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herbrooke-my.sharepoint.com/personal/desm1210_usherbrooke_ca/Documents/S2/APP4/Chiffriers Excel/"/>
    </mc:Choice>
  </mc:AlternateContent>
  <xr:revisionPtr revIDLastSave="852" documentId="13_ncr:1_{F805CEF4-D055-4E42-A2D4-CB27789EACAE}" xr6:coauthVersionLast="47" xr6:coauthVersionMax="47" xr10:uidLastSave="{76EEC4A5-3110-45DD-94FF-8F01D9F77CB9}"/>
  <bookViews>
    <workbookView xWindow="0" yWindow="500" windowWidth="38400" windowHeight="23500" xr2:uid="{E2FA3A82-89C9-4C9A-BE69-0884F0CB9383}"/>
  </bookViews>
  <sheets>
    <sheet name="Sources énerg" sheetId="1" r:id="rId1"/>
    <sheet name="Éolienne" sheetId="3" r:id="rId2"/>
    <sheet name="Panneau Solair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34" i="1" l="1"/>
  <c r="AR32" i="1"/>
  <c r="AQ32" i="1"/>
  <c r="AP32" i="1"/>
  <c r="AO32" i="1"/>
  <c r="AM32" i="1"/>
  <c r="AN32" i="1"/>
  <c r="AL32" i="1"/>
  <c r="AK32" i="1"/>
  <c r="AR39" i="1"/>
  <c r="AQ39" i="1"/>
  <c r="AP39" i="1"/>
  <c r="AO39" i="1"/>
  <c r="AN39" i="1"/>
  <c r="AM39" i="1"/>
  <c r="AL39" i="1"/>
  <c r="AK39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8" i="1"/>
  <c r="B11" i="1" s="1"/>
  <c r="AC1" i="1"/>
  <c r="AU1" i="1"/>
  <c r="Z15" i="1" l="1"/>
  <c r="AC15" i="1" s="1"/>
  <c r="B18" i="1"/>
  <c r="S18" i="1" s="1"/>
  <c r="B19" i="1"/>
  <c r="S19" i="1" s="1"/>
  <c r="C19" i="1"/>
  <c r="T19" i="1" s="1"/>
  <c r="D19" i="1"/>
  <c r="E19" i="1"/>
  <c r="F19" i="1"/>
  <c r="G19" i="1"/>
  <c r="H19" i="1"/>
  <c r="I19" i="1"/>
  <c r="J19" i="1"/>
  <c r="AS19" i="1" s="1"/>
  <c r="K19" i="1"/>
  <c r="L19" i="1"/>
  <c r="M19" i="1"/>
  <c r="N19" i="1"/>
  <c r="O19" i="1"/>
  <c r="P19" i="1"/>
  <c r="AY19" i="1" s="1"/>
  <c r="B20" i="1"/>
  <c r="C20" i="1"/>
  <c r="D20" i="1"/>
  <c r="E20" i="1"/>
  <c r="F20" i="1"/>
  <c r="G20" i="1"/>
  <c r="AP20" i="1" s="1"/>
  <c r="H20" i="1"/>
  <c r="I20" i="1"/>
  <c r="J20" i="1"/>
  <c r="K20" i="1"/>
  <c r="L20" i="1"/>
  <c r="M20" i="1"/>
  <c r="AV20" i="1" s="1"/>
  <c r="N20" i="1"/>
  <c r="AW20" i="1" s="1"/>
  <c r="O20" i="1"/>
  <c r="AX20" i="1" s="1"/>
  <c r="P20" i="1"/>
  <c r="B21" i="1"/>
  <c r="C21" i="1"/>
  <c r="D21" i="1"/>
  <c r="E21" i="1"/>
  <c r="AN21" i="1" s="1"/>
  <c r="F21" i="1"/>
  <c r="G21" i="1"/>
  <c r="H21" i="1"/>
  <c r="I21" i="1"/>
  <c r="J21" i="1"/>
  <c r="K21" i="1"/>
  <c r="L21" i="1"/>
  <c r="M21" i="1"/>
  <c r="N21" i="1"/>
  <c r="O21" i="1"/>
  <c r="AX21" i="1" s="1"/>
  <c r="P21" i="1"/>
  <c r="B22" i="1"/>
  <c r="AK22" i="1" s="1"/>
  <c r="C22" i="1"/>
  <c r="D22" i="1"/>
  <c r="E22" i="1"/>
  <c r="F22" i="1"/>
  <c r="G22" i="1"/>
  <c r="H22" i="1"/>
  <c r="I22" i="1"/>
  <c r="J22" i="1"/>
  <c r="K22" i="1"/>
  <c r="AT22" i="1" s="1"/>
  <c r="L22" i="1"/>
  <c r="AU22" i="1" s="1"/>
  <c r="M22" i="1"/>
  <c r="N22" i="1"/>
  <c r="O22" i="1"/>
  <c r="P22" i="1"/>
  <c r="B23" i="1"/>
  <c r="C23" i="1"/>
  <c r="AL23" i="1" s="1"/>
  <c r="D23" i="1"/>
  <c r="U23" i="1" s="1"/>
  <c r="E23" i="1"/>
  <c r="F23" i="1"/>
  <c r="G23" i="1"/>
  <c r="H23" i="1"/>
  <c r="I23" i="1"/>
  <c r="AR23" i="1" s="1"/>
  <c r="J23" i="1"/>
  <c r="AS23" i="1" s="1"/>
  <c r="K23" i="1"/>
  <c r="L23" i="1"/>
  <c r="M23" i="1"/>
  <c r="N23" i="1"/>
  <c r="O23" i="1"/>
  <c r="P23" i="1"/>
  <c r="B24" i="1"/>
  <c r="C24" i="1"/>
  <c r="D24" i="1"/>
  <c r="E24" i="1"/>
  <c r="F24" i="1"/>
  <c r="AO24" i="1" s="1"/>
  <c r="G24" i="1"/>
  <c r="AP24" i="1" s="1"/>
  <c r="H24" i="1"/>
  <c r="AQ24" i="1" s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18" i="1"/>
  <c r="AL18" i="1" s="1"/>
  <c r="D18" i="1"/>
  <c r="AM18" i="1" s="1"/>
  <c r="E18" i="1"/>
  <c r="V18" i="1" s="1"/>
  <c r="F18" i="1"/>
  <c r="G18" i="1"/>
  <c r="H18" i="1"/>
  <c r="I18" i="1"/>
  <c r="J18" i="1"/>
  <c r="AS18" i="1" s="1"/>
  <c r="K18" i="1"/>
  <c r="AT18" i="1" s="1"/>
  <c r="L18" i="1"/>
  <c r="AU18" i="1" s="1"/>
  <c r="M18" i="1"/>
  <c r="N18" i="1"/>
  <c r="O18" i="1"/>
  <c r="P18" i="1"/>
  <c r="B5" i="1"/>
  <c r="AK5" i="1" s="1"/>
  <c r="C5" i="1"/>
  <c r="AL5" i="1" s="1"/>
  <c r="D5" i="1"/>
  <c r="E5" i="1"/>
  <c r="AN5" i="1" s="1"/>
  <c r="F5" i="1"/>
  <c r="AO5" i="1" s="1"/>
  <c r="G5" i="1"/>
  <c r="AP5" i="1" s="1"/>
  <c r="H5" i="1"/>
  <c r="AQ5" i="1" s="1"/>
  <c r="I5" i="1"/>
  <c r="AR5" i="1" s="1"/>
  <c r="J5" i="1"/>
  <c r="AS5" i="1" s="1"/>
  <c r="K5" i="1"/>
  <c r="L5" i="1"/>
  <c r="M5" i="1"/>
  <c r="N5" i="1"/>
  <c r="AW5" i="1" s="1"/>
  <c r="O5" i="1"/>
  <c r="P5" i="1"/>
  <c r="AG5" i="1" s="1"/>
  <c r="B6" i="1"/>
  <c r="AK6" i="1" s="1"/>
  <c r="C6" i="1"/>
  <c r="T6" i="1" s="1"/>
  <c r="D6" i="1"/>
  <c r="AM6" i="1" s="1"/>
  <c r="E6" i="1"/>
  <c r="AN6" i="1" s="1"/>
  <c r="F6" i="1"/>
  <c r="AO6" i="1" s="1"/>
  <c r="G6" i="1"/>
  <c r="AP6" i="1" s="1"/>
  <c r="H6" i="1"/>
  <c r="I6" i="1"/>
  <c r="J6" i="1"/>
  <c r="K6" i="1"/>
  <c r="AT6" i="1" s="1"/>
  <c r="L6" i="1"/>
  <c r="M6" i="1"/>
  <c r="N6" i="1"/>
  <c r="AE6" i="1" s="1"/>
  <c r="O6" i="1"/>
  <c r="AF6" i="1" s="1"/>
  <c r="P6" i="1"/>
  <c r="AY6" i="1" s="1"/>
  <c r="B7" i="1"/>
  <c r="S7" i="1" s="1"/>
  <c r="C7" i="1"/>
  <c r="T7" i="1" s="1"/>
  <c r="D7" i="1"/>
  <c r="AM7" i="1" s="1"/>
  <c r="E7" i="1"/>
  <c r="AN7" i="1" s="1"/>
  <c r="F7" i="1"/>
  <c r="G7" i="1"/>
  <c r="H7" i="1"/>
  <c r="AQ7" i="1" s="1"/>
  <c r="I7" i="1"/>
  <c r="Z7" i="1" s="1"/>
  <c r="J7" i="1"/>
  <c r="AA7" i="1" s="1"/>
  <c r="K7" i="1"/>
  <c r="AB7" i="1" s="1"/>
  <c r="L7" i="1"/>
  <c r="AC7" i="1" s="1"/>
  <c r="M7" i="1"/>
  <c r="AV7" i="1" s="1"/>
  <c r="N7" i="1"/>
  <c r="AW7" i="1" s="1"/>
  <c r="O7" i="1"/>
  <c r="AF7" i="1" s="1"/>
  <c r="P7" i="1"/>
  <c r="AY7" i="1" s="1"/>
  <c r="B8" i="1"/>
  <c r="AK8" i="1" s="1"/>
  <c r="C8" i="1"/>
  <c r="D8" i="1"/>
  <c r="E8" i="1"/>
  <c r="F8" i="1"/>
  <c r="W8" i="1" s="1"/>
  <c r="G8" i="1"/>
  <c r="X8" i="1" s="1"/>
  <c r="H8" i="1"/>
  <c r="Y8" i="1" s="1"/>
  <c r="I8" i="1"/>
  <c r="Z8" i="1" s="1"/>
  <c r="J8" i="1"/>
  <c r="AA8" i="1" s="1"/>
  <c r="K8" i="1"/>
  <c r="AT8" i="1" s="1"/>
  <c r="L8" i="1"/>
  <c r="M8" i="1"/>
  <c r="AD8" i="1" s="1"/>
  <c r="N8" i="1"/>
  <c r="O8" i="1"/>
  <c r="P8" i="1"/>
  <c r="AG8" i="1" s="1"/>
  <c r="B9" i="1"/>
  <c r="S9" i="1" s="1"/>
  <c r="C9" i="1"/>
  <c r="AL9" i="1" s="1"/>
  <c r="D9" i="1"/>
  <c r="E9" i="1"/>
  <c r="V9" i="1" s="1"/>
  <c r="F9" i="1"/>
  <c r="W9" i="1" s="1"/>
  <c r="G9" i="1"/>
  <c r="X9" i="1" s="1"/>
  <c r="H9" i="1"/>
  <c r="Y9" i="1" s="1"/>
  <c r="I9" i="1"/>
  <c r="Z9" i="1" s="1"/>
  <c r="J9" i="1"/>
  <c r="AA9" i="1" s="1"/>
  <c r="K9" i="1"/>
  <c r="L9" i="1"/>
  <c r="M9" i="1"/>
  <c r="N9" i="1"/>
  <c r="AE9" i="1" s="1"/>
  <c r="O9" i="1"/>
  <c r="P9" i="1"/>
  <c r="AY9" i="1" s="1"/>
  <c r="B10" i="1"/>
  <c r="S10" i="1" s="1"/>
  <c r="C10" i="1"/>
  <c r="T10" i="1" s="1"/>
  <c r="D10" i="1"/>
  <c r="AM10" i="1" s="1"/>
  <c r="E10" i="1"/>
  <c r="AN10" i="1" s="1"/>
  <c r="F10" i="1"/>
  <c r="W10" i="1" s="1"/>
  <c r="G10" i="1"/>
  <c r="X10" i="1" s="1"/>
  <c r="H10" i="1"/>
  <c r="I10" i="1"/>
  <c r="AR10" i="1" s="1"/>
  <c r="J10" i="1"/>
  <c r="K10" i="1"/>
  <c r="L10" i="1"/>
  <c r="AC10" i="1" s="1"/>
  <c r="M10" i="1"/>
  <c r="AD10" i="1" s="1"/>
  <c r="N10" i="1"/>
  <c r="AE10" i="1" s="1"/>
  <c r="O10" i="1"/>
  <c r="AF10" i="1" s="1"/>
  <c r="P10" i="1"/>
  <c r="AY10" i="1" s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4" i="1"/>
  <c r="T4" i="1" s="1"/>
  <c r="D4" i="1"/>
  <c r="U4" i="1" s="1"/>
  <c r="E4" i="1"/>
  <c r="V4" i="1" s="1"/>
  <c r="F4" i="1"/>
  <c r="AO4" i="1" s="1"/>
  <c r="G4" i="1"/>
  <c r="X4" i="1" s="1"/>
  <c r="H4" i="1"/>
  <c r="Y4" i="1" s="1"/>
  <c r="I4" i="1"/>
  <c r="Z4" i="1" s="1"/>
  <c r="J4" i="1"/>
  <c r="K4" i="1"/>
  <c r="AB4" i="1" s="1"/>
  <c r="L4" i="1"/>
  <c r="AC4" i="1" s="1"/>
  <c r="M4" i="1"/>
  <c r="AD4" i="1" s="1"/>
  <c r="N4" i="1"/>
  <c r="AW4" i="1" s="1"/>
  <c r="O4" i="1"/>
  <c r="AX4" i="1" s="1"/>
  <c r="P4" i="1"/>
  <c r="AY4" i="1" s="1"/>
  <c r="B4" i="1"/>
  <c r="AK4" i="1" s="1"/>
  <c r="I47" i="1"/>
  <c r="AL19" i="1"/>
  <c r="AN20" i="1"/>
  <c r="AQ22" i="1"/>
  <c r="AX22" i="1"/>
  <c r="AK23" i="1"/>
  <c r="AL24" i="1"/>
  <c r="AT24" i="1"/>
  <c r="AU24" i="1"/>
  <c r="AR15" i="1"/>
  <c r="AU15" i="1" s="1"/>
  <c r="AK21" i="1" s="1"/>
  <c r="AA21" i="1"/>
  <c r="X22" i="1"/>
  <c r="T5" i="1"/>
  <c r="U5" i="1"/>
  <c r="V5" i="1"/>
  <c r="W5" i="1"/>
  <c r="Z6" i="1"/>
  <c r="AC6" i="1"/>
  <c r="AD6" i="1"/>
  <c r="W7" i="1"/>
  <c r="X7" i="1"/>
  <c r="T8" i="1"/>
  <c r="U8" i="1"/>
  <c r="AC8" i="1"/>
  <c r="AF8" i="1"/>
  <c r="U9" i="1"/>
  <c r="AC9" i="1"/>
  <c r="AD9" i="1"/>
  <c r="AF9" i="1"/>
  <c r="AG9" i="1"/>
  <c r="Z10" i="1"/>
  <c r="AA10" i="1"/>
  <c r="AA4" i="1"/>
  <c r="I15" i="1"/>
  <c r="AY8" i="1"/>
  <c r="AS6" i="1"/>
  <c r="AX8" i="1"/>
  <c r="AR6" i="1"/>
  <c r="AM5" i="1"/>
  <c r="AX9" i="1"/>
  <c r="AW8" i="1"/>
  <c r="AR7" i="1"/>
  <c r="AQ6" i="1"/>
  <c r="AW9" i="1"/>
  <c r="AU6" i="1"/>
  <c r="AT4" i="1"/>
  <c r="AW10" i="1"/>
  <c r="AV9" i="1"/>
  <c r="AP7" i="1"/>
  <c r="AS4" i="1"/>
  <c r="AU9" i="1"/>
  <c r="AO7" i="1"/>
  <c r="AY5" i="1"/>
  <c r="AV19" i="1"/>
  <c r="AQ10" i="1"/>
  <c r="AT5" i="1"/>
  <c r="AR4" i="1"/>
  <c r="AT9" i="1"/>
  <c r="AO8" i="1"/>
  <c r="AX5" i="1"/>
  <c r="AT10" i="1"/>
  <c r="AQ9" i="1"/>
  <c r="AN8" i="1"/>
  <c r="AK7" i="1"/>
  <c r="AS10" i="1"/>
  <c r="AM8" i="1"/>
  <c r="AV5" i="1"/>
  <c r="AS22" i="1"/>
  <c r="AS21" i="1"/>
  <c r="AS20" i="1"/>
  <c r="AP19" i="1"/>
  <c r="AM9" i="1"/>
  <c r="AL8" i="1"/>
  <c r="AV6" i="1"/>
  <c r="AU5" i="1"/>
  <c r="AR20" i="1"/>
  <c r="AO19" i="1"/>
  <c r="AB10" i="1"/>
  <c r="V8" i="1"/>
  <c r="AV8" i="1"/>
  <c r="AA6" i="1"/>
  <c r="AD5" i="1"/>
  <c r="AR9" i="1"/>
  <c r="AU8" i="1"/>
  <c r="AX7" i="1"/>
  <c r="AW22" i="1"/>
  <c r="AQ20" i="1"/>
  <c r="AT19" i="1"/>
  <c r="W4" i="1"/>
  <c r="Y10" i="1"/>
  <c r="AB9" i="1"/>
  <c r="AE8" i="1"/>
  <c r="V7" i="1"/>
  <c r="Y6" i="1"/>
  <c r="AB5" i="1"/>
  <c r="AV22" i="1"/>
  <c r="AY21" i="1"/>
  <c r="AM21" i="1"/>
  <c r="AM4" i="1"/>
  <c r="AX10" i="1"/>
  <c r="AL10" i="1"/>
  <c r="AR8" i="1"/>
  <c r="AU7" i="1"/>
  <c r="AX6" i="1"/>
  <c r="AL6" i="1"/>
  <c r="AD20" i="1" l="1"/>
  <c r="AL21" i="1"/>
  <c r="AO20" i="1"/>
  <c r="AR19" i="1"/>
  <c r="AK24" i="1"/>
  <c r="AP22" i="1"/>
  <c r="AR18" i="1"/>
  <c r="AN24" i="1"/>
  <c r="AQ23" i="1"/>
  <c r="AW21" i="1"/>
  <c r="V10" i="1"/>
  <c r="AO10" i="1"/>
  <c r="W6" i="1"/>
  <c r="AO9" i="1"/>
  <c r="AP4" i="1"/>
  <c r="AR21" i="1"/>
  <c r="V6" i="1"/>
  <c r="AY18" i="1"/>
  <c r="AX23" i="1"/>
  <c r="AO22" i="1"/>
  <c r="AQ18" i="1"/>
  <c r="AY24" i="1"/>
  <c r="AM24" i="1"/>
  <c r="AR22" i="1"/>
  <c r="AV21" i="1"/>
  <c r="Z5" i="1"/>
  <c r="AX18" i="1"/>
  <c r="AW23" i="1"/>
  <c r="AN22" i="1"/>
  <c r="AP18" i="1"/>
  <c r="AX24" i="1"/>
  <c r="AB8" i="1"/>
  <c r="AY22" i="1"/>
  <c r="AE7" i="1"/>
  <c r="AW18" i="1"/>
  <c r="AV23" i="1"/>
  <c r="AM22" i="1"/>
  <c r="AW24" i="1"/>
  <c r="AN19" i="1"/>
  <c r="AM19" i="1"/>
  <c r="AT23" i="1"/>
  <c r="AU21" i="1"/>
  <c r="AP23" i="1"/>
  <c r="AQ21" i="1"/>
  <c r="AY23" i="1"/>
  <c r="AO18" i="1"/>
  <c r="AO23" i="1"/>
  <c r="AP21" i="1"/>
  <c r="AS8" i="1"/>
  <c r="AW19" i="1"/>
  <c r="AU20" i="1"/>
  <c r="AQ19" i="1"/>
  <c r="AV18" i="1"/>
  <c r="AV24" i="1"/>
  <c r="S5" i="1"/>
  <c r="S4" i="1"/>
  <c r="AG4" i="1"/>
  <c r="AN23" i="1"/>
  <c r="AB6" i="1"/>
  <c r="AV10" i="1"/>
  <c r="AF4" i="1"/>
  <c r="T9" i="1"/>
  <c r="AD24" i="1"/>
  <c r="AM23" i="1"/>
  <c r="AS24" i="1"/>
  <c r="AT20" i="1"/>
  <c r="AE5" i="1"/>
  <c r="AT21" i="1"/>
  <c r="AY20" i="1"/>
  <c r="AN18" i="1"/>
  <c r="AL7" i="1"/>
  <c r="Y7" i="1"/>
  <c r="AU10" i="1"/>
  <c r="AG6" i="1"/>
  <c r="AR24" i="1"/>
  <c r="AU23" i="1"/>
  <c r="AO21" i="1"/>
  <c r="AU19" i="1"/>
  <c r="AS9" i="1"/>
  <c r="AP10" i="1"/>
  <c r="AW6" i="1"/>
  <c r="AA5" i="1"/>
  <c r="AQ4" i="1"/>
  <c r="AQ8" i="1"/>
  <c r="X6" i="1"/>
  <c r="AN9" i="1"/>
  <c r="AG7" i="1"/>
  <c r="AL4" i="1"/>
  <c r="U7" i="1"/>
  <c r="AT7" i="1"/>
  <c r="X5" i="1"/>
  <c r="AG23" i="1"/>
  <c r="AU26" i="1"/>
  <c r="AC26" i="1"/>
  <c r="AV11" i="1"/>
  <c r="AD11" i="1"/>
  <c r="U10" i="1"/>
  <c r="AO13" i="1"/>
  <c r="W13" i="1"/>
  <c r="AR12" i="1"/>
  <c r="Z12" i="1"/>
  <c r="AU11" i="1"/>
  <c r="AC11" i="1"/>
  <c r="AB26" i="1"/>
  <c r="AT26" i="1"/>
  <c r="AW25" i="1"/>
  <c r="AE25" i="1"/>
  <c r="AP9" i="1"/>
  <c r="AP8" i="1"/>
  <c r="AV4" i="1"/>
  <c r="V13" i="1"/>
  <c r="AN13" i="1"/>
  <c r="AQ12" i="1"/>
  <c r="Y12" i="1"/>
  <c r="AT11" i="1"/>
  <c r="AB11" i="1"/>
  <c r="AA26" i="1"/>
  <c r="AS26" i="1"/>
  <c r="AD25" i="1"/>
  <c r="AV25" i="1"/>
  <c r="AX25" i="1"/>
  <c r="AF25" i="1"/>
  <c r="AD7" i="1"/>
  <c r="AG13" i="1"/>
  <c r="AY13" i="1"/>
  <c r="U13" i="1"/>
  <c r="AM13" i="1"/>
  <c r="X12" i="1"/>
  <c r="AP12" i="1"/>
  <c r="AS11" i="1"/>
  <c r="AA11" i="1"/>
  <c r="Z26" i="1"/>
  <c r="AR26" i="1"/>
  <c r="AC25" i="1"/>
  <c r="AU25" i="1"/>
  <c r="AN4" i="1"/>
  <c r="AG10" i="1"/>
  <c r="AF13" i="1"/>
  <c r="AX13" i="1"/>
  <c r="T13" i="1"/>
  <c r="AL13" i="1"/>
  <c r="W12" i="1"/>
  <c r="AO12" i="1"/>
  <c r="Z11" i="1"/>
  <c r="AR11" i="1"/>
  <c r="Y26" i="1"/>
  <c r="AQ26" i="1"/>
  <c r="AB25" i="1"/>
  <c r="AT25" i="1"/>
  <c r="AS12" i="1"/>
  <c r="AA12" i="1"/>
  <c r="AE13" i="1"/>
  <c r="AW13" i="1"/>
  <c r="V12" i="1"/>
  <c r="AN12" i="1"/>
  <c r="Y11" i="1"/>
  <c r="AQ11" i="1"/>
  <c r="X26" i="1"/>
  <c r="AP26" i="1"/>
  <c r="AA25" i="1"/>
  <c r="AS25" i="1"/>
  <c r="AU4" i="1"/>
  <c r="AS7" i="1"/>
  <c r="AV13" i="1"/>
  <c r="AD13" i="1"/>
  <c r="AG12" i="1"/>
  <c r="AY12" i="1"/>
  <c r="U12" i="1"/>
  <c r="AM12" i="1"/>
  <c r="X11" i="1"/>
  <c r="AP11" i="1"/>
  <c r="AO26" i="1"/>
  <c r="W26" i="1"/>
  <c r="AR25" i="1"/>
  <c r="Z25" i="1"/>
  <c r="AE4" i="1"/>
  <c r="AC13" i="1"/>
  <c r="AU13" i="1"/>
  <c r="AF12" i="1"/>
  <c r="AX12" i="1"/>
  <c r="T12" i="1"/>
  <c r="AL12" i="1"/>
  <c r="W11" i="1"/>
  <c r="AO11" i="1"/>
  <c r="AN26" i="1"/>
  <c r="V26" i="1"/>
  <c r="Y25" i="1"/>
  <c r="AQ25" i="1"/>
  <c r="U6" i="1"/>
  <c r="AB13" i="1"/>
  <c r="AT13" i="1"/>
  <c r="AE12" i="1"/>
  <c r="AW12" i="1"/>
  <c r="V11" i="1"/>
  <c r="AN11" i="1"/>
  <c r="AY26" i="1"/>
  <c r="AG26" i="1"/>
  <c r="AM26" i="1"/>
  <c r="U26" i="1"/>
  <c r="AP25" i="1"/>
  <c r="X25" i="1"/>
  <c r="AS13" i="1"/>
  <c r="AA13" i="1"/>
  <c r="AV12" i="1"/>
  <c r="AD12" i="1"/>
  <c r="AG11" i="1"/>
  <c r="AY11" i="1"/>
  <c r="U11" i="1"/>
  <c r="AM11" i="1"/>
  <c r="AX26" i="1"/>
  <c r="AF26" i="1"/>
  <c r="AL26" i="1"/>
  <c r="T26" i="1"/>
  <c r="AO25" i="1"/>
  <c r="W25" i="1"/>
  <c r="AP13" i="1"/>
  <c r="X13" i="1"/>
  <c r="AL25" i="1"/>
  <c r="T25" i="1"/>
  <c r="AR13" i="1"/>
  <c r="Z13" i="1"/>
  <c r="AU12" i="1"/>
  <c r="AC12" i="1"/>
  <c r="AF11" i="1"/>
  <c r="AX11" i="1"/>
  <c r="AL11" i="1"/>
  <c r="T11" i="1"/>
  <c r="AW26" i="1"/>
  <c r="AE26" i="1"/>
  <c r="AN25" i="1"/>
  <c r="V25" i="1"/>
  <c r="AQ13" i="1"/>
  <c r="Y13" i="1"/>
  <c r="AT12" i="1"/>
  <c r="AB12" i="1"/>
  <c r="AW11" i="1"/>
  <c r="AE11" i="1"/>
  <c r="AD26" i="1"/>
  <c r="AV26" i="1"/>
  <c r="AY25" i="1"/>
  <c r="AG25" i="1"/>
  <c r="U25" i="1"/>
  <c r="AM25" i="1"/>
  <c r="AK13" i="1"/>
  <c r="S13" i="1"/>
  <c r="AK19" i="1"/>
  <c r="S6" i="1"/>
  <c r="S12" i="1"/>
  <c r="AK12" i="1"/>
  <c r="S8" i="1"/>
  <c r="S26" i="1"/>
  <c r="AK26" i="1"/>
  <c r="AK9" i="1"/>
  <c r="AK10" i="1"/>
  <c r="AK11" i="1"/>
  <c r="S11" i="1"/>
  <c r="S25" i="1"/>
  <c r="AK25" i="1"/>
  <c r="AK18" i="1"/>
  <c r="AA24" i="1"/>
  <c r="T18" i="1"/>
  <c r="Y21" i="1"/>
  <c r="Z20" i="1"/>
  <c r="AC18" i="1"/>
  <c r="Y24" i="1"/>
  <c r="AB23" i="1"/>
  <c r="AE22" i="1"/>
  <c r="S22" i="1"/>
  <c r="V21" i="1"/>
  <c r="Y20" i="1"/>
  <c r="AA19" i="1"/>
  <c r="AF19" i="1"/>
  <c r="S23" i="1"/>
  <c r="X21" i="1"/>
  <c r="W21" i="1"/>
  <c r="AB18" i="1"/>
  <c r="X24" i="1"/>
  <c r="AA23" i="1"/>
  <c r="AD22" i="1"/>
  <c r="AG21" i="1"/>
  <c r="U21" i="1"/>
  <c r="X20" i="1"/>
  <c r="Y19" i="1"/>
  <c r="AC20" i="1"/>
  <c r="AE23" i="1"/>
  <c r="AC19" i="1"/>
  <c r="AF22" i="1"/>
  <c r="AA18" i="1"/>
  <c r="W24" i="1"/>
  <c r="AF21" i="1"/>
  <c r="T21" i="1"/>
  <c r="W20" i="1"/>
  <c r="X19" i="1"/>
  <c r="AG18" i="1"/>
  <c r="Z21" i="1"/>
  <c r="Z19" i="1"/>
  <c r="AE19" i="1"/>
  <c r="AD23" i="1"/>
  <c r="AC23" i="1"/>
  <c r="AC22" i="1"/>
  <c r="Z18" i="1"/>
  <c r="V24" i="1"/>
  <c r="Y23" i="1"/>
  <c r="AB22" i="1"/>
  <c r="AE21" i="1"/>
  <c r="S21" i="1"/>
  <c r="V20" i="1"/>
  <c r="W19" i="1"/>
  <c r="AF23" i="1"/>
  <c r="AF18" i="1"/>
  <c r="V22" i="1"/>
  <c r="AA20" i="1"/>
  <c r="AD18" i="1"/>
  <c r="AB19" i="1"/>
  <c r="Z23" i="1"/>
  <c r="Y18" i="1"/>
  <c r="AG24" i="1"/>
  <c r="U24" i="1"/>
  <c r="X23" i="1"/>
  <c r="AA22" i="1"/>
  <c r="AD21" i="1"/>
  <c r="AG20" i="1"/>
  <c r="U20" i="1"/>
  <c r="V19" i="1"/>
  <c r="AG19" i="1"/>
  <c r="U18" i="1"/>
  <c r="T23" i="1"/>
  <c r="AB20" i="1"/>
  <c r="U22" i="1"/>
  <c r="Z24" i="1"/>
  <c r="X18" i="1"/>
  <c r="AF24" i="1"/>
  <c r="T24" i="1"/>
  <c r="W23" i="1"/>
  <c r="Z22" i="1"/>
  <c r="AC21" i="1"/>
  <c r="AF20" i="1"/>
  <c r="T20" i="1"/>
  <c r="U19" i="1"/>
  <c r="AC24" i="1"/>
  <c r="W22" i="1"/>
  <c r="AB24" i="1"/>
  <c r="AE18" i="1"/>
  <c r="AG22" i="1"/>
  <c r="T22" i="1"/>
  <c r="W18" i="1"/>
  <c r="AE24" i="1"/>
  <c r="S24" i="1"/>
  <c r="V23" i="1"/>
  <c r="Y22" i="1"/>
  <c r="AB21" i="1"/>
  <c r="AE20" i="1"/>
  <c r="S20" i="1"/>
  <c r="AD19" i="1"/>
  <c r="AM20" i="1"/>
  <c r="AL20" i="1"/>
  <c r="AK20" i="1"/>
  <c r="AL22" i="1"/>
  <c r="AX19" i="1"/>
  <c r="AF5" i="1"/>
  <c r="AC5" i="1"/>
  <c r="Y5" i="1"/>
</calcChain>
</file>

<file path=xl/sharedStrings.xml><?xml version="1.0" encoding="utf-8"?>
<sst xmlns="http://schemas.openxmlformats.org/spreadsheetml/2006/main" count="389" uniqueCount="76">
  <si>
    <r>
      <t xml:space="preserve">SCORE D'IMPACT EN FONCTION </t>
    </r>
    <r>
      <rPr>
        <b/>
        <sz val="11"/>
        <color theme="1"/>
        <rFont val="Calibri"/>
        <family val="2"/>
        <scheme val="minor"/>
      </rPr>
      <t>D'UNE ÉOLIENNE DE 2 MW</t>
    </r>
  </si>
  <si>
    <t>Capacité production</t>
  </si>
  <si>
    <t>GWh/an</t>
  </si>
  <si>
    <t>Alberta Éolienne</t>
  </si>
  <si>
    <t>Nombre d'éolienne</t>
  </si>
  <si>
    <t>Québec Éolienne</t>
  </si>
  <si>
    <t>Durée de vie (ans)</t>
  </si>
  <si>
    <t>Toxicité humaine cancérigène</t>
  </si>
  <si>
    <t>Toxicité humaine non-cancérigène</t>
  </si>
  <si>
    <t>Respiratoire inorganique</t>
  </si>
  <si>
    <t>Radiation ionisante</t>
  </si>
  <si>
    <t>Destruction de la couche d'ozone</t>
  </si>
  <si>
    <t>Respiratoire organiques</t>
  </si>
  <si>
    <t>Ecotoxicité aquatique</t>
  </si>
  <si>
    <t>Ecotoxicité terrestre</t>
  </si>
  <si>
    <t>Occupation des terres</t>
  </si>
  <si>
    <t>Acidification terrestre</t>
  </si>
  <si>
    <t>Acidification aquatique</t>
  </si>
  <si>
    <t>Eutrophisation aquatique</t>
  </si>
  <si>
    <t>Réchauffement climatique</t>
  </si>
  <si>
    <t>Energie non renouvelable</t>
  </si>
  <si>
    <t>Extraction minière</t>
  </si>
  <si>
    <t>DALLY</t>
  </si>
  <si>
    <t>PDF</t>
  </si>
  <si>
    <t>CO2</t>
  </si>
  <si>
    <t>MJ</t>
  </si>
  <si>
    <t>kg-eq chloroéthylène/kg</t>
  </si>
  <si>
    <t>kg-eq chloroéthylène / kg</t>
  </si>
  <si>
    <t>kg-eq PM-2,5</t>
  </si>
  <si>
    <t>bq-eq C14</t>
  </si>
  <si>
    <t>kg-eq CFC11</t>
  </si>
  <si>
    <t>kg-eq éthylène</t>
  </si>
  <si>
    <t>kg-eq triéthylène glycol</t>
  </si>
  <si>
    <t>kg-eq triéthylène</t>
  </si>
  <si>
    <t>m².an</t>
  </si>
  <si>
    <t>kg-eq SO2</t>
  </si>
  <si>
    <t>kg-eq S02</t>
  </si>
  <si>
    <t>kg-eq PO4</t>
  </si>
  <si>
    <t>kg-eq CO2</t>
  </si>
  <si>
    <t>MJ primaires</t>
  </si>
  <si>
    <t>MJ additionnels</t>
  </si>
  <si>
    <t>Nacelle</t>
  </si>
  <si>
    <t>Câbles</t>
  </si>
  <si>
    <t>Électricité</t>
  </si>
  <si>
    <t>Pâles</t>
  </si>
  <si>
    <t>Tour</t>
  </si>
  <si>
    <t>Route</t>
  </si>
  <si>
    <t>Fondations</t>
  </si>
  <si>
    <t>Production</t>
  </si>
  <si>
    <t>Distribution</t>
  </si>
  <si>
    <t>Fin de vie</t>
  </si>
  <si>
    <r>
      <t xml:space="preserve">SCORE D'IMPACT POUR 1M2 </t>
    </r>
    <r>
      <rPr>
        <b/>
        <sz val="11"/>
        <color theme="1"/>
        <rFont val="Calibri"/>
        <family val="2"/>
        <scheme val="minor"/>
      </rPr>
      <t>DE PANNEAU SOLAIRE POLYCRISTALLIN</t>
    </r>
  </si>
  <si>
    <t>Alberta Panneau Solaire</t>
  </si>
  <si>
    <t>Nombre de panneau</t>
  </si>
  <si>
    <t>Québec Panneau Solaire</t>
  </si>
  <si>
    <t>Couche Si</t>
  </si>
  <si>
    <t>Panneau</t>
  </si>
  <si>
    <t>Cellule</t>
  </si>
  <si>
    <t>Électricité et énergie</t>
  </si>
  <si>
    <t>Autres éléments</t>
  </si>
  <si>
    <t>Usine de production</t>
  </si>
  <si>
    <t>Transport</t>
  </si>
  <si>
    <t>Valeur Fois</t>
  </si>
  <si>
    <t>Facteur de dommage</t>
  </si>
  <si>
    <t>Santé Humaine</t>
  </si>
  <si>
    <t>Qualité des écosystèmes</t>
  </si>
  <si>
    <t>Changements climatiques</t>
  </si>
  <si>
    <t>Ressources</t>
  </si>
  <si>
    <t>Fecteur Européens</t>
  </si>
  <si>
    <t>Éolienne</t>
  </si>
  <si>
    <t>QC</t>
  </si>
  <si>
    <t>AB</t>
  </si>
  <si>
    <t>IL SONT DIVISER PAR LA DUREE DE VIE
VOIR CASES EN VERT SUR TOP</t>
  </si>
  <si>
    <t>Utilisation</t>
  </si>
  <si>
    <r>
      <t xml:space="preserve">SCORE D'IMPACT EN FONCTION </t>
    </r>
    <r>
      <rPr>
        <b/>
        <sz val="11"/>
        <color rgb="FFFF0000"/>
        <rFont val="Calibri"/>
        <family val="2"/>
        <scheme val="minor"/>
      </rPr>
      <t>D'UNE ÉOLIENNE DE 2 MW</t>
    </r>
  </si>
  <si>
    <r>
      <t xml:space="preserve">SCORE D'IMPACT POUR 1M2 </t>
    </r>
    <r>
      <rPr>
        <b/>
        <sz val="11"/>
        <color rgb="FFFF0000"/>
        <rFont val="Calibri"/>
        <family val="2"/>
        <scheme val="minor"/>
      </rPr>
      <t>DE PANNEAU SOLAIRE POLYCRISTALLIN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</si>
</sst>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00E+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Calibri"/>
      <family val="2"/>
    </font>
    <font>
      <sz val="11"/>
      <color theme="1"/>
      <name val="Cambria"/>
      <family val="1"/>
    </font>
    <font>
      <i/>
      <sz val="8"/>
      <color rgb="FF000000"/>
      <name val="Calibri"/>
      <family val="2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FF0000"/>
      <name val="Calibri"/>
      <family val="2"/>
    </font>
    <font>
      <sz val="11"/>
      <color rgb="FFFF0000"/>
      <name val="Cambria"/>
      <family val="1"/>
    </font>
    <font>
      <i/>
      <sz val="8"/>
      <color rgb="FFFF0000"/>
      <name val="Calibri"/>
      <family val="2"/>
    </font>
    <font>
      <i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1" fontId="6" fillId="2" borderId="5" xfId="0" applyNumberFormat="1" applyFont="1" applyFill="1" applyBorder="1" applyAlignment="1">
      <alignment horizontal="right" vertical="center"/>
    </xf>
    <xf numFmtId="164" fontId="0" fillId="0" borderId="6" xfId="0" applyNumberFormat="1" applyBorder="1" applyAlignment="1">
      <alignment vertical="center"/>
    </xf>
    <xf numFmtId="164" fontId="0" fillId="0" borderId="7" xfId="0" applyNumberFormat="1" applyBorder="1" applyAlignment="1">
      <alignment vertical="center"/>
    </xf>
    <xf numFmtId="164" fontId="0" fillId="0" borderId="8" xfId="0" applyNumberFormat="1" applyBorder="1" applyAlignment="1">
      <alignment vertical="center"/>
    </xf>
    <xf numFmtId="11" fontId="6" fillId="2" borderId="9" xfId="0" applyNumberFormat="1" applyFont="1" applyFill="1" applyBorder="1" applyAlignment="1">
      <alignment horizontal="right" vertical="center"/>
    </xf>
    <xf numFmtId="164" fontId="0" fillId="0" borderId="10" xfId="0" applyNumberFormat="1" applyBorder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11" xfId="0" applyNumberFormat="1" applyBorder="1" applyAlignment="1">
      <alignment vertical="center"/>
    </xf>
    <xf numFmtId="0" fontId="7" fillId="0" borderId="0" xfId="0" applyFont="1"/>
    <xf numFmtId="11" fontId="6" fillId="2" borderId="3" xfId="0" applyNumberFormat="1" applyFont="1" applyFill="1" applyBorder="1" applyAlignment="1">
      <alignment horizontal="right" vertical="center"/>
    </xf>
    <xf numFmtId="11" fontId="8" fillId="3" borderId="6" xfId="0" applyNumberFormat="1" applyFont="1" applyFill="1" applyBorder="1" applyAlignment="1">
      <alignment horizontal="right" vertical="center"/>
    </xf>
    <xf numFmtId="11" fontId="8" fillId="3" borderId="10" xfId="0" applyNumberFormat="1" applyFont="1" applyFill="1" applyBorder="1" applyAlignment="1">
      <alignment horizontal="right" vertical="center"/>
    </xf>
    <xf numFmtId="11" fontId="8" fillId="3" borderId="12" xfId="0" applyNumberFormat="1" applyFont="1" applyFill="1" applyBorder="1" applyAlignment="1">
      <alignment horizontal="right" vertical="center"/>
    </xf>
    <xf numFmtId="164" fontId="0" fillId="0" borderId="12" xfId="0" applyNumberForma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11" fontId="8" fillId="0" borderId="10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164" fontId="8" fillId="0" borderId="0" xfId="0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11" fontId="0" fillId="0" borderId="0" xfId="0" applyNumberFormat="1"/>
    <xf numFmtId="0" fontId="0" fillId="0" borderId="0" xfId="0" applyAlignment="1">
      <alignment horizontal="center" vertical="center" wrapText="1"/>
    </xf>
    <xf numFmtId="164" fontId="8" fillId="0" borderId="0" xfId="1" applyNumberFormat="1" applyFont="1" applyBorder="1" applyAlignment="1">
      <alignment vertical="center"/>
    </xf>
    <xf numFmtId="9" fontId="8" fillId="0" borderId="0" xfId="1" applyFont="1" applyFill="1" applyBorder="1" applyAlignment="1">
      <alignment horizontal="right" vertical="center" wrapText="1"/>
    </xf>
    <xf numFmtId="9" fontId="8" fillId="0" borderId="0" xfId="1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0" xfId="0" applyFo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9" fillId="4" borderId="6" xfId="0" applyFont="1" applyFill="1" applyBorder="1"/>
    <xf numFmtId="11" fontId="11" fillId="0" borderId="16" xfId="0" applyNumberFormat="1" applyFont="1" applyBorder="1" applyAlignment="1">
      <alignment vertical="center" wrapText="1"/>
    </xf>
    <xf numFmtId="11" fontId="11" fillId="0" borderId="7" xfId="0" applyNumberFormat="1" applyFont="1" applyBorder="1" applyAlignment="1">
      <alignment vertical="center" wrapText="1"/>
    </xf>
    <xf numFmtId="11" fontId="11" fillId="0" borderId="0" xfId="0" applyNumberFormat="1" applyFont="1" applyAlignment="1">
      <alignment vertical="center" wrapText="1"/>
    </xf>
    <xf numFmtId="11" fontId="11" fillId="0" borderId="13" xfId="0" applyNumberFormat="1" applyFont="1" applyBorder="1" applyAlignment="1">
      <alignment vertical="center" wrapText="1"/>
    </xf>
    <xf numFmtId="11" fontId="11" fillId="0" borderId="8" xfId="0" applyNumberFormat="1" applyFont="1" applyBorder="1" applyAlignment="1">
      <alignment vertical="center" wrapText="1"/>
    </xf>
    <xf numFmtId="11" fontId="11" fillId="0" borderId="11" xfId="0" applyNumberFormat="1" applyFont="1" applyBorder="1" applyAlignment="1">
      <alignment vertical="center" wrapText="1"/>
    </xf>
    <xf numFmtId="11" fontId="11" fillId="0" borderId="4" xfId="0" applyNumberFormat="1" applyFont="1" applyBorder="1" applyAlignment="1">
      <alignment vertical="center" wrapText="1"/>
    </xf>
    <xf numFmtId="0" fontId="9" fillId="4" borderId="10" xfId="0" applyFont="1" applyFill="1" applyBorder="1"/>
    <xf numFmtId="11" fontId="11" fillId="0" borderId="17" xfId="0" applyNumberFormat="1" applyFont="1" applyBorder="1" applyAlignment="1">
      <alignment vertical="center" wrapText="1"/>
    </xf>
    <xf numFmtId="0" fontId="9" fillId="4" borderId="12" xfId="0" applyFont="1" applyFill="1" applyBorder="1"/>
    <xf numFmtId="11" fontId="11" fillId="0" borderId="18" xfId="0" applyNumberFormat="1" applyFont="1" applyBorder="1" applyAlignment="1">
      <alignment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1" fontId="0" fillId="0" borderId="17" xfId="0" applyNumberFormat="1" applyBorder="1"/>
    <xf numFmtId="11" fontId="0" fillId="0" borderId="11" xfId="0" applyNumberFormat="1" applyBorder="1"/>
    <xf numFmtId="11" fontId="0" fillId="0" borderId="18" xfId="0" applyNumberFormat="1" applyBorder="1"/>
    <xf numFmtId="11" fontId="0" fillId="0" borderId="13" xfId="0" applyNumberFormat="1" applyBorder="1"/>
    <xf numFmtId="11" fontId="0" fillId="0" borderId="4" xfId="0" applyNumberFormat="1" applyBorder="1"/>
    <xf numFmtId="0" fontId="0" fillId="5" borderId="0" xfId="0" applyFill="1"/>
    <xf numFmtId="0" fontId="9" fillId="0" borderId="1" xfId="0" applyFont="1" applyBorder="1" applyAlignment="1">
      <alignment horizontal="right"/>
    </xf>
    <xf numFmtId="11" fontId="9" fillId="0" borderId="15" xfId="0" applyNumberFormat="1" applyFont="1" applyBorder="1"/>
    <xf numFmtId="0" fontId="9" fillId="0" borderId="3" xfId="0" applyFont="1" applyBorder="1" applyAlignment="1">
      <alignment horizontal="right"/>
    </xf>
    <xf numFmtId="0" fontId="9" fillId="0" borderId="13" xfId="0" applyFont="1" applyBorder="1"/>
    <xf numFmtId="0" fontId="9" fillId="0" borderId="4" xfId="0" applyFont="1" applyBorder="1"/>
    <xf numFmtId="0" fontId="12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11" fontId="17" fillId="2" borderId="5" xfId="0" applyNumberFormat="1" applyFont="1" applyFill="1" applyBorder="1" applyAlignment="1">
      <alignment horizontal="right" vertical="center"/>
    </xf>
    <xf numFmtId="164" fontId="12" fillId="0" borderId="6" xfId="0" applyNumberFormat="1" applyFont="1" applyBorder="1" applyAlignment="1">
      <alignment vertical="center"/>
    </xf>
    <xf numFmtId="164" fontId="12" fillId="0" borderId="7" xfId="0" applyNumberFormat="1" applyFont="1" applyBorder="1" applyAlignment="1">
      <alignment vertical="center"/>
    </xf>
    <xf numFmtId="164" fontId="12" fillId="0" borderId="8" xfId="0" applyNumberFormat="1" applyFont="1" applyBorder="1" applyAlignment="1">
      <alignment vertical="center"/>
    </xf>
    <xf numFmtId="11" fontId="17" fillId="2" borderId="9" xfId="0" applyNumberFormat="1" applyFont="1" applyFill="1" applyBorder="1" applyAlignment="1">
      <alignment horizontal="right" vertical="center"/>
    </xf>
    <xf numFmtId="164" fontId="12" fillId="0" borderId="10" xfId="0" applyNumberFormat="1" applyFont="1" applyBorder="1" applyAlignment="1">
      <alignment vertical="center"/>
    </xf>
    <xf numFmtId="164" fontId="12" fillId="0" borderId="0" xfId="0" applyNumberFormat="1" applyFont="1" applyAlignment="1">
      <alignment vertical="center"/>
    </xf>
    <xf numFmtId="164" fontId="12" fillId="0" borderId="11" xfId="0" applyNumberFormat="1" applyFont="1" applyBorder="1" applyAlignment="1">
      <alignment vertical="center"/>
    </xf>
    <xf numFmtId="11" fontId="17" fillId="2" borderId="3" xfId="0" applyNumberFormat="1" applyFont="1" applyFill="1" applyBorder="1" applyAlignment="1">
      <alignment horizontal="right" vertical="center"/>
    </xf>
    <xf numFmtId="11" fontId="18" fillId="3" borderId="6" xfId="0" applyNumberFormat="1" applyFont="1" applyFill="1" applyBorder="1" applyAlignment="1">
      <alignment horizontal="right" vertical="center"/>
    </xf>
    <xf numFmtId="11" fontId="18" fillId="3" borderId="10" xfId="0" applyNumberFormat="1" applyFont="1" applyFill="1" applyBorder="1" applyAlignment="1">
      <alignment horizontal="right" vertical="center"/>
    </xf>
    <xf numFmtId="11" fontId="18" fillId="3" borderId="12" xfId="0" applyNumberFormat="1" applyFont="1" applyFill="1" applyBorder="1" applyAlignment="1">
      <alignment horizontal="right" vertical="center"/>
    </xf>
    <xf numFmtId="164" fontId="12" fillId="0" borderId="12" xfId="0" applyNumberFormat="1" applyFont="1" applyBorder="1" applyAlignment="1">
      <alignment vertical="center"/>
    </xf>
    <xf numFmtId="164" fontId="12" fillId="0" borderId="13" xfId="0" applyNumberFormat="1" applyFont="1" applyBorder="1" applyAlignment="1">
      <alignment vertical="center"/>
    </xf>
    <xf numFmtId="164" fontId="12" fillId="0" borderId="4" xfId="0" applyNumberFormat="1" applyFont="1" applyBorder="1" applyAlignment="1">
      <alignment vertical="center"/>
    </xf>
    <xf numFmtId="11" fontId="18" fillId="0" borderId="10" xfId="0" applyNumberFormat="1" applyFont="1" applyBorder="1" applyAlignment="1">
      <alignment horizontal="right" vertical="center"/>
    </xf>
    <xf numFmtId="164" fontId="18" fillId="0" borderId="0" xfId="1" applyNumberFormat="1" applyFont="1" applyBorder="1" applyAlignment="1">
      <alignment vertical="center"/>
    </xf>
    <xf numFmtId="164" fontId="18" fillId="0" borderId="0" xfId="0" applyNumberFormat="1" applyFont="1" applyAlignment="1">
      <alignment vertical="center"/>
    </xf>
    <xf numFmtId="165" fontId="18" fillId="0" borderId="0" xfId="0" applyNumberFormat="1" applyFont="1" applyAlignment="1">
      <alignment vertical="center"/>
    </xf>
    <xf numFmtId="11" fontId="12" fillId="0" borderId="0" xfId="0" applyNumberFormat="1" applyFont="1"/>
    <xf numFmtId="0" fontId="0" fillId="5" borderId="0" xfId="0" applyFill="1" applyAlignment="1">
      <alignment vertical="center"/>
    </xf>
    <xf numFmtId="0" fontId="0" fillId="5" borderId="0" xfId="1" applyNumberFormat="1" applyFont="1" applyFill="1" applyAlignment="1">
      <alignment vertical="center"/>
    </xf>
    <xf numFmtId="0" fontId="5" fillId="0" borderId="11" xfId="0" applyFont="1" applyBorder="1" applyAlignment="1">
      <alignment horizontal="center" wrapText="1"/>
    </xf>
    <xf numFmtId="0" fontId="5" fillId="0" borderId="19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164" fontId="0" fillId="0" borderId="0" xfId="0" applyNumberFormat="1"/>
    <xf numFmtId="164" fontId="11" fillId="0" borderId="16" xfId="0" applyNumberFormat="1" applyFont="1" applyBorder="1" applyAlignment="1">
      <alignment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Distribution pour les pollution éolienne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'Sources énerg'!$S$18</c:f>
              <c:strCache>
                <c:ptCount val="1"/>
                <c:pt idx="0">
                  <c:v>6,9E-04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'Sources énerg'!$T$17:$AH$17</c:f>
              <c:strCache>
                <c:ptCount val="14"/>
                <c:pt idx="0">
                  <c:v>DALLY</c:v>
                </c:pt>
                <c:pt idx="1">
                  <c:v>DALLY</c:v>
                </c:pt>
                <c:pt idx="2">
                  <c:v>DALLY</c:v>
                </c:pt>
                <c:pt idx="3">
                  <c:v>DALLY</c:v>
                </c:pt>
                <c:pt idx="4">
                  <c:v>DALLY</c:v>
                </c:pt>
                <c:pt idx="5">
                  <c:v>PDF</c:v>
                </c:pt>
                <c:pt idx="6">
                  <c:v>PDF</c:v>
                </c:pt>
                <c:pt idx="7">
                  <c:v>PDF</c:v>
                </c:pt>
                <c:pt idx="8">
                  <c:v>PDF</c:v>
                </c:pt>
                <c:pt idx="9">
                  <c:v>PDF</c:v>
                </c:pt>
                <c:pt idx="10">
                  <c:v>PDF</c:v>
                </c:pt>
                <c:pt idx="11">
                  <c:v>CO2</c:v>
                </c:pt>
                <c:pt idx="12">
                  <c:v>MJ</c:v>
                </c:pt>
                <c:pt idx="13">
                  <c:v>MJ</c:v>
                </c:pt>
              </c:strCache>
            </c:strRef>
          </c:cat>
          <c:val>
            <c:numRef>
              <c:f>'Sources énerg'!$T$18:$AH$18</c:f>
              <c:numCache>
                <c:formatCode>0.0E+00</c:formatCode>
                <c:ptCount val="15"/>
                <c:pt idx="0">
                  <c:v>2.5242921435989337E-4</c:v>
                </c:pt>
                <c:pt idx="1">
                  <c:v>1.2128747508762666E-2</c:v>
                </c:pt>
                <c:pt idx="2">
                  <c:v>2.6385883580512002E-5</c:v>
                </c:pt>
                <c:pt idx="3">
                  <c:v>8.3996001488000011E-7</c:v>
                </c:pt>
                <c:pt idx="4">
                  <c:v>4.1410775786063992E-6</c:v>
                </c:pt>
                <c:pt idx="5">
                  <c:v>18.068753676497376</c:v>
                </c:pt>
                <c:pt idx="6">
                  <c:v>711.16475981866131</c:v>
                </c:pt>
                <c:pt idx="7">
                  <c:v>143.3504892925661</c:v>
                </c:pt>
                <c:pt idx="8">
                  <c:v>139.62917137102019</c:v>
                </c:pt>
                <c:pt idx="9">
                  <c:v>0</c:v>
                </c:pt>
                <c:pt idx="10">
                  <c:v>0</c:v>
                </c:pt>
                <c:pt idx="11">
                  <c:v>9136.2947999272237</c:v>
                </c:pt>
                <c:pt idx="12">
                  <c:v>135113.90612426665</c:v>
                </c:pt>
                <c:pt idx="13">
                  <c:v>193.28536589714284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9-3449-B39E-DD0077FDB94E}"/>
            </c:ext>
          </c:extLst>
        </c:ser>
        <c:ser>
          <c:idx val="1"/>
          <c:order val="1"/>
          <c:tx>
            <c:strRef>
              <c:f>'Sources énerg'!$S$19</c:f>
              <c:strCache>
                <c:ptCount val="1"/>
                <c:pt idx="0">
                  <c:v>5,0E-04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'Sources énerg'!$T$17:$AH$17</c:f>
              <c:strCache>
                <c:ptCount val="14"/>
                <c:pt idx="0">
                  <c:v>DALLY</c:v>
                </c:pt>
                <c:pt idx="1">
                  <c:v>DALLY</c:v>
                </c:pt>
                <c:pt idx="2">
                  <c:v>DALLY</c:v>
                </c:pt>
                <c:pt idx="3">
                  <c:v>DALLY</c:v>
                </c:pt>
                <c:pt idx="4">
                  <c:v>DALLY</c:v>
                </c:pt>
                <c:pt idx="5">
                  <c:v>PDF</c:v>
                </c:pt>
                <c:pt idx="6">
                  <c:v>PDF</c:v>
                </c:pt>
                <c:pt idx="7">
                  <c:v>PDF</c:v>
                </c:pt>
                <c:pt idx="8">
                  <c:v>PDF</c:v>
                </c:pt>
                <c:pt idx="9">
                  <c:v>PDF</c:v>
                </c:pt>
                <c:pt idx="10">
                  <c:v>PDF</c:v>
                </c:pt>
                <c:pt idx="11">
                  <c:v>CO2</c:v>
                </c:pt>
                <c:pt idx="12">
                  <c:v>MJ</c:v>
                </c:pt>
                <c:pt idx="13">
                  <c:v>MJ</c:v>
                </c:pt>
              </c:strCache>
            </c:strRef>
          </c:cat>
          <c:val>
            <c:numRef>
              <c:f>'Sources énerg'!$T$19:$AH$19</c:f>
              <c:numCache>
                <c:formatCode>0.0E+00</c:formatCode>
                <c:ptCount val="15"/>
                <c:pt idx="0">
                  <c:v>2.9794720966399999E-4</c:v>
                </c:pt>
                <c:pt idx="1">
                  <c:v>4.3497092682666678E-3</c:v>
                </c:pt>
                <c:pt idx="2">
                  <c:v>8.4085066752000021E-6</c:v>
                </c:pt>
                <c:pt idx="3">
                  <c:v>5.3495660765600001E-7</c:v>
                </c:pt>
                <c:pt idx="4">
                  <c:v>4.7812518893462863E-6</c:v>
                </c:pt>
                <c:pt idx="5">
                  <c:v>19.959486111462095</c:v>
                </c:pt>
                <c:pt idx="6">
                  <c:v>925.56648916320023</c:v>
                </c:pt>
                <c:pt idx="7">
                  <c:v>104.92459351885714</c:v>
                </c:pt>
                <c:pt idx="8">
                  <c:v>80.317812572647625</c:v>
                </c:pt>
                <c:pt idx="9">
                  <c:v>0</c:v>
                </c:pt>
                <c:pt idx="10">
                  <c:v>0</c:v>
                </c:pt>
                <c:pt idx="11">
                  <c:v>3243.1062005250478</c:v>
                </c:pt>
                <c:pt idx="12">
                  <c:v>57182.724815238085</c:v>
                </c:pt>
                <c:pt idx="13">
                  <c:v>820.02253481142861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49-3449-B39E-DD0077FDB94E}"/>
            </c:ext>
          </c:extLst>
        </c:ser>
        <c:ser>
          <c:idx val="2"/>
          <c:order val="2"/>
          <c:tx>
            <c:strRef>
              <c:f>'Sources énerg'!$S$20</c:f>
              <c:strCache>
                <c:ptCount val="1"/>
                <c:pt idx="0">
                  <c:v>2,8E-05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'Sources énerg'!$T$17:$AH$17</c:f>
              <c:strCache>
                <c:ptCount val="14"/>
                <c:pt idx="0">
                  <c:v>DALLY</c:v>
                </c:pt>
                <c:pt idx="1">
                  <c:v>DALLY</c:v>
                </c:pt>
                <c:pt idx="2">
                  <c:v>DALLY</c:v>
                </c:pt>
                <c:pt idx="3">
                  <c:v>DALLY</c:v>
                </c:pt>
                <c:pt idx="4">
                  <c:v>DALLY</c:v>
                </c:pt>
                <c:pt idx="5">
                  <c:v>PDF</c:v>
                </c:pt>
                <c:pt idx="6">
                  <c:v>PDF</c:v>
                </c:pt>
                <c:pt idx="7">
                  <c:v>PDF</c:v>
                </c:pt>
                <c:pt idx="8">
                  <c:v>PDF</c:v>
                </c:pt>
                <c:pt idx="9">
                  <c:v>PDF</c:v>
                </c:pt>
                <c:pt idx="10">
                  <c:v>PDF</c:v>
                </c:pt>
                <c:pt idx="11">
                  <c:v>CO2</c:v>
                </c:pt>
                <c:pt idx="12">
                  <c:v>MJ</c:v>
                </c:pt>
                <c:pt idx="13">
                  <c:v>MJ</c:v>
                </c:pt>
              </c:strCache>
            </c:strRef>
          </c:cat>
          <c:val>
            <c:numRef>
              <c:f>'Sources énerg'!$T$20:$AH$20</c:f>
              <c:numCache>
                <c:formatCode>0.0E+00</c:formatCode>
                <c:ptCount val="15"/>
                <c:pt idx="0">
                  <c:v>1.0636191304319999E-4</c:v>
                </c:pt>
                <c:pt idx="1">
                  <c:v>6.5553881824000006E-4</c:v>
                </c:pt>
                <c:pt idx="2">
                  <c:v>6.8702819488000004E-7</c:v>
                </c:pt>
                <c:pt idx="3">
                  <c:v>2.26259101544E-6</c:v>
                </c:pt>
                <c:pt idx="4">
                  <c:v>4.3410975485942855E-7</c:v>
                </c:pt>
                <c:pt idx="5">
                  <c:v>12.729851815765334</c:v>
                </c:pt>
                <c:pt idx="6">
                  <c:v>480.5630352276267</c:v>
                </c:pt>
                <c:pt idx="7">
                  <c:v>22.119126544243812</c:v>
                </c:pt>
                <c:pt idx="8">
                  <c:v>17.121345625478096</c:v>
                </c:pt>
                <c:pt idx="9">
                  <c:v>0</c:v>
                </c:pt>
                <c:pt idx="10">
                  <c:v>0</c:v>
                </c:pt>
                <c:pt idx="11">
                  <c:v>360.46288934663187</c:v>
                </c:pt>
                <c:pt idx="12">
                  <c:v>4486.0822483809525</c:v>
                </c:pt>
                <c:pt idx="13">
                  <c:v>1102.0739722742858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49-3449-B39E-DD0077FDB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5064863"/>
        <c:axId val="1135408175"/>
      </c:barChart>
      <c:catAx>
        <c:axId val="113506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408175"/>
        <c:crosses val="autoZero"/>
        <c:auto val="1"/>
        <c:lblAlgn val="ctr"/>
        <c:lblOffset val="100"/>
        <c:noMultiLvlLbl val="0"/>
      </c:catAx>
      <c:valAx>
        <c:axId val="113540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06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Distribution pour la pollution</a:t>
            </a:r>
            <a:r>
              <a:rPr lang="fr-CA" baseline="0"/>
              <a:t> des panneaux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'Sources énerg'!$AJ$18</c:f>
              <c:strCache>
                <c:ptCount val="1"/>
                <c:pt idx="0">
                  <c:v>Couche 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'Sources énerg'!$AK$17:$AY$17</c:f>
              <c:strCache>
                <c:ptCount val="15"/>
                <c:pt idx="0">
                  <c:v>kg-eq chloroéthylène/kg</c:v>
                </c:pt>
                <c:pt idx="1">
                  <c:v>kg-eq chloroéthylène / kg</c:v>
                </c:pt>
                <c:pt idx="2">
                  <c:v>kg-eq PM-2,5</c:v>
                </c:pt>
                <c:pt idx="3">
                  <c:v>bq-eq C14</c:v>
                </c:pt>
                <c:pt idx="4">
                  <c:v>kg-eq CFC11</c:v>
                </c:pt>
                <c:pt idx="5">
                  <c:v>kg-eq éthylène</c:v>
                </c:pt>
                <c:pt idx="6">
                  <c:v>kg-eq triéthylène glycol</c:v>
                </c:pt>
                <c:pt idx="7">
                  <c:v>kg-eq triéthylène</c:v>
                </c:pt>
                <c:pt idx="8">
                  <c:v>m².an</c:v>
                </c:pt>
                <c:pt idx="9">
                  <c:v>kg-eq SO2</c:v>
                </c:pt>
                <c:pt idx="10">
                  <c:v>kg-eq S02</c:v>
                </c:pt>
                <c:pt idx="11">
                  <c:v>kg-eq PO4</c:v>
                </c:pt>
                <c:pt idx="12">
                  <c:v>kg-eq CO2</c:v>
                </c:pt>
                <c:pt idx="13">
                  <c:v>MJ primaires</c:v>
                </c:pt>
                <c:pt idx="14">
                  <c:v>MJ additionnels</c:v>
                </c:pt>
              </c:strCache>
            </c:strRef>
          </c:cat>
          <c:val>
            <c:numRef>
              <c:f>'Sources énerg'!$AK$18:$AY$18</c:f>
              <c:numCache>
                <c:formatCode>0.0E+00</c:formatCode>
                <c:ptCount val="15"/>
                <c:pt idx="0">
                  <c:v>8.6379285153333305E-4</c:v>
                </c:pt>
                <c:pt idx="1">
                  <c:v>3.1553651794986664E-4</c:v>
                </c:pt>
                <c:pt idx="2">
                  <c:v>1.5160934385953331E-2</c:v>
                </c:pt>
                <c:pt idx="3">
                  <c:v>3.298235447564E-5</c:v>
                </c:pt>
                <c:pt idx="4">
                  <c:v>1.0499500186000001E-6</c:v>
                </c:pt>
                <c:pt idx="5">
                  <c:v>5.1763469732579985E-6</c:v>
                </c:pt>
                <c:pt idx="6">
                  <c:v>22.585942095621714</c:v>
                </c:pt>
                <c:pt idx="7">
                  <c:v>888.95594977332655</c:v>
                </c:pt>
                <c:pt idx="8">
                  <c:v>179.18811161570761</c:v>
                </c:pt>
                <c:pt idx="9">
                  <c:v>174.53646421377522</c:v>
                </c:pt>
                <c:pt idx="10">
                  <c:v>0</c:v>
                </c:pt>
                <c:pt idx="11">
                  <c:v>0</c:v>
                </c:pt>
                <c:pt idx="12">
                  <c:v>11420.368499909029</c:v>
                </c:pt>
                <c:pt idx="13">
                  <c:v>168892.38265533332</c:v>
                </c:pt>
                <c:pt idx="14">
                  <c:v>241.60670737142851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5-304F-94CE-A85405C611E9}"/>
            </c:ext>
          </c:extLst>
        </c:ser>
        <c:ser>
          <c:idx val="1"/>
          <c:order val="1"/>
          <c:tx>
            <c:strRef>
              <c:f>'Sources énerg'!$AJ$19</c:f>
              <c:strCache>
                <c:ptCount val="1"/>
                <c:pt idx="0">
                  <c:v>Panneau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'Sources énerg'!$AK$17:$AY$17</c:f>
              <c:strCache>
                <c:ptCount val="15"/>
                <c:pt idx="0">
                  <c:v>kg-eq chloroéthylène/kg</c:v>
                </c:pt>
                <c:pt idx="1">
                  <c:v>kg-eq chloroéthylène / kg</c:v>
                </c:pt>
                <c:pt idx="2">
                  <c:v>kg-eq PM-2,5</c:v>
                </c:pt>
                <c:pt idx="3">
                  <c:v>bq-eq C14</c:v>
                </c:pt>
                <c:pt idx="4">
                  <c:v>kg-eq CFC11</c:v>
                </c:pt>
                <c:pt idx="5">
                  <c:v>kg-eq éthylène</c:v>
                </c:pt>
                <c:pt idx="6">
                  <c:v>kg-eq triéthylène glycol</c:v>
                </c:pt>
                <c:pt idx="7">
                  <c:v>kg-eq triéthylène</c:v>
                </c:pt>
                <c:pt idx="8">
                  <c:v>m².an</c:v>
                </c:pt>
                <c:pt idx="9">
                  <c:v>kg-eq SO2</c:v>
                </c:pt>
                <c:pt idx="10">
                  <c:v>kg-eq S02</c:v>
                </c:pt>
                <c:pt idx="11">
                  <c:v>kg-eq PO4</c:v>
                </c:pt>
                <c:pt idx="12">
                  <c:v>kg-eq CO2</c:v>
                </c:pt>
                <c:pt idx="13">
                  <c:v>MJ primaires</c:v>
                </c:pt>
                <c:pt idx="14">
                  <c:v>MJ additionnels</c:v>
                </c:pt>
              </c:strCache>
            </c:strRef>
          </c:cat>
          <c:val>
            <c:numRef>
              <c:f>'Sources énerg'!$AK$19:$AY$19</c:f>
              <c:numCache>
                <c:formatCode>0.0E+00</c:formatCode>
                <c:ptCount val="15"/>
                <c:pt idx="0">
                  <c:v>6.2838617933333321E-4</c:v>
                </c:pt>
                <c:pt idx="1">
                  <c:v>3.7243401207999997E-4</c:v>
                </c:pt>
                <c:pt idx="2">
                  <c:v>5.4371365853333334E-3</c:v>
                </c:pt>
                <c:pt idx="3">
                  <c:v>1.0510633344000001E-5</c:v>
                </c:pt>
                <c:pt idx="4">
                  <c:v>6.6869575956999994E-7</c:v>
                </c:pt>
                <c:pt idx="5">
                  <c:v>5.9765648616828568E-6</c:v>
                </c:pt>
                <c:pt idx="6">
                  <c:v>24.949357639327616</c:v>
                </c:pt>
                <c:pt idx="7">
                  <c:v>1156.9581114540001</c:v>
                </c:pt>
                <c:pt idx="8">
                  <c:v>131.15574189857142</c:v>
                </c:pt>
                <c:pt idx="9">
                  <c:v>100.39726571580952</c:v>
                </c:pt>
                <c:pt idx="10">
                  <c:v>0</c:v>
                </c:pt>
                <c:pt idx="11">
                  <c:v>0</c:v>
                </c:pt>
                <c:pt idx="12">
                  <c:v>4053.8827506563093</c:v>
                </c:pt>
                <c:pt idx="13">
                  <c:v>71478.406019047601</c:v>
                </c:pt>
                <c:pt idx="14">
                  <c:v>1025.0281685142857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5-304F-94CE-A85405C61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3360047"/>
        <c:axId val="1563012735"/>
      </c:barChart>
      <c:catAx>
        <c:axId val="156336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012735"/>
        <c:crosses val="autoZero"/>
        <c:auto val="1"/>
        <c:lblAlgn val="ctr"/>
        <c:lblOffset val="100"/>
        <c:noMultiLvlLbl val="0"/>
      </c:catAx>
      <c:valAx>
        <c:axId val="156301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36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F62E15-FB4B-EF4D-A889-4E7FA9E192DC}">
  <sheetPr/>
  <sheetViews>
    <sheetView zoomScale="19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800D5E-B2D7-7E42-AB60-83892A67DEC2}">
  <sheetPr/>
  <sheetViews>
    <sheetView zoomScale="1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64" cy="6284872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10CF5E6-A3CD-734E-8332-1935CB5429D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64" cy="6284872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7AEADBE-8E4C-7F47-8BFE-74339902C3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749D5-C395-411F-B52E-4A71D5728E1E}">
  <dimension ref="A1:BA60"/>
  <sheetViews>
    <sheetView tabSelected="1" topLeftCell="W1" zoomScale="115" zoomScaleNormal="100" workbookViewId="0">
      <selection activeCell="BA35" sqref="BA35"/>
    </sheetView>
  </sheetViews>
  <sheetFormatPr defaultColWidth="11.42578125" defaultRowHeight="15"/>
  <cols>
    <col min="1" max="1" width="18.140625" customWidth="1"/>
    <col min="2" max="2" width="14.7109375" customWidth="1"/>
    <col min="4" max="4" width="12.42578125" customWidth="1"/>
    <col min="6" max="6" width="12.42578125" customWidth="1"/>
    <col min="7" max="7" width="12" customWidth="1"/>
    <col min="11" max="11" width="12.85546875" customWidth="1"/>
    <col min="13" max="13" width="14.140625" customWidth="1"/>
    <col min="14" max="15" width="12.42578125" customWidth="1"/>
    <col min="18" max="18" width="16.7109375" customWidth="1"/>
    <col min="20" max="20" width="11.85546875" bestFit="1" customWidth="1"/>
    <col min="21" max="21" width="12" bestFit="1" customWidth="1"/>
    <col min="22" max="22" width="13.42578125" bestFit="1" customWidth="1"/>
    <col min="23" max="25" width="11.7109375" bestFit="1" customWidth="1"/>
    <col min="26" max="26" width="12.7109375" bestFit="1" customWidth="1"/>
    <col min="27" max="27" width="11.7109375" bestFit="1" customWidth="1"/>
    <col min="36" max="36" width="18.42578125" customWidth="1"/>
  </cols>
  <sheetData>
    <row r="1" spans="1:51" ht="33" customHeight="1" thickBot="1">
      <c r="A1" s="23" t="s">
        <v>0</v>
      </c>
      <c r="H1" s="27" t="s">
        <v>1</v>
      </c>
      <c r="I1">
        <v>4</v>
      </c>
      <c r="J1" t="s">
        <v>2</v>
      </c>
      <c r="R1" s="23" t="s">
        <v>3</v>
      </c>
      <c r="Y1" s="27" t="s">
        <v>1</v>
      </c>
      <c r="Z1">
        <v>4</v>
      </c>
      <c r="AA1" t="s">
        <v>2</v>
      </c>
      <c r="AB1" s="32" t="s">
        <v>4</v>
      </c>
      <c r="AC1" s="57">
        <f>((1/(Z1*R3))*0.4)</f>
        <v>5.000000000000001E-3</v>
      </c>
      <c r="AJ1" s="23" t="s">
        <v>5</v>
      </c>
      <c r="AQ1" s="27" t="s">
        <v>1</v>
      </c>
      <c r="AR1">
        <v>4</v>
      </c>
      <c r="AS1" t="s">
        <v>2</v>
      </c>
      <c r="AT1" s="32" t="s">
        <v>4</v>
      </c>
      <c r="AU1" s="57">
        <f>((1/(AR1*AJ3))*0.5)</f>
        <v>6.2500000000000003E-3</v>
      </c>
    </row>
    <row r="2" spans="1:51" ht="47.45" customHeight="1" thickBot="1">
      <c r="A2" t="s">
        <v>6</v>
      </c>
      <c r="B2" s="1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R2" t="s">
        <v>6</v>
      </c>
      <c r="S2" s="1" t="s">
        <v>7</v>
      </c>
      <c r="T2" s="2" t="s">
        <v>8</v>
      </c>
      <c r="U2" s="2" t="s">
        <v>9</v>
      </c>
      <c r="V2" s="2" t="s">
        <v>10</v>
      </c>
      <c r="W2" s="2" t="s">
        <v>11</v>
      </c>
      <c r="X2" s="2" t="s">
        <v>12</v>
      </c>
      <c r="Y2" s="2" t="s">
        <v>13</v>
      </c>
      <c r="Z2" s="2" t="s">
        <v>14</v>
      </c>
      <c r="AA2" s="2" t="s">
        <v>15</v>
      </c>
      <c r="AB2" s="2" t="s">
        <v>16</v>
      </c>
      <c r="AC2" s="2" t="s">
        <v>17</v>
      </c>
      <c r="AD2" s="2" t="s">
        <v>18</v>
      </c>
      <c r="AE2" s="2" t="s">
        <v>19</v>
      </c>
      <c r="AF2" s="2" t="s">
        <v>20</v>
      </c>
      <c r="AG2" s="2" t="s">
        <v>21</v>
      </c>
      <c r="AJ2" t="s">
        <v>6</v>
      </c>
      <c r="AK2" s="1" t="s">
        <v>7</v>
      </c>
      <c r="AL2" s="2" t="s">
        <v>8</v>
      </c>
      <c r="AM2" s="2" t="s">
        <v>9</v>
      </c>
      <c r="AN2" s="2" t="s">
        <v>10</v>
      </c>
      <c r="AO2" s="2" t="s">
        <v>11</v>
      </c>
      <c r="AP2" s="2" t="s">
        <v>12</v>
      </c>
      <c r="AQ2" s="2" t="s">
        <v>13</v>
      </c>
      <c r="AR2" s="2" t="s">
        <v>14</v>
      </c>
      <c r="AS2" s="2" t="s">
        <v>15</v>
      </c>
      <c r="AT2" s="2" t="s">
        <v>16</v>
      </c>
      <c r="AU2" s="2" t="s">
        <v>17</v>
      </c>
      <c r="AV2" s="2" t="s">
        <v>18</v>
      </c>
      <c r="AW2" s="2" t="s">
        <v>19</v>
      </c>
      <c r="AX2" s="2" t="s">
        <v>20</v>
      </c>
      <c r="AY2" s="2" t="s">
        <v>21</v>
      </c>
    </row>
    <row r="3" spans="1:51" ht="36.950000000000003" thickBot="1">
      <c r="A3" s="3">
        <v>20</v>
      </c>
      <c r="B3" s="95" t="s">
        <v>22</v>
      </c>
      <c r="C3" s="93" t="s">
        <v>22</v>
      </c>
      <c r="D3" s="93" t="s">
        <v>22</v>
      </c>
      <c r="E3" s="93" t="s">
        <v>22</v>
      </c>
      <c r="F3" s="93" t="s">
        <v>22</v>
      </c>
      <c r="G3" s="93" t="s">
        <v>22</v>
      </c>
      <c r="H3" s="93" t="s">
        <v>23</v>
      </c>
      <c r="I3" s="93" t="s">
        <v>23</v>
      </c>
      <c r="J3" s="93" t="s">
        <v>23</v>
      </c>
      <c r="K3" s="93" t="s">
        <v>23</v>
      </c>
      <c r="L3" s="93" t="s">
        <v>23</v>
      </c>
      <c r="M3" s="93" t="s">
        <v>23</v>
      </c>
      <c r="N3" s="93" t="s">
        <v>24</v>
      </c>
      <c r="O3" s="93" t="s">
        <v>25</v>
      </c>
      <c r="P3" s="94" t="s">
        <v>25</v>
      </c>
      <c r="R3" s="3">
        <v>20</v>
      </c>
      <c r="S3" s="95" t="s">
        <v>22</v>
      </c>
      <c r="T3" s="93" t="s">
        <v>22</v>
      </c>
      <c r="U3" s="93" t="s">
        <v>22</v>
      </c>
      <c r="V3" s="93" t="s">
        <v>22</v>
      </c>
      <c r="W3" s="93" t="s">
        <v>22</v>
      </c>
      <c r="X3" s="93" t="s">
        <v>22</v>
      </c>
      <c r="Y3" s="93" t="s">
        <v>23</v>
      </c>
      <c r="Z3" s="93" t="s">
        <v>23</v>
      </c>
      <c r="AA3" s="93" t="s">
        <v>23</v>
      </c>
      <c r="AB3" s="93" t="s">
        <v>23</v>
      </c>
      <c r="AC3" s="93" t="s">
        <v>23</v>
      </c>
      <c r="AD3" s="93" t="s">
        <v>23</v>
      </c>
      <c r="AE3" s="93" t="s">
        <v>24</v>
      </c>
      <c r="AF3" s="93" t="s">
        <v>25</v>
      </c>
      <c r="AG3" s="94" t="s">
        <v>25</v>
      </c>
      <c r="AJ3" s="3">
        <v>20</v>
      </c>
      <c r="AK3" s="4" t="s">
        <v>26</v>
      </c>
      <c r="AL3" s="5" t="s">
        <v>27</v>
      </c>
      <c r="AM3" s="5" t="s">
        <v>28</v>
      </c>
      <c r="AN3" s="5" t="s">
        <v>29</v>
      </c>
      <c r="AO3" s="5" t="s">
        <v>30</v>
      </c>
      <c r="AP3" s="5" t="s">
        <v>31</v>
      </c>
      <c r="AQ3" s="5" t="s">
        <v>32</v>
      </c>
      <c r="AR3" s="5" t="s">
        <v>33</v>
      </c>
      <c r="AS3" s="5" t="s">
        <v>34</v>
      </c>
      <c r="AT3" s="5" t="s">
        <v>35</v>
      </c>
      <c r="AU3" s="5" t="s">
        <v>36</v>
      </c>
      <c r="AV3" s="5" t="s">
        <v>37</v>
      </c>
      <c r="AW3" s="5" t="s">
        <v>38</v>
      </c>
      <c r="AX3" s="5" t="s">
        <v>39</v>
      </c>
      <c r="AY3" s="5" t="s">
        <v>40</v>
      </c>
    </row>
    <row r="4" spans="1:51" ht="15.75" customHeight="1">
      <c r="A4" s="6" t="s">
        <v>41</v>
      </c>
      <c r="B4" s="7">
        <f>B36*B$28</f>
        <v>2.4234911708E-2</v>
      </c>
      <c r="C4" s="8">
        <f t="shared" ref="C4:P4" si="0">C36*C$28</f>
        <v>9.9105111979999987E-3</v>
      </c>
      <c r="D4" s="8">
        <f t="shared" si="0"/>
        <v>6.5162031760000003E-2</v>
      </c>
      <c r="E4" s="8">
        <f t="shared" si="0"/>
        <v>6.8607401372999997E-5</v>
      </c>
      <c r="F4" s="8">
        <f t="shared" si="0"/>
        <v>3.5634999561E-6</v>
      </c>
      <c r="G4" s="8">
        <f t="shared" si="0"/>
        <v>9.1112475726000007E-5</v>
      </c>
      <c r="H4" s="8">
        <f t="shared" si="0"/>
        <v>419.0864484754</v>
      </c>
      <c r="I4" s="8">
        <f t="shared" si="0"/>
        <v>17457.648613930003</v>
      </c>
      <c r="J4" s="8">
        <f t="shared" si="0"/>
        <v>970.60150137000005</v>
      </c>
      <c r="K4" s="8">
        <f t="shared" si="0"/>
        <v>997.89993680000009</v>
      </c>
      <c r="L4" s="8">
        <f t="shared" si="0"/>
        <v>0</v>
      </c>
      <c r="M4" s="8">
        <f t="shared" si="0"/>
        <v>0</v>
      </c>
      <c r="N4" s="8">
        <f t="shared" si="0"/>
        <v>51940.886304142266</v>
      </c>
      <c r="O4" s="8">
        <f t="shared" si="0"/>
        <v>812031.6100000001</v>
      </c>
      <c r="P4" s="9">
        <f t="shared" si="0"/>
        <v>8633.8350470999994</v>
      </c>
      <c r="R4" s="6" t="s">
        <v>41</v>
      </c>
      <c r="S4" s="7">
        <f>B4*$AC$1</f>
        <v>1.2117455854000002E-4</v>
      </c>
      <c r="T4" s="8">
        <f t="shared" ref="T4:AG4" si="1">C4*$AC$1</f>
        <v>4.955255599E-5</v>
      </c>
      <c r="U4" s="8">
        <f t="shared" si="1"/>
        <v>3.2581015880000006E-4</v>
      </c>
      <c r="V4" s="8">
        <f t="shared" si="1"/>
        <v>3.4303700686500008E-7</v>
      </c>
      <c r="W4" s="8">
        <f t="shared" si="1"/>
        <v>1.7817499780500002E-8</v>
      </c>
      <c r="X4" s="8">
        <f t="shared" si="1"/>
        <v>4.5556237863000011E-7</v>
      </c>
      <c r="Y4" s="8">
        <f t="shared" si="1"/>
        <v>2.0954322423770004</v>
      </c>
      <c r="Z4" s="8">
        <f t="shared" si="1"/>
        <v>87.288243069650036</v>
      </c>
      <c r="AA4" s="8">
        <f t="shared" si="1"/>
        <v>4.8530075068500009</v>
      </c>
      <c r="AB4" s="8">
        <f t="shared" si="1"/>
        <v>4.989499684000001</v>
      </c>
      <c r="AC4" s="8">
        <f t="shared" si="1"/>
        <v>0</v>
      </c>
      <c r="AD4" s="8">
        <f t="shared" si="1"/>
        <v>0</v>
      </c>
      <c r="AE4" s="8">
        <f t="shared" si="1"/>
        <v>259.70443152071141</v>
      </c>
      <c r="AF4" s="8">
        <f t="shared" si="1"/>
        <v>4060.1580500000014</v>
      </c>
      <c r="AG4" s="9">
        <f t="shared" si="1"/>
        <v>43.169175235500006</v>
      </c>
      <c r="AJ4" s="6" t="s">
        <v>41</v>
      </c>
      <c r="AK4" s="7">
        <f>B4*$AU$1</f>
        <v>1.5146819817500002E-4</v>
      </c>
      <c r="AL4" s="8">
        <f t="shared" ref="AL4:AY4" si="2">C4*$AU$1</f>
        <v>6.1940694987499997E-5</v>
      </c>
      <c r="AM4" s="8">
        <f t="shared" si="2"/>
        <v>4.0726269850000006E-4</v>
      </c>
      <c r="AN4" s="8">
        <f t="shared" si="2"/>
        <v>4.2879625858125E-7</v>
      </c>
      <c r="AO4" s="8">
        <f t="shared" si="2"/>
        <v>2.2271874725625001E-8</v>
      </c>
      <c r="AP4" s="8">
        <f t="shared" si="2"/>
        <v>5.6945297328750002E-7</v>
      </c>
      <c r="AQ4" s="8">
        <f t="shared" si="2"/>
        <v>2.6192903029712502</v>
      </c>
      <c r="AR4" s="8">
        <f t="shared" si="2"/>
        <v>109.11030383706253</v>
      </c>
      <c r="AS4" s="8">
        <f t="shared" si="2"/>
        <v>6.0662593835625005</v>
      </c>
      <c r="AT4" s="8">
        <f t="shared" si="2"/>
        <v>6.2368746050000006</v>
      </c>
      <c r="AU4" s="8">
        <f t="shared" si="2"/>
        <v>0</v>
      </c>
      <c r="AV4" s="8">
        <f t="shared" si="2"/>
        <v>0</v>
      </c>
      <c r="AW4" s="8">
        <f t="shared" si="2"/>
        <v>324.63053940088918</v>
      </c>
      <c r="AX4" s="8">
        <f t="shared" si="2"/>
        <v>5075.1975625000014</v>
      </c>
      <c r="AY4" s="9">
        <f t="shared" si="2"/>
        <v>53.961469044375001</v>
      </c>
    </row>
    <row r="5" spans="1:51">
      <c r="A5" s="10" t="s">
        <v>42</v>
      </c>
      <c r="B5" s="11">
        <f t="shared" ref="B5:P5" si="3">B37*B$28</f>
        <v>5.366886691599999E-3</v>
      </c>
      <c r="C5" s="12">
        <f t="shared" si="3"/>
        <v>3.8525495007999996E-2</v>
      </c>
      <c r="D5" s="12">
        <f t="shared" si="3"/>
        <v>0.10619090887999999</v>
      </c>
      <c r="E5" s="12">
        <f t="shared" si="3"/>
        <v>1.319810079E-4</v>
      </c>
      <c r="F5" s="12">
        <f t="shared" si="3"/>
        <v>1.9988566037999999E-5</v>
      </c>
      <c r="G5" s="12">
        <f t="shared" si="3"/>
        <v>4.2094040225999995E-5</v>
      </c>
      <c r="H5" s="12">
        <f t="shared" si="3"/>
        <v>1680.9267242200001</v>
      </c>
      <c r="I5" s="12">
        <f t="shared" si="3"/>
        <v>96455.821578200004</v>
      </c>
      <c r="J5" s="12">
        <f t="shared" si="3"/>
        <v>1726.24001742</v>
      </c>
      <c r="K5" s="12">
        <f t="shared" si="3"/>
        <v>2073.6435667999999</v>
      </c>
      <c r="L5" s="12">
        <f t="shared" si="3"/>
        <v>0</v>
      </c>
      <c r="M5" s="12">
        <f t="shared" si="3"/>
        <v>0</v>
      </c>
      <c r="N5" s="12">
        <f t="shared" si="3"/>
        <v>21854.209039275265</v>
      </c>
      <c r="O5" s="12">
        <f t="shared" si="3"/>
        <v>448590.58</v>
      </c>
      <c r="P5" s="13">
        <f t="shared" si="3"/>
        <v>152910.23569999999</v>
      </c>
      <c r="Q5" s="14"/>
      <c r="R5" s="10" t="s">
        <v>42</v>
      </c>
      <c r="S5" s="11">
        <f t="shared" ref="S5:S10" si="4">B5*$AC$1</f>
        <v>2.6834433458E-5</v>
      </c>
      <c r="T5" s="12">
        <f t="shared" ref="T5:T11" si="5">C5*$AC$1</f>
        <v>1.9262747504000002E-4</v>
      </c>
      <c r="U5" s="12">
        <f t="shared" ref="U5:U11" si="6">D5*$AC$1</f>
        <v>5.3095454440000005E-4</v>
      </c>
      <c r="V5" s="12">
        <f t="shared" ref="V5:V11" si="7">E5*$AC$1</f>
        <v>6.5990503950000015E-7</v>
      </c>
      <c r="W5" s="12">
        <f t="shared" ref="W5:W11" si="8">F5*$AC$1</f>
        <v>9.9942830190000014E-8</v>
      </c>
      <c r="X5" s="12">
        <f t="shared" ref="X5:X11" si="9">G5*$AC$1</f>
        <v>2.1047020113000002E-7</v>
      </c>
      <c r="Y5" s="12">
        <f t="shared" ref="Y5:Y11" si="10">H5*$AC$1</f>
        <v>8.4046336211000021</v>
      </c>
      <c r="Z5" s="12">
        <f t="shared" ref="Z5:Z11" si="11">I5*$AC$1</f>
        <v>482.27910789100014</v>
      </c>
      <c r="AA5" s="12">
        <f t="shared" ref="AA5:AA11" si="12">J5*$AC$1</f>
        <v>8.6312000871000016</v>
      </c>
      <c r="AB5" s="12">
        <f t="shared" ref="AB5:AB11" si="13">K5*$AC$1</f>
        <v>10.368217834000001</v>
      </c>
      <c r="AC5" s="12">
        <f t="shared" ref="AC5:AC11" si="14">L5*$AC$1</f>
        <v>0</v>
      </c>
      <c r="AD5" s="12">
        <f t="shared" ref="AD5:AD11" si="15">M5*$AC$1</f>
        <v>0</v>
      </c>
      <c r="AE5" s="12">
        <f t="shared" ref="AE5:AE11" si="16">N5*$AC$1</f>
        <v>109.27104519637635</v>
      </c>
      <c r="AF5" s="12">
        <f t="shared" ref="AF5:AF11" si="17">O5*$AC$1</f>
        <v>2242.9529000000007</v>
      </c>
      <c r="AG5" s="13">
        <f t="shared" ref="AG5:AG11" si="18">P5*$AC$1</f>
        <v>764.55117850000011</v>
      </c>
      <c r="AJ5" s="10" t="s">
        <v>42</v>
      </c>
      <c r="AK5" s="11">
        <f t="shared" ref="AK5:AK13" si="19">B5*$AU$1</f>
        <v>3.3543041822499993E-5</v>
      </c>
      <c r="AL5" s="12">
        <f t="shared" ref="AL5:AL13" si="20">C5*$AU$1</f>
        <v>2.4078434379999999E-4</v>
      </c>
      <c r="AM5" s="12">
        <f t="shared" ref="AM5:AM13" si="21">D5*$AU$1</f>
        <v>6.6369318049999996E-4</v>
      </c>
      <c r="AN5" s="12">
        <f t="shared" ref="AN5:AN13" si="22">E5*$AU$1</f>
        <v>8.2488129937500008E-7</v>
      </c>
      <c r="AO5" s="12">
        <f t="shared" ref="AO5:AO13" si="23">F5*$AU$1</f>
        <v>1.249285377375E-7</v>
      </c>
      <c r="AP5" s="12">
        <f t="shared" ref="AP5:AP13" si="24">G5*$AU$1</f>
        <v>2.6308775141249997E-7</v>
      </c>
      <c r="AQ5" s="12">
        <f t="shared" ref="AQ5:AQ13" si="25">H5*$AU$1</f>
        <v>10.505792026375001</v>
      </c>
      <c r="AR5" s="12">
        <f t="shared" ref="AR5:AR13" si="26">I5*$AU$1</f>
        <v>602.84888486375007</v>
      </c>
      <c r="AS5" s="12">
        <f t="shared" ref="AS5:AS13" si="27">J5*$AU$1</f>
        <v>10.789000108875001</v>
      </c>
      <c r="AT5" s="12">
        <f t="shared" ref="AT5:AT13" si="28">K5*$AU$1</f>
        <v>12.960272292500001</v>
      </c>
      <c r="AU5" s="12">
        <f t="shared" ref="AU5:AU13" si="29">L5*$AU$1</f>
        <v>0</v>
      </c>
      <c r="AV5" s="12">
        <f t="shared" ref="AV5:AV13" si="30">M5*$AU$1</f>
        <v>0</v>
      </c>
      <c r="AW5" s="12">
        <f t="shared" ref="AW5:AW13" si="31">N5*$AU$1</f>
        <v>136.58880649547041</v>
      </c>
      <c r="AX5" s="12">
        <f t="shared" ref="AX5:AX13" si="32">O5*$AU$1</f>
        <v>2803.6911250000003</v>
      </c>
      <c r="AY5" s="13">
        <f t="shared" ref="AY5:AY12" si="33">P5*$AU$1</f>
        <v>955.68897312499996</v>
      </c>
    </row>
    <row r="6" spans="1:51">
      <c r="A6" s="10" t="s">
        <v>43</v>
      </c>
      <c r="B6" s="11">
        <f t="shared" ref="B6:P6" si="34">B38*B$28</f>
        <v>6.1001936799999994E-5</v>
      </c>
      <c r="C6" s="12">
        <f t="shared" si="34"/>
        <v>1.3598081839999999E-4</v>
      </c>
      <c r="D6" s="12">
        <f t="shared" si="34"/>
        <v>7.7390032999999998E-4</v>
      </c>
      <c r="E6" s="12">
        <f t="shared" si="34"/>
        <v>6.5778787199999992E-7</v>
      </c>
      <c r="F6" s="12">
        <f t="shared" si="34"/>
        <v>1.2745553099999999E-7</v>
      </c>
      <c r="G6" s="12">
        <f t="shared" si="34"/>
        <v>6.2884637519999994E-7</v>
      </c>
      <c r="H6" s="12">
        <f t="shared" si="34"/>
        <v>13.460297182</v>
      </c>
      <c r="I6" s="12">
        <f t="shared" si="34"/>
        <v>800.55781120000006</v>
      </c>
      <c r="J6" s="12">
        <f t="shared" si="34"/>
        <v>421.1320948</v>
      </c>
      <c r="K6" s="12">
        <f t="shared" si="34"/>
        <v>22.206563599999999</v>
      </c>
      <c r="L6" s="12">
        <f t="shared" si="34"/>
        <v>0</v>
      </c>
      <c r="M6" s="12">
        <f t="shared" si="34"/>
        <v>0</v>
      </c>
      <c r="N6" s="12">
        <f t="shared" si="34"/>
        <v>1763.0790231779713</v>
      </c>
      <c r="O6" s="12">
        <f t="shared" si="34"/>
        <v>5964.9276</v>
      </c>
      <c r="P6" s="13">
        <f t="shared" si="34"/>
        <v>154.33506</v>
      </c>
      <c r="R6" s="10" t="s">
        <v>43</v>
      </c>
      <c r="S6" s="11">
        <f t="shared" si="4"/>
        <v>3.0500968400000002E-7</v>
      </c>
      <c r="T6" s="12">
        <f t="shared" si="5"/>
        <v>6.7990409200000007E-7</v>
      </c>
      <c r="U6" s="12">
        <f t="shared" si="6"/>
        <v>3.8695016500000007E-6</v>
      </c>
      <c r="V6" s="12">
        <f t="shared" si="7"/>
        <v>3.2889393600000001E-9</v>
      </c>
      <c r="W6" s="12">
        <f t="shared" si="8"/>
        <v>6.372776550000001E-10</v>
      </c>
      <c r="X6" s="12">
        <f t="shared" si="9"/>
        <v>3.1442318760000003E-9</v>
      </c>
      <c r="Y6" s="12">
        <f t="shared" si="10"/>
        <v>6.7301485910000014E-2</v>
      </c>
      <c r="Z6" s="12">
        <f t="shared" si="11"/>
        <v>4.002789056000001</v>
      </c>
      <c r="AA6" s="12">
        <f t="shared" si="12"/>
        <v>2.1056604740000004</v>
      </c>
      <c r="AB6" s="12">
        <f t="shared" si="13"/>
        <v>0.11103281800000002</v>
      </c>
      <c r="AC6" s="12">
        <f t="shared" si="14"/>
        <v>0</v>
      </c>
      <c r="AD6" s="12">
        <f t="shared" si="15"/>
        <v>0</v>
      </c>
      <c r="AE6" s="12">
        <f t="shared" si="16"/>
        <v>8.8153951158898582</v>
      </c>
      <c r="AF6" s="12">
        <f t="shared" si="17"/>
        <v>29.824638000000007</v>
      </c>
      <c r="AG6" s="13">
        <f t="shared" si="18"/>
        <v>0.77167530000000017</v>
      </c>
      <c r="AJ6" s="10" t="s">
        <v>43</v>
      </c>
      <c r="AK6" s="11">
        <f t="shared" si="19"/>
        <v>3.8126210499999997E-7</v>
      </c>
      <c r="AL6" s="12">
        <f t="shared" si="20"/>
        <v>8.4988011499999998E-7</v>
      </c>
      <c r="AM6" s="12">
        <f t="shared" si="21"/>
        <v>4.8368770625000004E-6</v>
      </c>
      <c r="AN6" s="12">
        <f t="shared" si="22"/>
        <v>4.1111741999999997E-9</v>
      </c>
      <c r="AO6" s="12">
        <f t="shared" si="23"/>
        <v>7.9659706875000002E-10</v>
      </c>
      <c r="AP6" s="12">
        <f t="shared" si="24"/>
        <v>3.9302898450000001E-9</v>
      </c>
      <c r="AQ6" s="12">
        <f t="shared" si="25"/>
        <v>8.4126857387500004E-2</v>
      </c>
      <c r="AR6" s="12">
        <f t="shared" si="26"/>
        <v>5.0034863200000004</v>
      </c>
      <c r="AS6" s="12">
        <f t="shared" si="27"/>
        <v>2.6320755925000001</v>
      </c>
      <c r="AT6" s="12">
        <f t="shared" si="28"/>
        <v>0.1387910225</v>
      </c>
      <c r="AU6" s="12">
        <f t="shared" si="29"/>
        <v>0</v>
      </c>
      <c r="AV6" s="12">
        <f t="shared" si="30"/>
        <v>0</v>
      </c>
      <c r="AW6" s="12">
        <f t="shared" si="31"/>
        <v>11.019243894862321</v>
      </c>
      <c r="AX6" s="12">
        <f t="shared" si="32"/>
        <v>37.280797499999998</v>
      </c>
      <c r="AY6" s="13">
        <f t="shared" si="33"/>
        <v>0.96459412500000008</v>
      </c>
    </row>
    <row r="7" spans="1:51">
      <c r="A7" s="10" t="s">
        <v>44</v>
      </c>
      <c r="B7" s="11">
        <f t="shared" ref="B7:P7" si="35">B39*B$28</f>
        <v>8.9624324524000005E-3</v>
      </c>
      <c r="C7" s="12">
        <f t="shared" si="35"/>
        <v>4.7081367031999999E-3</v>
      </c>
      <c r="D7" s="12">
        <f t="shared" si="35"/>
        <v>0.16131666425000002</v>
      </c>
      <c r="E7" s="12">
        <f t="shared" si="35"/>
        <v>1.0084241750099999E-4</v>
      </c>
      <c r="F7" s="12">
        <f t="shared" si="35"/>
        <v>4.2383402460000002E-6</v>
      </c>
      <c r="G7" s="12">
        <f t="shared" si="35"/>
        <v>1.6153724563979999E-4</v>
      </c>
      <c r="H7" s="12">
        <f t="shared" si="35"/>
        <v>437.39843600099994</v>
      </c>
      <c r="I7" s="12">
        <f t="shared" si="35"/>
        <v>5898.3667838200008</v>
      </c>
      <c r="J7" s="12">
        <f t="shared" si="35"/>
        <v>1011.2730550500002</v>
      </c>
      <c r="K7" s="12">
        <f t="shared" si="35"/>
        <v>4129.2420551200003</v>
      </c>
      <c r="L7" s="12">
        <f t="shared" si="35"/>
        <v>0</v>
      </c>
      <c r="M7" s="12">
        <f t="shared" si="35"/>
        <v>0</v>
      </c>
      <c r="N7" s="12">
        <f t="shared" si="35"/>
        <v>199492.6755291539</v>
      </c>
      <c r="O7" s="12">
        <f t="shared" si="35"/>
        <v>3544798.8930000002</v>
      </c>
      <c r="P7" s="13">
        <f t="shared" si="35"/>
        <v>4476.6538789999995</v>
      </c>
      <c r="R7" s="10" t="s">
        <v>44</v>
      </c>
      <c r="S7" s="11">
        <f t="shared" si="4"/>
        <v>4.481216226200001E-5</v>
      </c>
      <c r="T7" s="12">
        <f t="shared" si="5"/>
        <v>2.3540683516000003E-5</v>
      </c>
      <c r="U7" s="12">
        <f t="shared" si="6"/>
        <v>8.0658332125000027E-4</v>
      </c>
      <c r="V7" s="12">
        <f t="shared" si="7"/>
        <v>5.0421208750500008E-7</v>
      </c>
      <c r="W7" s="12">
        <f t="shared" si="8"/>
        <v>2.1191701230000004E-8</v>
      </c>
      <c r="X7" s="12">
        <f t="shared" si="9"/>
        <v>8.0768622819900004E-7</v>
      </c>
      <c r="Y7" s="12">
        <f t="shared" si="10"/>
        <v>2.1869921800050003</v>
      </c>
      <c r="Z7" s="12">
        <f t="shared" si="11"/>
        <v>29.49183391910001</v>
      </c>
      <c r="AA7" s="12">
        <f t="shared" si="12"/>
        <v>5.0563652752500019</v>
      </c>
      <c r="AB7" s="12">
        <f t="shared" si="13"/>
        <v>20.646210275600005</v>
      </c>
      <c r="AC7" s="12">
        <f t="shared" si="14"/>
        <v>0</v>
      </c>
      <c r="AD7" s="12">
        <f t="shared" si="15"/>
        <v>0</v>
      </c>
      <c r="AE7" s="12">
        <f t="shared" si="16"/>
        <v>997.4633776457697</v>
      </c>
      <c r="AF7" s="12">
        <f t="shared" si="17"/>
        <v>17723.994465000003</v>
      </c>
      <c r="AG7" s="13">
        <f t="shared" si="18"/>
        <v>22.383269395000003</v>
      </c>
      <c r="AJ7" s="10" t="s">
        <v>44</v>
      </c>
      <c r="AK7" s="11">
        <f t="shared" si="19"/>
        <v>5.6015202827500006E-5</v>
      </c>
      <c r="AL7" s="12">
        <f t="shared" si="20"/>
        <v>2.9425854395000001E-5</v>
      </c>
      <c r="AM7" s="12">
        <f t="shared" si="21"/>
        <v>1.0082291515625002E-3</v>
      </c>
      <c r="AN7" s="12">
        <f t="shared" si="22"/>
        <v>6.3026510938125004E-7</v>
      </c>
      <c r="AO7" s="12">
        <f t="shared" si="23"/>
        <v>2.6489626537500004E-8</v>
      </c>
      <c r="AP7" s="12">
        <f t="shared" si="24"/>
        <v>1.0096077852487499E-6</v>
      </c>
      <c r="AQ7" s="12">
        <f t="shared" si="25"/>
        <v>2.7337402250062497</v>
      </c>
      <c r="AR7" s="12">
        <f t="shared" si="26"/>
        <v>36.864792398875004</v>
      </c>
      <c r="AS7" s="12">
        <f t="shared" si="27"/>
        <v>6.3204565940625015</v>
      </c>
      <c r="AT7" s="12">
        <f t="shared" si="28"/>
        <v>25.807762844500004</v>
      </c>
      <c r="AU7" s="12">
        <f t="shared" si="29"/>
        <v>0</v>
      </c>
      <c r="AV7" s="12">
        <f t="shared" si="30"/>
        <v>0</v>
      </c>
      <c r="AW7" s="12">
        <f t="shared" si="31"/>
        <v>1246.8292220572121</v>
      </c>
      <c r="AX7" s="12">
        <f t="shared" si="32"/>
        <v>22154.993081250002</v>
      </c>
      <c r="AY7" s="13">
        <f t="shared" si="33"/>
        <v>27.979086743749999</v>
      </c>
    </row>
    <row r="8" spans="1:51">
      <c r="A8" s="10" t="s">
        <v>45</v>
      </c>
      <c r="B8" s="11">
        <f t="shared" ref="B8:P8" si="36">B40*B$28</f>
        <v>0.12308416633519999</v>
      </c>
      <c r="C8" s="12">
        <f t="shared" si="36"/>
        <v>6.943776193284E-2</v>
      </c>
      <c r="D8" s="12">
        <f t="shared" si="36"/>
        <v>0.74429472771500005</v>
      </c>
      <c r="E8" s="12">
        <f t="shared" si="36"/>
        <v>6.1280126150880002E-4</v>
      </c>
      <c r="F8" s="12">
        <f t="shared" si="36"/>
        <v>2.9081691210705001E-5</v>
      </c>
      <c r="G8" s="12">
        <f t="shared" si="36"/>
        <v>5.9628833877357001E-4</v>
      </c>
      <c r="H8" s="12">
        <f t="shared" si="36"/>
        <v>3114.3178558499599</v>
      </c>
      <c r="I8" s="12">
        <f t="shared" si="36"/>
        <v>242967.71012467099</v>
      </c>
      <c r="J8" s="12">
        <f t="shared" si="36"/>
        <v>8502.8219359185005</v>
      </c>
      <c r="K8" s="12">
        <f t="shared" si="36"/>
        <v>8786.9546919751992</v>
      </c>
      <c r="L8" s="12">
        <f t="shared" si="36"/>
        <v>0</v>
      </c>
      <c r="M8" s="12">
        <f t="shared" si="36"/>
        <v>0</v>
      </c>
      <c r="N8" s="12">
        <f t="shared" si="36"/>
        <v>456382.91638886509</v>
      </c>
      <c r="O8" s="12">
        <f t="shared" si="36"/>
        <v>5368335.7812999999</v>
      </c>
      <c r="P8" s="13">
        <f t="shared" si="36"/>
        <v>239047.488243</v>
      </c>
      <c r="R8" s="10" t="s">
        <v>45</v>
      </c>
      <c r="S8" s="11">
        <f t="shared" si="4"/>
        <v>6.1542083167600008E-4</v>
      </c>
      <c r="T8" s="12">
        <f t="shared" si="5"/>
        <v>3.4718880966420006E-4</v>
      </c>
      <c r="U8" s="12">
        <f t="shared" si="6"/>
        <v>3.7214736385750009E-3</v>
      </c>
      <c r="V8" s="12">
        <f t="shared" si="7"/>
        <v>3.0640063075440009E-6</v>
      </c>
      <c r="W8" s="12">
        <f t="shared" si="8"/>
        <v>1.4540845605352503E-7</v>
      </c>
      <c r="X8" s="12">
        <f t="shared" si="9"/>
        <v>2.9814416938678508E-6</v>
      </c>
      <c r="Y8" s="12">
        <f t="shared" si="10"/>
        <v>15.571589279249803</v>
      </c>
      <c r="Z8" s="12">
        <f t="shared" si="11"/>
        <v>1214.8385506233551</v>
      </c>
      <c r="AA8" s="12">
        <f t="shared" si="12"/>
        <v>42.514109679592508</v>
      </c>
      <c r="AB8" s="12">
        <f t="shared" si="13"/>
        <v>43.934773459876006</v>
      </c>
      <c r="AC8" s="12">
        <f t="shared" si="14"/>
        <v>0</v>
      </c>
      <c r="AD8" s="12">
        <f t="shared" si="15"/>
        <v>0</v>
      </c>
      <c r="AE8" s="12">
        <f t="shared" si="16"/>
        <v>2281.9145819443261</v>
      </c>
      <c r="AF8" s="12">
        <f t="shared" si="17"/>
        <v>26841.678906500005</v>
      </c>
      <c r="AG8" s="13">
        <f t="shared" si="18"/>
        <v>1195.2374412150002</v>
      </c>
      <c r="AJ8" s="10" t="s">
        <v>45</v>
      </c>
      <c r="AK8" s="11">
        <f t="shared" si="19"/>
        <v>7.6927603959499997E-4</v>
      </c>
      <c r="AL8" s="12">
        <f t="shared" si="20"/>
        <v>4.3398601208025002E-4</v>
      </c>
      <c r="AM8" s="12">
        <f t="shared" si="21"/>
        <v>4.6518420482187508E-3</v>
      </c>
      <c r="AN8" s="12">
        <f t="shared" si="22"/>
        <v>3.8300078844300005E-6</v>
      </c>
      <c r="AO8" s="12">
        <f t="shared" si="23"/>
        <v>1.8176057006690627E-7</v>
      </c>
      <c r="AP8" s="12">
        <f t="shared" si="24"/>
        <v>3.7268021173348126E-6</v>
      </c>
      <c r="AQ8" s="12">
        <f t="shared" si="25"/>
        <v>19.464486599062251</v>
      </c>
      <c r="AR8" s="12">
        <f t="shared" si="26"/>
        <v>1518.5481882791937</v>
      </c>
      <c r="AS8" s="12">
        <f t="shared" si="27"/>
        <v>53.142637099490628</v>
      </c>
      <c r="AT8" s="12">
        <f t="shared" si="28"/>
        <v>54.918466824844998</v>
      </c>
      <c r="AU8" s="12">
        <f t="shared" si="29"/>
        <v>0</v>
      </c>
      <c r="AV8" s="12">
        <f t="shared" si="30"/>
        <v>0</v>
      </c>
      <c r="AW8" s="12">
        <f t="shared" si="31"/>
        <v>2852.393227430407</v>
      </c>
      <c r="AX8" s="12">
        <f t="shared" si="32"/>
        <v>33552.098633125002</v>
      </c>
      <c r="AY8" s="13">
        <f t="shared" si="33"/>
        <v>1494.04680151875</v>
      </c>
    </row>
    <row r="9" spans="1:51">
      <c r="A9" s="10" t="s">
        <v>46</v>
      </c>
      <c r="B9" s="11">
        <f t="shared" ref="B9:P9" si="37">B41*B$28</f>
        <v>4.8326973170000004E-3</v>
      </c>
      <c r="C9" s="12">
        <f t="shared" si="37"/>
        <v>3.3373077200400001E-3</v>
      </c>
      <c r="D9" s="12">
        <f t="shared" si="37"/>
        <v>0.14576059050000001</v>
      </c>
      <c r="E9" s="12">
        <f t="shared" si="37"/>
        <v>3.0090726267000001E-4</v>
      </c>
      <c r="F9" s="12">
        <f t="shared" si="37"/>
        <v>2.8140480059999997E-5</v>
      </c>
      <c r="G9" s="12">
        <f t="shared" si="37"/>
        <v>5.9414798380199999E-4</v>
      </c>
      <c r="H9" s="12">
        <f t="shared" si="37"/>
        <v>389.35024830839996</v>
      </c>
      <c r="I9" s="12">
        <f t="shared" si="37"/>
        <v>18507.182020180004</v>
      </c>
      <c r="J9" s="12">
        <f t="shared" si="37"/>
        <v>54984.778339299999</v>
      </c>
      <c r="K9" s="12">
        <f t="shared" si="37"/>
        <v>3608.84575064</v>
      </c>
      <c r="L9" s="12">
        <f t="shared" si="37"/>
        <v>0</v>
      </c>
      <c r="M9" s="12">
        <f t="shared" si="37"/>
        <v>0</v>
      </c>
      <c r="N9" s="12">
        <f t="shared" si="37"/>
        <v>97821.67313502144</v>
      </c>
      <c r="O9" s="12">
        <f t="shared" si="37"/>
        <v>2596616.074</v>
      </c>
      <c r="P9" s="13">
        <f t="shared" si="37"/>
        <v>2867.936056</v>
      </c>
      <c r="R9" s="10" t="s">
        <v>46</v>
      </c>
      <c r="S9" s="11">
        <f t="shared" si="4"/>
        <v>2.4163486585000007E-5</v>
      </c>
      <c r="T9" s="12">
        <f t="shared" si="5"/>
        <v>1.6686538600200005E-5</v>
      </c>
      <c r="U9" s="12">
        <f t="shared" si="6"/>
        <v>7.2880295250000017E-4</v>
      </c>
      <c r="V9" s="12">
        <f t="shared" si="7"/>
        <v>1.5045363133500002E-6</v>
      </c>
      <c r="W9" s="12">
        <f t="shared" si="8"/>
        <v>1.4070240030000002E-7</v>
      </c>
      <c r="X9" s="12">
        <f t="shared" si="9"/>
        <v>2.9707399190100003E-6</v>
      </c>
      <c r="Y9" s="12">
        <f t="shared" si="10"/>
        <v>1.9467512415420001</v>
      </c>
      <c r="Z9" s="12">
        <f t="shared" si="11"/>
        <v>92.53591010090004</v>
      </c>
      <c r="AA9" s="12">
        <f t="shared" si="12"/>
        <v>274.92389169650005</v>
      </c>
      <c r="AB9" s="12">
        <f t="shared" si="13"/>
        <v>18.044228753200002</v>
      </c>
      <c r="AC9" s="12">
        <f t="shared" si="14"/>
        <v>0</v>
      </c>
      <c r="AD9" s="12">
        <f t="shared" si="15"/>
        <v>0</v>
      </c>
      <c r="AE9" s="12">
        <f t="shared" si="16"/>
        <v>489.10836567510728</v>
      </c>
      <c r="AF9" s="12">
        <f t="shared" si="17"/>
        <v>12983.080370000003</v>
      </c>
      <c r="AG9" s="13">
        <f t="shared" si="18"/>
        <v>14.339680280000003</v>
      </c>
      <c r="AJ9" s="10" t="s">
        <v>46</v>
      </c>
      <c r="AK9" s="11">
        <f t="shared" si="19"/>
        <v>3.0204358231250003E-5</v>
      </c>
      <c r="AL9" s="12">
        <f t="shared" si="20"/>
        <v>2.0858173250250002E-5</v>
      </c>
      <c r="AM9" s="12">
        <f t="shared" si="21"/>
        <v>9.1100369062500008E-4</v>
      </c>
      <c r="AN9" s="12">
        <f t="shared" si="22"/>
        <v>1.8806703916875001E-6</v>
      </c>
      <c r="AO9" s="12">
        <f t="shared" si="23"/>
        <v>1.75878000375E-7</v>
      </c>
      <c r="AP9" s="12">
        <f t="shared" si="24"/>
        <v>3.7134248987625001E-6</v>
      </c>
      <c r="AQ9" s="12">
        <f t="shared" si="25"/>
        <v>2.4334390519275</v>
      </c>
      <c r="AR9" s="12">
        <f t="shared" si="26"/>
        <v>115.66988762612503</v>
      </c>
      <c r="AS9" s="12">
        <f t="shared" si="27"/>
        <v>343.65486462062501</v>
      </c>
      <c r="AT9" s="12">
        <f t="shared" si="28"/>
        <v>22.555285941500003</v>
      </c>
      <c r="AU9" s="12">
        <f t="shared" si="29"/>
        <v>0</v>
      </c>
      <c r="AV9" s="12">
        <f t="shared" si="30"/>
        <v>0</v>
      </c>
      <c r="AW9" s="12">
        <f t="shared" si="31"/>
        <v>611.38545709388404</v>
      </c>
      <c r="AX9" s="12">
        <f t="shared" si="32"/>
        <v>16228.850462500001</v>
      </c>
      <c r="AY9" s="13">
        <f t="shared" si="33"/>
        <v>17.924600350000002</v>
      </c>
    </row>
    <row r="10" spans="1:51" ht="15.95" thickBot="1">
      <c r="A10" s="15" t="s">
        <v>47</v>
      </c>
      <c r="B10" s="11">
        <f t="shared" ref="B10:P10" si="38">B42*B$28</f>
        <v>1.1339565078659998E-2</v>
      </c>
      <c r="C10" s="12">
        <f t="shared" si="38"/>
        <v>9.536215476452E-3</v>
      </c>
      <c r="D10" s="12">
        <f t="shared" si="38"/>
        <v>0.1133399574167</v>
      </c>
      <c r="E10" s="12">
        <f t="shared" si="38"/>
        <v>1.172527734E-4</v>
      </c>
      <c r="F10" s="12">
        <f t="shared" si="38"/>
        <v>8.6242090089749993E-6</v>
      </c>
      <c r="G10" s="12">
        <f t="shared" si="38"/>
        <v>1.3469552209095001E-4</v>
      </c>
      <c r="H10" s="12">
        <f t="shared" si="38"/>
        <v>400.38999494272002</v>
      </c>
      <c r="I10" s="12">
        <f t="shared" si="38"/>
        <v>24678.369896124001</v>
      </c>
      <c r="J10" s="12">
        <f t="shared" si="38"/>
        <v>2231.5163415830002</v>
      </c>
      <c r="K10" s="12">
        <f t="shared" si="38"/>
        <v>2226.8902212959997</v>
      </c>
      <c r="L10" s="12">
        <f t="shared" si="38"/>
        <v>0</v>
      </c>
      <c r="M10" s="12">
        <f t="shared" si="38"/>
        <v>0</v>
      </c>
      <c r="N10" s="12">
        <f t="shared" si="38"/>
        <v>132205.09879496737</v>
      </c>
      <c r="O10" s="12">
        <f t="shared" si="38"/>
        <v>1171530.8163399999</v>
      </c>
      <c r="P10" s="13">
        <f t="shared" si="38"/>
        <v>12716.9032857</v>
      </c>
      <c r="R10" s="15" t="s">
        <v>47</v>
      </c>
      <c r="S10" s="11">
        <f t="shared" si="4"/>
        <v>5.6697825393300003E-5</v>
      </c>
      <c r="T10" s="12">
        <f t="shared" si="5"/>
        <v>4.768107738226001E-5</v>
      </c>
      <c r="U10" s="12">
        <f t="shared" si="6"/>
        <v>5.6669978708350009E-4</v>
      </c>
      <c r="V10" s="12">
        <f t="shared" si="7"/>
        <v>5.8626386700000011E-7</v>
      </c>
      <c r="W10" s="12">
        <f t="shared" si="8"/>
        <v>4.3121045044875002E-8</v>
      </c>
      <c r="X10" s="12">
        <f t="shared" si="9"/>
        <v>6.7347761045475016E-7</v>
      </c>
      <c r="Y10" s="12">
        <f t="shared" si="10"/>
        <v>2.0019499747136007</v>
      </c>
      <c r="Z10" s="12">
        <f t="shared" si="11"/>
        <v>123.39184948062002</v>
      </c>
      <c r="AA10" s="12">
        <f t="shared" si="12"/>
        <v>11.157581707915003</v>
      </c>
      <c r="AB10" s="12">
        <f t="shared" si="13"/>
        <v>11.13445110648</v>
      </c>
      <c r="AC10" s="12">
        <f t="shared" si="14"/>
        <v>0</v>
      </c>
      <c r="AD10" s="12">
        <f t="shared" si="15"/>
        <v>0</v>
      </c>
      <c r="AE10" s="12">
        <f t="shared" si="16"/>
        <v>661.02549397483699</v>
      </c>
      <c r="AF10" s="12">
        <f t="shared" si="17"/>
        <v>5857.6540817000005</v>
      </c>
      <c r="AG10" s="13">
        <f t="shared" si="18"/>
        <v>63.584516428500017</v>
      </c>
      <c r="AJ10" s="15" t="s">
        <v>47</v>
      </c>
      <c r="AK10" s="11">
        <f t="shared" si="19"/>
        <v>7.0872281741624993E-5</v>
      </c>
      <c r="AL10" s="12">
        <f t="shared" si="20"/>
        <v>5.9601346727825E-5</v>
      </c>
      <c r="AM10" s="12">
        <f t="shared" si="21"/>
        <v>7.0837473385437506E-4</v>
      </c>
      <c r="AN10" s="12">
        <f t="shared" si="22"/>
        <v>7.3282983375000004E-7</v>
      </c>
      <c r="AO10" s="12">
        <f t="shared" si="23"/>
        <v>5.3901306306093751E-8</v>
      </c>
      <c r="AP10" s="12">
        <f t="shared" si="24"/>
        <v>8.4184701306843762E-7</v>
      </c>
      <c r="AQ10" s="12">
        <f t="shared" si="25"/>
        <v>2.5024374683920003</v>
      </c>
      <c r="AR10" s="12">
        <f t="shared" si="26"/>
        <v>154.23981185077503</v>
      </c>
      <c r="AS10" s="12">
        <f t="shared" si="27"/>
        <v>13.946977134893752</v>
      </c>
      <c r="AT10" s="12">
        <f t="shared" si="28"/>
        <v>13.918063883099999</v>
      </c>
      <c r="AU10" s="12">
        <f t="shared" si="29"/>
        <v>0</v>
      </c>
      <c r="AV10" s="12">
        <f t="shared" si="30"/>
        <v>0</v>
      </c>
      <c r="AW10" s="12">
        <f t="shared" si="31"/>
        <v>826.28186746854612</v>
      </c>
      <c r="AX10" s="12">
        <f t="shared" si="32"/>
        <v>7322.0676021250001</v>
      </c>
      <c r="AY10" s="13">
        <f t="shared" si="33"/>
        <v>79.480645535625001</v>
      </c>
    </row>
    <row r="11" spans="1:51">
      <c r="A11" s="16" t="s">
        <v>48</v>
      </c>
      <c r="B11" s="7">
        <f>B43*B$28</f>
        <v>0.17788166151965998</v>
      </c>
      <c r="C11" s="8">
        <f t="shared" ref="C11:P11" si="39">C43*C$28</f>
        <v>0.13559140885693202</v>
      </c>
      <c r="D11" s="8">
        <f t="shared" si="39"/>
        <v>1.3368387808517002</v>
      </c>
      <c r="E11" s="8">
        <f t="shared" si="39"/>
        <v>1.3330499122247998E-3</v>
      </c>
      <c r="F11" s="8">
        <f t="shared" si="39"/>
        <v>9.3764242050779992E-5</v>
      </c>
      <c r="G11" s="8">
        <f t="shared" si="39"/>
        <v>1.6205044526335199E-3</v>
      </c>
      <c r="H11" s="8">
        <f t="shared" si="39"/>
        <v>6454.9300049794792</v>
      </c>
      <c r="I11" s="8">
        <f t="shared" si="39"/>
        <v>406765.65682812501</v>
      </c>
      <c r="J11" s="8">
        <f t="shared" si="39"/>
        <v>69848.363285441505</v>
      </c>
      <c r="K11" s="8">
        <f t="shared" si="39"/>
        <v>21845.682786231202</v>
      </c>
      <c r="L11" s="8">
        <f t="shared" si="39"/>
        <v>0</v>
      </c>
      <c r="M11" s="8">
        <f t="shared" si="39"/>
        <v>0</v>
      </c>
      <c r="N11" s="8">
        <f t="shared" si="39"/>
        <v>961460.53821460344</v>
      </c>
      <c r="O11" s="8">
        <f t="shared" si="39"/>
        <v>13947868.682240002</v>
      </c>
      <c r="P11" s="9">
        <f t="shared" si="39"/>
        <v>420807.38727080001</v>
      </c>
      <c r="R11" s="16" t="s">
        <v>48</v>
      </c>
      <c r="S11" s="7">
        <f>B11*$AC$1</f>
        <v>8.8940830759830008E-4</v>
      </c>
      <c r="T11" s="8">
        <f t="shared" si="5"/>
        <v>6.7795704428466022E-4</v>
      </c>
      <c r="U11" s="8">
        <f t="shared" si="6"/>
        <v>6.684193904258502E-3</v>
      </c>
      <c r="V11" s="8">
        <f t="shared" si="7"/>
        <v>6.6652495611240004E-6</v>
      </c>
      <c r="W11" s="8">
        <f t="shared" si="8"/>
        <v>4.6882121025390007E-7</v>
      </c>
      <c r="X11" s="8">
        <f t="shared" si="9"/>
        <v>8.1025222631676015E-6</v>
      </c>
      <c r="Y11" s="8">
        <f t="shared" si="10"/>
        <v>32.274650024897404</v>
      </c>
      <c r="Z11" s="8">
        <f t="shared" si="11"/>
        <v>2033.8282841406253</v>
      </c>
      <c r="AA11" s="8">
        <f t="shared" si="12"/>
        <v>349.2418164272076</v>
      </c>
      <c r="AB11" s="8">
        <f t="shared" si="13"/>
        <v>109.22841393115603</v>
      </c>
      <c r="AC11" s="8">
        <f t="shared" si="14"/>
        <v>0</v>
      </c>
      <c r="AD11" s="8">
        <f t="shared" si="15"/>
        <v>0</v>
      </c>
      <c r="AE11" s="8">
        <f t="shared" si="16"/>
        <v>4807.3026910730177</v>
      </c>
      <c r="AF11" s="8">
        <f t="shared" si="17"/>
        <v>69739.343411200025</v>
      </c>
      <c r="AG11" s="9">
        <f t="shared" si="18"/>
        <v>2104.0369363540003</v>
      </c>
      <c r="AJ11" s="16" t="s">
        <v>48</v>
      </c>
      <c r="AK11" s="7">
        <f>B11*$AU$1</f>
        <v>1.111760384497875E-3</v>
      </c>
      <c r="AL11" s="8">
        <f t="shared" si="20"/>
        <v>8.4744630535582522E-4</v>
      </c>
      <c r="AM11" s="8">
        <f t="shared" si="21"/>
        <v>8.355242380323126E-3</v>
      </c>
      <c r="AN11" s="8">
        <f t="shared" si="22"/>
        <v>8.3315619514049992E-6</v>
      </c>
      <c r="AO11" s="8">
        <f t="shared" si="23"/>
        <v>5.8602651281737495E-7</v>
      </c>
      <c r="AP11" s="8">
        <f t="shared" si="24"/>
        <v>1.01281528289595E-5</v>
      </c>
      <c r="AQ11" s="8">
        <f t="shared" si="25"/>
        <v>40.343312531121747</v>
      </c>
      <c r="AR11" s="8">
        <f t="shared" si="26"/>
        <v>2542.2853551757817</v>
      </c>
      <c r="AS11" s="8">
        <f t="shared" si="27"/>
        <v>436.55227053400944</v>
      </c>
      <c r="AT11" s="8">
        <f>K11*$AU$1</f>
        <v>136.53551741394503</v>
      </c>
      <c r="AU11" s="8">
        <f t="shared" si="29"/>
        <v>0</v>
      </c>
      <c r="AV11" s="8">
        <f t="shared" si="30"/>
        <v>0</v>
      </c>
      <c r="AW11" s="8">
        <f t="shared" si="31"/>
        <v>6009.1283638412715</v>
      </c>
      <c r="AX11" s="8">
        <f t="shared" si="32"/>
        <v>87174.17926400002</v>
      </c>
      <c r="AY11" s="9">
        <f t="shared" si="33"/>
        <v>2630.0461704425002</v>
      </c>
    </row>
    <row r="12" spans="1:51">
      <c r="A12" s="17" t="s">
        <v>49</v>
      </c>
      <c r="B12" s="11">
        <f t="shared" ref="B12:P12" si="40">B44*B$28</f>
        <v>8.1926166000000002E-5</v>
      </c>
      <c r="C12" s="12">
        <f t="shared" si="40"/>
        <v>3.0126348E-4</v>
      </c>
      <c r="D12" s="12">
        <f t="shared" si="40"/>
        <v>2.69370668E-3</v>
      </c>
      <c r="E12" s="12">
        <f t="shared" si="40"/>
        <v>7.4641274399999998E-6</v>
      </c>
      <c r="F12" s="12">
        <f t="shared" si="40"/>
        <v>9.1281510599999992E-7</v>
      </c>
      <c r="G12" s="12">
        <f t="shared" si="40"/>
        <v>6.0881112659999994E-6</v>
      </c>
      <c r="H12" s="12">
        <f t="shared" si="40"/>
        <v>26.451160108000003</v>
      </c>
      <c r="I12" s="12">
        <f t="shared" si="40"/>
        <v>3673.5065927000001</v>
      </c>
      <c r="J12" s="12">
        <f t="shared" si="40"/>
        <v>388.07266730000003</v>
      </c>
      <c r="K12" s="12">
        <f t="shared" si="40"/>
        <v>51.380035200000002</v>
      </c>
      <c r="L12" s="12">
        <f t="shared" si="40"/>
        <v>0</v>
      </c>
      <c r="M12" s="12">
        <f t="shared" si="40"/>
        <v>0</v>
      </c>
      <c r="N12" s="12">
        <f t="shared" si="40"/>
        <v>4308.3813686369658</v>
      </c>
      <c r="O12" s="12">
        <f t="shared" si="40"/>
        <v>76268.539000000004</v>
      </c>
      <c r="P12" s="13">
        <f t="shared" si="40"/>
        <v>56.489840999999998</v>
      </c>
      <c r="R12" s="17" t="s">
        <v>49</v>
      </c>
      <c r="S12" s="11">
        <f t="shared" ref="S12:S13" si="41">B12*$AC$1</f>
        <v>4.096308300000001E-7</v>
      </c>
      <c r="T12" s="12">
        <f t="shared" ref="T12:T13" si="42">C12*$AC$1</f>
        <v>1.5063174000000003E-6</v>
      </c>
      <c r="U12" s="12">
        <f t="shared" ref="U12:U13" si="43">D12*$AC$1</f>
        <v>1.3468533400000003E-5</v>
      </c>
      <c r="V12" s="12">
        <f t="shared" ref="V12:V13" si="44">E12*$AC$1</f>
        <v>3.7320637200000004E-8</v>
      </c>
      <c r="W12" s="12">
        <f t="shared" ref="W12:W13" si="45">F12*$AC$1</f>
        <v>4.5640755300000008E-9</v>
      </c>
      <c r="X12" s="12">
        <f t="shared" ref="X12:X13" si="46">G12*$AC$1</f>
        <v>3.0440556330000005E-8</v>
      </c>
      <c r="Y12" s="12">
        <f t="shared" ref="Y12:Y13" si="47">H12*$AC$1</f>
        <v>0.13225580054000005</v>
      </c>
      <c r="Z12" s="12">
        <f t="shared" ref="Z12:Z13" si="48">I12*$AC$1</f>
        <v>18.367532963500004</v>
      </c>
      <c r="AA12" s="12">
        <f t="shared" ref="AA12:AA13" si="49">J12*$AC$1</f>
        <v>1.9403633365000006</v>
      </c>
      <c r="AB12" s="12">
        <f t="shared" ref="AB12:AB13" si="50">K12*$AC$1</f>
        <v>0.25690017600000004</v>
      </c>
      <c r="AC12" s="12">
        <f t="shared" ref="AC12:AC13" si="51">L12*$AC$1</f>
        <v>0</v>
      </c>
      <c r="AD12" s="12">
        <f t="shared" ref="AD12:AD13" si="52">M12*$AC$1</f>
        <v>0</v>
      </c>
      <c r="AE12" s="12">
        <f t="shared" ref="AE12:AE13" si="53">N12*$AC$1</f>
        <v>21.541906843184833</v>
      </c>
      <c r="AF12" s="12">
        <f t="shared" ref="AF12:AF13" si="54">O12*$AC$1</f>
        <v>381.34269500000011</v>
      </c>
      <c r="AG12" s="13">
        <f t="shared" ref="AG12:AG13" si="55">P12*$AC$1</f>
        <v>0.28244920500000004</v>
      </c>
      <c r="AJ12" s="17" t="s">
        <v>49</v>
      </c>
      <c r="AK12" s="11">
        <f t="shared" si="19"/>
        <v>5.1203853750000001E-7</v>
      </c>
      <c r="AL12" s="12">
        <f t="shared" si="20"/>
        <v>1.8828967500000001E-6</v>
      </c>
      <c r="AM12" s="12">
        <f t="shared" si="21"/>
        <v>1.6835666749999999E-5</v>
      </c>
      <c r="AN12" s="12">
        <f t="shared" si="22"/>
        <v>4.6650796500000002E-8</v>
      </c>
      <c r="AO12" s="12">
        <f t="shared" si="23"/>
        <v>5.7050944125000002E-9</v>
      </c>
      <c r="AP12" s="12">
        <f t="shared" si="24"/>
        <v>3.8050695412499996E-8</v>
      </c>
      <c r="AQ12" s="12">
        <f t="shared" si="25"/>
        <v>0.16531975067500004</v>
      </c>
      <c r="AR12" s="12">
        <f t="shared" si="26"/>
        <v>22.959416204375003</v>
      </c>
      <c r="AS12" s="12">
        <f t="shared" si="27"/>
        <v>2.4254541706250006</v>
      </c>
      <c r="AT12" s="12">
        <f t="shared" si="28"/>
        <v>0.32112522000000004</v>
      </c>
      <c r="AU12" s="12">
        <f t="shared" si="29"/>
        <v>0</v>
      </c>
      <c r="AV12" s="12">
        <f t="shared" si="30"/>
        <v>0</v>
      </c>
      <c r="AW12" s="12">
        <f t="shared" si="31"/>
        <v>26.927383553981038</v>
      </c>
      <c r="AX12" s="12">
        <f t="shared" si="32"/>
        <v>476.67836875000006</v>
      </c>
      <c r="AY12" s="13">
        <f t="shared" si="33"/>
        <v>0.35306150624999999</v>
      </c>
    </row>
    <row r="13" spans="1:51" ht="15.95" thickBot="1">
      <c r="A13" s="18" t="s">
        <v>50</v>
      </c>
      <c r="B13" s="19">
        <f t="shared" ref="B13:P13" si="56">B45*B$28</f>
        <v>4.4894913578759989E-4</v>
      </c>
      <c r="C13" s="20">
        <f t="shared" si="56"/>
        <v>1.2997253717153998E-3</v>
      </c>
      <c r="D13" s="20">
        <f t="shared" si="56"/>
        <v>1.2110325697568002E-2</v>
      </c>
      <c r="E13" s="20">
        <f t="shared" si="56"/>
        <v>2.2523168969888999E-5</v>
      </c>
      <c r="F13" s="20">
        <f t="shared" si="56"/>
        <v>2.6266092559633498E-6</v>
      </c>
      <c r="G13" s="20">
        <f t="shared" si="56"/>
        <v>1.5850866716209167E-5</v>
      </c>
      <c r="H13" s="20">
        <f t="shared" si="56"/>
        <v>83.573912419801204</v>
      </c>
      <c r="I13" s="20">
        <f t="shared" si="56"/>
        <v>4457.6004792862832</v>
      </c>
      <c r="J13" s="20">
        <f t="shared" si="56"/>
        <v>1233.37753055086</v>
      </c>
      <c r="K13" s="20">
        <f t="shared" si="56"/>
        <v>358.70025561843198</v>
      </c>
      <c r="L13" s="20">
        <f t="shared" si="56"/>
        <v>0</v>
      </c>
      <c r="M13" s="20">
        <f t="shared" si="56"/>
        <v>0</v>
      </c>
      <c r="N13" s="20">
        <f t="shared" si="56"/>
        <v>12437.928235970441</v>
      </c>
      <c r="O13" s="20">
        <f t="shared" si="56"/>
        <v>227913.86316549999</v>
      </c>
      <c r="P13" s="21">
        <f t="shared" si="56"/>
        <v>1030.7008511377001</v>
      </c>
      <c r="R13" s="18" t="s">
        <v>50</v>
      </c>
      <c r="S13" s="19">
        <f t="shared" si="41"/>
        <v>2.2447456789379998E-6</v>
      </c>
      <c r="T13" s="20">
        <f t="shared" si="42"/>
        <v>6.4986268585770003E-6</v>
      </c>
      <c r="U13" s="20">
        <f t="shared" si="43"/>
        <v>6.0551628487840021E-5</v>
      </c>
      <c r="V13" s="20">
        <f t="shared" si="44"/>
        <v>1.1261584484944502E-7</v>
      </c>
      <c r="W13" s="20">
        <f t="shared" si="45"/>
        <v>1.3133046279816752E-8</v>
      </c>
      <c r="X13" s="20">
        <f t="shared" si="46"/>
        <v>7.9254333581045854E-8</v>
      </c>
      <c r="Y13" s="20">
        <f t="shared" si="47"/>
        <v>0.41786956209900611</v>
      </c>
      <c r="Z13" s="20">
        <f t="shared" si="48"/>
        <v>22.28800239643142</v>
      </c>
      <c r="AA13" s="20">
        <f t="shared" si="49"/>
        <v>6.1668876527543013</v>
      </c>
      <c r="AB13" s="20">
        <f t="shared" si="50"/>
        <v>1.7935012780921602</v>
      </c>
      <c r="AC13" s="20">
        <f t="shared" si="51"/>
        <v>0</v>
      </c>
      <c r="AD13" s="20">
        <f t="shared" si="52"/>
        <v>0</v>
      </c>
      <c r="AE13" s="20">
        <f t="shared" si="53"/>
        <v>62.189641179852217</v>
      </c>
      <c r="AF13" s="20">
        <f t="shared" si="54"/>
        <v>1139.5693158275001</v>
      </c>
      <c r="AG13" s="21">
        <f t="shared" si="55"/>
        <v>5.1535042556885013</v>
      </c>
      <c r="AJ13" s="18" t="s">
        <v>50</v>
      </c>
      <c r="AK13" s="19">
        <f t="shared" si="19"/>
        <v>2.8059320986724996E-6</v>
      </c>
      <c r="AL13" s="20">
        <f t="shared" si="20"/>
        <v>8.1232835732212486E-6</v>
      </c>
      <c r="AM13" s="20">
        <f t="shared" si="21"/>
        <v>7.5689535609800015E-5</v>
      </c>
      <c r="AN13" s="20">
        <f t="shared" si="22"/>
        <v>1.4076980606180624E-7</v>
      </c>
      <c r="AO13" s="20">
        <f t="shared" si="23"/>
        <v>1.6416307849770936E-8</v>
      </c>
      <c r="AP13" s="20">
        <f t="shared" si="24"/>
        <v>9.9067916976307298E-8</v>
      </c>
      <c r="AQ13" s="20">
        <f t="shared" si="25"/>
        <v>0.52233695262375757</v>
      </c>
      <c r="AR13" s="20">
        <f t="shared" si="26"/>
        <v>27.860002995539272</v>
      </c>
      <c r="AS13" s="20">
        <f t="shared" si="27"/>
        <v>7.7086095659428757</v>
      </c>
      <c r="AT13" s="20">
        <f t="shared" si="28"/>
        <v>2.2418765976152</v>
      </c>
      <c r="AU13" s="20">
        <f t="shared" si="29"/>
        <v>0</v>
      </c>
      <c r="AV13" s="20">
        <f t="shared" si="30"/>
        <v>0</v>
      </c>
      <c r="AW13" s="20">
        <f t="shared" si="31"/>
        <v>77.73705147481526</v>
      </c>
      <c r="AX13" s="20">
        <f t="shared" si="32"/>
        <v>1424.461644784375</v>
      </c>
      <c r="AY13" s="21">
        <f>P13*$AU$1</f>
        <v>6.4418803196106253</v>
      </c>
    </row>
    <row r="14" spans="1:51">
      <c r="A14" s="22"/>
      <c r="B14" s="28"/>
      <c r="C14" s="24"/>
      <c r="D14" s="25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T14" s="29"/>
      <c r="U14" s="30"/>
      <c r="V14" s="30"/>
      <c r="W14" s="30"/>
      <c r="X14" s="30"/>
      <c r="Y14" s="30"/>
      <c r="Z14" s="30"/>
      <c r="AA14" s="30"/>
      <c r="AL14" s="29"/>
      <c r="AM14" s="30"/>
      <c r="AN14" s="30"/>
      <c r="AO14" s="30"/>
      <c r="AP14" s="30"/>
      <c r="AQ14" s="30"/>
      <c r="AR14" s="30"/>
      <c r="AS14" s="30"/>
    </row>
    <row r="15" spans="1:51" ht="33" thickBot="1">
      <c r="A15" s="23" t="s">
        <v>51</v>
      </c>
      <c r="B15" s="23"/>
      <c r="C15" s="23"/>
      <c r="D15" s="23"/>
      <c r="E15" s="23"/>
      <c r="F15" s="23"/>
      <c r="G15" s="23"/>
      <c r="H15" s="27" t="s">
        <v>1</v>
      </c>
      <c r="I15" s="26">
        <f>0.000175</f>
        <v>1.75E-4</v>
      </c>
      <c r="J15" t="s">
        <v>2</v>
      </c>
      <c r="K15" s="23"/>
      <c r="L15" s="23"/>
      <c r="M15" s="23"/>
      <c r="N15" s="23"/>
      <c r="O15" s="23"/>
      <c r="P15" s="23"/>
      <c r="R15" s="23" t="s">
        <v>52</v>
      </c>
      <c r="S15" s="23"/>
      <c r="T15" s="23"/>
      <c r="U15" s="23"/>
      <c r="V15" s="23"/>
      <c r="W15" s="23"/>
      <c r="X15" s="23"/>
      <c r="Y15" s="27" t="s">
        <v>1</v>
      </c>
      <c r="Z15">
        <f>0.000175</f>
        <v>1.75E-4</v>
      </c>
      <c r="AA15" t="s">
        <v>2</v>
      </c>
      <c r="AB15" s="32" t="s">
        <v>53</v>
      </c>
      <c r="AC15" s="91">
        <f>((1/(Z15*R17))*0.4)</f>
        <v>76.19047619047619</v>
      </c>
      <c r="AD15" s="23"/>
      <c r="AE15" s="23"/>
      <c r="AF15" s="23"/>
      <c r="AG15" s="23"/>
      <c r="AJ15" s="23" t="s">
        <v>54</v>
      </c>
      <c r="AK15" s="23"/>
      <c r="AL15" s="23"/>
      <c r="AM15" s="23"/>
      <c r="AN15" s="23"/>
      <c r="AO15" s="23"/>
      <c r="AP15" s="23"/>
      <c r="AQ15" s="27" t="s">
        <v>1</v>
      </c>
      <c r="AR15">
        <f>0.000175</f>
        <v>1.75E-4</v>
      </c>
      <c r="AS15" t="s">
        <v>2</v>
      </c>
      <c r="AT15" s="32" t="s">
        <v>53</v>
      </c>
      <c r="AU15" s="92">
        <f>((1/(AR15*AJ17))*0.5)</f>
        <v>95.238095238095227</v>
      </c>
      <c r="AV15" s="23"/>
      <c r="AW15" s="23"/>
      <c r="AX15" s="23"/>
      <c r="AY15" s="23"/>
    </row>
    <row r="16" spans="1:51" ht="47.45" customHeight="1" thickBot="1">
      <c r="A16" t="s">
        <v>6</v>
      </c>
      <c r="B16" s="1" t="s">
        <v>7</v>
      </c>
      <c r="C16" s="2" t="s">
        <v>8</v>
      </c>
      <c r="D16" s="2" t="s">
        <v>9</v>
      </c>
      <c r="E16" s="2" t="s">
        <v>10</v>
      </c>
      <c r="F16" s="2" t="s">
        <v>11</v>
      </c>
      <c r="G16" s="2" t="s">
        <v>12</v>
      </c>
      <c r="H16" s="2" t="s">
        <v>13</v>
      </c>
      <c r="I16" s="2" t="s">
        <v>14</v>
      </c>
      <c r="J16" s="2" t="s">
        <v>15</v>
      </c>
      <c r="K16" s="2" t="s">
        <v>16</v>
      </c>
      <c r="L16" s="2" t="s">
        <v>17</v>
      </c>
      <c r="M16" s="2" t="s">
        <v>18</v>
      </c>
      <c r="N16" s="2" t="s">
        <v>19</v>
      </c>
      <c r="O16" s="2" t="s">
        <v>20</v>
      </c>
      <c r="P16" s="2" t="s">
        <v>21</v>
      </c>
      <c r="R16" t="s">
        <v>6</v>
      </c>
      <c r="S16" s="1" t="s">
        <v>7</v>
      </c>
      <c r="T16" s="2" t="s">
        <v>8</v>
      </c>
      <c r="U16" s="2" t="s">
        <v>9</v>
      </c>
      <c r="V16" s="2" t="s">
        <v>10</v>
      </c>
      <c r="W16" s="2" t="s">
        <v>11</v>
      </c>
      <c r="X16" s="2" t="s">
        <v>12</v>
      </c>
      <c r="Y16" s="2" t="s">
        <v>13</v>
      </c>
      <c r="Z16" s="2" t="s">
        <v>14</v>
      </c>
      <c r="AA16" s="2" t="s">
        <v>15</v>
      </c>
      <c r="AB16" s="2" t="s">
        <v>16</v>
      </c>
      <c r="AC16" s="2" t="s">
        <v>17</v>
      </c>
      <c r="AD16" s="2" t="s">
        <v>18</v>
      </c>
      <c r="AE16" s="2" t="s">
        <v>19</v>
      </c>
      <c r="AF16" s="2" t="s">
        <v>20</v>
      </c>
      <c r="AG16" s="2" t="s">
        <v>21</v>
      </c>
      <c r="AJ16" t="s">
        <v>6</v>
      </c>
      <c r="AK16" s="1" t="s">
        <v>7</v>
      </c>
      <c r="AL16" s="2" t="s">
        <v>8</v>
      </c>
      <c r="AM16" s="2" t="s">
        <v>9</v>
      </c>
      <c r="AN16" s="2" t="s">
        <v>10</v>
      </c>
      <c r="AO16" s="2" t="s">
        <v>11</v>
      </c>
      <c r="AP16" s="2" t="s">
        <v>12</v>
      </c>
      <c r="AQ16" s="2" t="s">
        <v>13</v>
      </c>
      <c r="AR16" s="2" t="s">
        <v>14</v>
      </c>
      <c r="AS16" s="2" t="s">
        <v>15</v>
      </c>
      <c r="AT16" s="2" t="s">
        <v>16</v>
      </c>
      <c r="AU16" s="2" t="s">
        <v>17</v>
      </c>
      <c r="AV16" s="2" t="s">
        <v>18</v>
      </c>
      <c r="AW16" s="2" t="s">
        <v>19</v>
      </c>
      <c r="AX16" s="2" t="s">
        <v>20</v>
      </c>
      <c r="AY16" s="2" t="s">
        <v>21</v>
      </c>
    </row>
    <row r="17" spans="1:51" ht="36.950000000000003" thickBot="1">
      <c r="A17" s="3">
        <v>30</v>
      </c>
      <c r="B17" s="95" t="s">
        <v>22</v>
      </c>
      <c r="C17" s="93" t="s">
        <v>22</v>
      </c>
      <c r="D17" s="93" t="s">
        <v>22</v>
      </c>
      <c r="E17" s="93" t="s">
        <v>22</v>
      </c>
      <c r="F17" s="93" t="s">
        <v>22</v>
      </c>
      <c r="G17" s="93" t="s">
        <v>22</v>
      </c>
      <c r="H17" s="93" t="s">
        <v>23</v>
      </c>
      <c r="I17" s="93" t="s">
        <v>23</v>
      </c>
      <c r="J17" s="93" t="s">
        <v>23</v>
      </c>
      <c r="K17" s="93" t="s">
        <v>23</v>
      </c>
      <c r="L17" s="93" t="s">
        <v>23</v>
      </c>
      <c r="M17" s="93" t="s">
        <v>23</v>
      </c>
      <c r="N17" s="93" t="s">
        <v>24</v>
      </c>
      <c r="O17" s="93" t="s">
        <v>25</v>
      </c>
      <c r="P17" s="94" t="s">
        <v>25</v>
      </c>
      <c r="R17" s="3">
        <v>30</v>
      </c>
      <c r="S17" s="95" t="s">
        <v>22</v>
      </c>
      <c r="T17" s="93" t="s">
        <v>22</v>
      </c>
      <c r="U17" s="93" t="s">
        <v>22</v>
      </c>
      <c r="V17" s="93" t="s">
        <v>22</v>
      </c>
      <c r="W17" s="93" t="s">
        <v>22</v>
      </c>
      <c r="X17" s="93" t="s">
        <v>22</v>
      </c>
      <c r="Y17" s="93" t="s">
        <v>23</v>
      </c>
      <c r="Z17" s="93" t="s">
        <v>23</v>
      </c>
      <c r="AA17" s="93" t="s">
        <v>23</v>
      </c>
      <c r="AB17" s="93" t="s">
        <v>23</v>
      </c>
      <c r="AC17" s="93" t="s">
        <v>23</v>
      </c>
      <c r="AD17" s="93" t="s">
        <v>23</v>
      </c>
      <c r="AE17" s="93" t="s">
        <v>24</v>
      </c>
      <c r="AF17" s="93" t="s">
        <v>25</v>
      </c>
      <c r="AG17" s="94" t="s">
        <v>25</v>
      </c>
      <c r="AH17" s="31"/>
      <c r="AJ17" s="3">
        <v>30</v>
      </c>
      <c r="AK17" s="4" t="s">
        <v>26</v>
      </c>
      <c r="AL17" s="5" t="s">
        <v>27</v>
      </c>
      <c r="AM17" s="5" t="s">
        <v>28</v>
      </c>
      <c r="AN17" s="5" t="s">
        <v>29</v>
      </c>
      <c r="AO17" s="5" t="s">
        <v>30</v>
      </c>
      <c r="AP17" s="5" t="s">
        <v>31</v>
      </c>
      <c r="AQ17" s="5" t="s">
        <v>32</v>
      </c>
      <c r="AR17" s="5" t="s">
        <v>33</v>
      </c>
      <c r="AS17" s="5" t="s">
        <v>34</v>
      </c>
      <c r="AT17" s="5" t="s">
        <v>35</v>
      </c>
      <c r="AU17" s="5" t="s">
        <v>36</v>
      </c>
      <c r="AV17" s="5" t="s">
        <v>37</v>
      </c>
      <c r="AW17" s="5" t="s">
        <v>38</v>
      </c>
      <c r="AX17" s="5" t="s">
        <v>39</v>
      </c>
      <c r="AY17" s="5" t="s">
        <v>40</v>
      </c>
    </row>
    <row r="18" spans="1:51">
      <c r="A18" s="6" t="s">
        <v>55</v>
      </c>
      <c r="B18" s="7">
        <f>B50*B$28</f>
        <v>9.0698249410999979E-6</v>
      </c>
      <c r="C18" s="8">
        <f t="shared" ref="C18:P18" si="57">C50*C$28</f>
        <v>3.3131334384736003E-6</v>
      </c>
      <c r="D18" s="8">
        <f t="shared" si="57"/>
        <v>1.5918981105250999E-4</v>
      </c>
      <c r="E18" s="8">
        <f t="shared" si="57"/>
        <v>3.4631472199422002E-7</v>
      </c>
      <c r="F18" s="8">
        <f t="shared" si="57"/>
        <v>1.1024475195300002E-8</v>
      </c>
      <c r="G18" s="8">
        <f t="shared" si="57"/>
        <v>5.4351643219208995E-8</v>
      </c>
      <c r="H18" s="8">
        <f t="shared" si="57"/>
        <v>0.23715239200402805</v>
      </c>
      <c r="I18" s="8">
        <f t="shared" si="57"/>
        <v>9.3340374726199293</v>
      </c>
      <c r="J18" s="8">
        <f t="shared" si="57"/>
        <v>1.8814751719649301</v>
      </c>
      <c r="K18" s="8">
        <f t="shared" si="57"/>
        <v>1.8326328742446401</v>
      </c>
      <c r="L18" s="8">
        <f t="shared" si="57"/>
        <v>0</v>
      </c>
      <c r="M18" s="8">
        <f t="shared" si="57"/>
        <v>0</v>
      </c>
      <c r="N18" s="8">
        <f t="shared" si="57"/>
        <v>119.91386924904482</v>
      </c>
      <c r="O18" s="8">
        <f t="shared" si="57"/>
        <v>1773.370017881</v>
      </c>
      <c r="P18" s="9">
        <f t="shared" si="57"/>
        <v>2.5368704273999998</v>
      </c>
      <c r="R18" s="6" t="s">
        <v>55</v>
      </c>
      <c r="S18" s="7">
        <f>B18*$AC$15</f>
        <v>6.910342812266665E-4</v>
      </c>
      <c r="T18" s="8">
        <f t="shared" ref="T18:AG18" si="58">C18*$AC$15</f>
        <v>2.5242921435989337E-4</v>
      </c>
      <c r="U18" s="8">
        <f t="shared" si="58"/>
        <v>1.2128747508762666E-2</v>
      </c>
      <c r="V18" s="8">
        <f t="shared" si="58"/>
        <v>2.6385883580512002E-5</v>
      </c>
      <c r="W18" s="8">
        <f t="shared" si="58"/>
        <v>8.3996001488000011E-7</v>
      </c>
      <c r="X18" s="8">
        <f t="shared" si="58"/>
        <v>4.1410775786063992E-6</v>
      </c>
      <c r="Y18" s="8">
        <f t="shared" si="58"/>
        <v>18.068753676497376</v>
      </c>
      <c r="Z18" s="8">
        <f t="shared" si="58"/>
        <v>711.16475981866131</v>
      </c>
      <c r="AA18" s="8">
        <f t="shared" si="58"/>
        <v>143.3504892925661</v>
      </c>
      <c r="AB18" s="8">
        <f t="shared" si="58"/>
        <v>139.62917137102019</v>
      </c>
      <c r="AC18" s="8">
        <f t="shared" si="58"/>
        <v>0</v>
      </c>
      <c r="AD18" s="8">
        <f t="shared" si="58"/>
        <v>0</v>
      </c>
      <c r="AE18" s="8">
        <f t="shared" si="58"/>
        <v>9136.2947999272237</v>
      </c>
      <c r="AF18" s="8">
        <f t="shared" si="58"/>
        <v>135113.90612426665</v>
      </c>
      <c r="AG18" s="9">
        <f t="shared" si="58"/>
        <v>193.28536589714284</v>
      </c>
      <c r="AH18" s="12"/>
      <c r="AJ18" s="6" t="s">
        <v>55</v>
      </c>
      <c r="AK18" s="7">
        <f>B18*$AU$15</f>
        <v>8.6379285153333305E-4</v>
      </c>
      <c r="AL18" s="8">
        <f t="shared" ref="AL18:AY18" si="59">C18*$AU$15</f>
        <v>3.1553651794986664E-4</v>
      </c>
      <c r="AM18" s="8">
        <f t="shared" si="59"/>
        <v>1.5160934385953331E-2</v>
      </c>
      <c r="AN18" s="8">
        <f t="shared" si="59"/>
        <v>3.298235447564E-5</v>
      </c>
      <c r="AO18" s="8">
        <f t="shared" si="59"/>
        <v>1.0499500186000001E-6</v>
      </c>
      <c r="AP18" s="8">
        <f t="shared" si="59"/>
        <v>5.1763469732579985E-6</v>
      </c>
      <c r="AQ18" s="8">
        <f t="shared" si="59"/>
        <v>22.585942095621714</v>
      </c>
      <c r="AR18" s="8">
        <f t="shared" si="59"/>
        <v>888.95594977332655</v>
      </c>
      <c r="AS18" s="8">
        <f t="shared" si="59"/>
        <v>179.18811161570761</v>
      </c>
      <c r="AT18" s="8">
        <f t="shared" si="59"/>
        <v>174.53646421377522</v>
      </c>
      <c r="AU18" s="8">
        <f t="shared" si="59"/>
        <v>0</v>
      </c>
      <c r="AV18" s="8">
        <f t="shared" si="59"/>
        <v>0</v>
      </c>
      <c r="AW18" s="8">
        <f t="shared" si="59"/>
        <v>11420.368499909029</v>
      </c>
      <c r="AX18" s="8">
        <f t="shared" si="59"/>
        <v>168892.38265533332</v>
      </c>
      <c r="AY18" s="9">
        <f t="shared" si="59"/>
        <v>241.60670737142851</v>
      </c>
    </row>
    <row r="19" spans="1:51">
      <c r="A19" s="10" t="s">
        <v>56</v>
      </c>
      <c r="B19" s="11">
        <f t="shared" ref="B19:P19" si="60">B51*B$28</f>
        <v>6.5980548829999995E-6</v>
      </c>
      <c r="C19" s="12">
        <f t="shared" si="60"/>
        <v>3.91055712684E-6</v>
      </c>
      <c r="D19" s="12">
        <f t="shared" si="60"/>
        <v>5.708993414600001E-5</v>
      </c>
      <c r="E19" s="12">
        <f t="shared" si="60"/>
        <v>1.1036165011200002E-7</v>
      </c>
      <c r="F19" s="12">
        <f t="shared" si="60"/>
        <v>7.0213054754849998E-9</v>
      </c>
      <c r="G19" s="12">
        <f t="shared" si="60"/>
        <v>6.2753931047670004E-8</v>
      </c>
      <c r="H19" s="12">
        <f t="shared" si="60"/>
        <v>0.26196825521293998</v>
      </c>
      <c r="I19" s="12">
        <f t="shared" si="60"/>
        <v>12.148060170267003</v>
      </c>
      <c r="J19" s="12">
        <f t="shared" si="60"/>
        <v>1.377135289935</v>
      </c>
      <c r="K19" s="12">
        <f t="shared" si="60"/>
        <v>1.0541712900160001</v>
      </c>
      <c r="L19" s="12">
        <f t="shared" si="60"/>
        <v>0</v>
      </c>
      <c r="M19" s="12">
        <f t="shared" si="60"/>
        <v>0</v>
      </c>
      <c r="N19" s="12">
        <f t="shared" si="60"/>
        <v>42.565768881891252</v>
      </c>
      <c r="O19" s="12">
        <f t="shared" si="60"/>
        <v>750.52326319999986</v>
      </c>
      <c r="P19" s="13">
        <f t="shared" si="60"/>
        <v>10.7627957694</v>
      </c>
      <c r="R19" s="10" t="s">
        <v>56</v>
      </c>
      <c r="S19" s="11">
        <f t="shared" ref="S19:S26" si="61">B19*$AC$15</f>
        <v>5.0270894346666659E-4</v>
      </c>
      <c r="T19" s="12">
        <f t="shared" ref="T19:T26" si="62">C19*$AC$15</f>
        <v>2.9794720966399999E-4</v>
      </c>
      <c r="U19" s="12">
        <f t="shared" ref="U19:U26" si="63">D19*$AC$15</f>
        <v>4.3497092682666678E-3</v>
      </c>
      <c r="V19" s="12">
        <f t="shared" ref="V19:V26" si="64">E19*$AC$15</f>
        <v>8.4085066752000021E-6</v>
      </c>
      <c r="W19" s="12">
        <f t="shared" ref="W19:W26" si="65">F19*$AC$15</f>
        <v>5.3495660765600001E-7</v>
      </c>
      <c r="X19" s="12">
        <f t="shared" ref="X19:X26" si="66">G19*$AC$15</f>
        <v>4.7812518893462863E-6</v>
      </c>
      <c r="Y19" s="12">
        <f t="shared" ref="Y19:Y26" si="67">H19*$AC$15</f>
        <v>19.959486111462095</v>
      </c>
      <c r="Z19" s="12">
        <f t="shared" ref="Z19:Z26" si="68">I19*$AC$15</f>
        <v>925.56648916320023</v>
      </c>
      <c r="AA19" s="12">
        <f t="shared" ref="AA19:AA26" si="69">J19*$AC$15</f>
        <v>104.92459351885714</v>
      </c>
      <c r="AB19" s="12">
        <f t="shared" ref="AB19:AB26" si="70">K19*$AC$15</f>
        <v>80.317812572647625</v>
      </c>
      <c r="AC19" s="12">
        <f t="shared" ref="AC19:AC26" si="71">L19*$AC$15</f>
        <v>0</v>
      </c>
      <c r="AD19" s="12">
        <f t="shared" ref="AD19:AD26" si="72">M19*$AC$15</f>
        <v>0</v>
      </c>
      <c r="AE19" s="12">
        <f t="shared" ref="AE19:AE26" si="73">N19*$AC$15</f>
        <v>3243.1062005250478</v>
      </c>
      <c r="AF19" s="12">
        <f t="shared" ref="AF19:AF26" si="74">O19*$AC$15</f>
        <v>57182.724815238085</v>
      </c>
      <c r="AG19" s="13">
        <f t="shared" ref="AG19:AG26" si="75">P19*$AC$15</f>
        <v>820.02253481142861</v>
      </c>
      <c r="AH19" s="12"/>
      <c r="AJ19" s="10" t="s">
        <v>56</v>
      </c>
      <c r="AK19" s="11">
        <f t="shared" ref="AK19:AK26" si="76">B19*$AU$15</f>
        <v>6.2838617933333321E-4</v>
      </c>
      <c r="AL19" s="12">
        <f t="shared" ref="AL19:AL26" si="77">C19*$AU$15</f>
        <v>3.7243401207999997E-4</v>
      </c>
      <c r="AM19" s="12">
        <f t="shared" ref="AM19:AM26" si="78">D19*$AU$15</f>
        <v>5.4371365853333334E-3</v>
      </c>
      <c r="AN19" s="12">
        <f t="shared" ref="AN19:AN26" si="79">E19*$AU$15</f>
        <v>1.0510633344000001E-5</v>
      </c>
      <c r="AO19" s="12">
        <f t="shared" ref="AO19:AO26" si="80">F19*$AU$15</f>
        <v>6.6869575956999994E-7</v>
      </c>
      <c r="AP19" s="12">
        <f t="shared" ref="AP19:AP26" si="81">G19*$AU$15</f>
        <v>5.9765648616828568E-6</v>
      </c>
      <c r="AQ19" s="12">
        <f t="shared" ref="AQ19:AQ26" si="82">H19*$AU$15</f>
        <v>24.949357639327616</v>
      </c>
      <c r="AR19" s="12">
        <f t="shared" ref="AR19:AR26" si="83">I19*$AU$15</f>
        <v>1156.9581114540001</v>
      </c>
      <c r="AS19" s="12">
        <f t="shared" ref="AS19:AS26" si="84">J19*$AU$15</f>
        <v>131.15574189857142</v>
      </c>
      <c r="AT19" s="12">
        <f t="shared" ref="AT19:AT26" si="85">K19*$AU$15</f>
        <v>100.39726571580952</v>
      </c>
      <c r="AU19" s="12">
        <f t="shared" ref="AU19:AU26" si="86">L19*$AU$15</f>
        <v>0</v>
      </c>
      <c r="AV19" s="12">
        <f t="shared" ref="AV19:AV26" si="87">M19*$AU$15</f>
        <v>0</v>
      </c>
      <c r="AW19" s="12">
        <f t="shared" ref="AW19:AW26" si="88">N19*$AU$15</f>
        <v>4053.8827506563093</v>
      </c>
      <c r="AX19" s="12">
        <f t="shared" ref="AX19:AX26" si="89">O19*$AU$15</f>
        <v>71478.406019047601</v>
      </c>
      <c r="AY19" s="13">
        <f t="shared" ref="AY19:AY26" si="90">P19*$AU$15</f>
        <v>1025.0281685142857</v>
      </c>
    </row>
    <row r="20" spans="1:51">
      <c r="A20" s="10" t="s">
        <v>57</v>
      </c>
      <c r="B20" s="11">
        <f t="shared" ref="B20:P20" si="91">B52*B$28</f>
        <v>3.6786901479999996E-7</v>
      </c>
      <c r="C20" s="12">
        <f t="shared" si="91"/>
        <v>1.3960001086919999E-6</v>
      </c>
      <c r="D20" s="12">
        <f t="shared" si="91"/>
        <v>8.6039469894000003E-6</v>
      </c>
      <c r="E20" s="12">
        <f t="shared" si="91"/>
        <v>9.0172450578000006E-9</v>
      </c>
      <c r="F20" s="12">
        <f t="shared" si="91"/>
        <v>2.9696507077649998E-8</v>
      </c>
      <c r="G20" s="12">
        <f t="shared" si="91"/>
        <v>5.6976905325299998E-9</v>
      </c>
      <c r="H20" s="12">
        <f t="shared" si="91"/>
        <v>0.16707930508192001</v>
      </c>
      <c r="I20" s="12">
        <f t="shared" si="91"/>
        <v>6.3073898373626003</v>
      </c>
      <c r="J20" s="12">
        <f t="shared" si="91"/>
        <v>0.29031353589320003</v>
      </c>
      <c r="K20" s="12">
        <f t="shared" si="91"/>
        <v>0.22471766133439999</v>
      </c>
      <c r="L20" s="12">
        <f t="shared" si="91"/>
        <v>0</v>
      </c>
      <c r="M20" s="12">
        <f t="shared" si="91"/>
        <v>0</v>
      </c>
      <c r="N20" s="12">
        <f t="shared" si="91"/>
        <v>4.7310754226745431</v>
      </c>
      <c r="O20" s="12">
        <f t="shared" si="91"/>
        <v>58.87982951</v>
      </c>
      <c r="P20" s="13">
        <f t="shared" si="91"/>
        <v>14.4647208861</v>
      </c>
      <c r="R20" s="10" t="s">
        <v>57</v>
      </c>
      <c r="S20" s="11">
        <f t="shared" si="61"/>
        <v>2.802811541333333E-5</v>
      </c>
      <c r="T20" s="12">
        <f t="shared" si="62"/>
        <v>1.0636191304319999E-4</v>
      </c>
      <c r="U20" s="12">
        <f t="shared" si="63"/>
        <v>6.5553881824000006E-4</v>
      </c>
      <c r="V20" s="12">
        <f t="shared" si="64"/>
        <v>6.8702819488000004E-7</v>
      </c>
      <c r="W20" s="12">
        <f t="shared" si="65"/>
        <v>2.26259101544E-6</v>
      </c>
      <c r="X20" s="12">
        <f t="shared" si="66"/>
        <v>4.3410975485942855E-7</v>
      </c>
      <c r="Y20" s="12">
        <f t="shared" si="67"/>
        <v>12.729851815765334</v>
      </c>
      <c r="Z20" s="12">
        <f t="shared" si="68"/>
        <v>480.5630352276267</v>
      </c>
      <c r="AA20" s="12">
        <f t="shared" si="69"/>
        <v>22.119126544243812</v>
      </c>
      <c r="AB20" s="12">
        <f t="shared" si="70"/>
        <v>17.121345625478096</v>
      </c>
      <c r="AC20" s="12">
        <f t="shared" si="71"/>
        <v>0</v>
      </c>
      <c r="AD20" s="12">
        <f t="shared" si="72"/>
        <v>0</v>
      </c>
      <c r="AE20" s="12">
        <f t="shared" si="73"/>
        <v>360.46288934663187</v>
      </c>
      <c r="AF20" s="12">
        <f t="shared" si="74"/>
        <v>4486.0822483809525</v>
      </c>
      <c r="AG20" s="13">
        <f t="shared" si="75"/>
        <v>1102.0739722742858</v>
      </c>
      <c r="AH20" s="12"/>
      <c r="AJ20" s="10" t="s">
        <v>57</v>
      </c>
      <c r="AK20" s="11">
        <f t="shared" si="76"/>
        <v>3.5035144266666659E-5</v>
      </c>
      <c r="AL20" s="12">
        <f t="shared" si="77"/>
        <v>1.3295239130399998E-4</v>
      </c>
      <c r="AM20" s="12">
        <f t="shared" si="78"/>
        <v>8.1942352279999991E-4</v>
      </c>
      <c r="AN20" s="12">
        <f t="shared" si="79"/>
        <v>8.587852436E-7</v>
      </c>
      <c r="AO20" s="12">
        <f t="shared" si="80"/>
        <v>2.8282387692999994E-6</v>
      </c>
      <c r="AP20" s="12">
        <f t="shared" si="81"/>
        <v>5.4263719357428561E-7</v>
      </c>
      <c r="AQ20" s="12">
        <f t="shared" si="82"/>
        <v>15.912314769706665</v>
      </c>
      <c r="AR20" s="12">
        <f t="shared" si="83"/>
        <v>600.7037940345333</v>
      </c>
      <c r="AS20" s="12">
        <f t="shared" si="84"/>
        <v>27.648908180304762</v>
      </c>
      <c r="AT20" s="12">
        <f t="shared" si="85"/>
        <v>21.401682031847617</v>
      </c>
      <c r="AU20" s="12">
        <f t="shared" si="86"/>
        <v>0</v>
      </c>
      <c r="AV20" s="12">
        <f t="shared" si="87"/>
        <v>0</v>
      </c>
      <c r="AW20" s="12">
        <f t="shared" si="88"/>
        <v>450.57861168328975</v>
      </c>
      <c r="AX20" s="12">
        <f t="shared" si="89"/>
        <v>5607.6028104761899</v>
      </c>
      <c r="AY20" s="13">
        <f t="shared" si="90"/>
        <v>1377.5924653428569</v>
      </c>
    </row>
    <row r="21" spans="1:51">
      <c r="A21" s="10" t="s">
        <v>58</v>
      </c>
      <c r="B21" s="11">
        <f t="shared" ref="B21:P21" si="92">B53*B$28</f>
        <v>6.7544462271999995E-8</v>
      </c>
      <c r="C21" s="12">
        <f t="shared" si="92"/>
        <v>1.5760735586399998E-7</v>
      </c>
      <c r="D21" s="12">
        <f t="shared" si="92"/>
        <v>6.6731763769999997E-7</v>
      </c>
      <c r="E21" s="12">
        <f t="shared" si="92"/>
        <v>5.7779201550000008E-10</v>
      </c>
      <c r="F21" s="12">
        <f t="shared" si="92"/>
        <v>3.4642633168499994E-10</v>
      </c>
      <c r="G21" s="12">
        <f t="shared" si="92"/>
        <v>8.0747640253799989E-10</v>
      </c>
      <c r="H21" s="12">
        <f t="shared" si="92"/>
        <v>4.9796721613199991E-3</v>
      </c>
      <c r="I21" s="12">
        <f t="shared" si="92"/>
        <v>0.27356403025210002</v>
      </c>
      <c r="J21" s="12">
        <f t="shared" si="92"/>
        <v>0.1273090164738</v>
      </c>
      <c r="K21" s="12">
        <f t="shared" si="92"/>
        <v>1.6096557297600001E-2</v>
      </c>
      <c r="L21" s="12">
        <f t="shared" si="92"/>
        <v>0</v>
      </c>
      <c r="M21" s="12">
        <f t="shared" si="92"/>
        <v>0</v>
      </c>
      <c r="N21" s="12">
        <f t="shared" si="92"/>
        <v>1.5499217606584752</v>
      </c>
      <c r="O21" s="12">
        <f t="shared" si="92"/>
        <v>18.5968877</v>
      </c>
      <c r="P21" s="13">
        <f t="shared" si="92"/>
        <v>4.6920464939999997E-2</v>
      </c>
      <c r="R21" s="10" t="s">
        <v>58</v>
      </c>
      <c r="S21" s="11">
        <f t="shared" si="61"/>
        <v>5.1462447445333331E-6</v>
      </c>
      <c r="T21" s="12">
        <f t="shared" si="62"/>
        <v>1.2008179494399998E-5</v>
      </c>
      <c r="U21" s="12">
        <f t="shared" si="63"/>
        <v>5.0843248586666667E-5</v>
      </c>
      <c r="V21" s="12">
        <f t="shared" si="64"/>
        <v>4.4022248800000009E-8</v>
      </c>
      <c r="W21" s="12">
        <f t="shared" si="65"/>
        <v>2.6394387175999995E-8</v>
      </c>
      <c r="X21" s="12">
        <f t="shared" si="66"/>
        <v>6.1522011621942849E-8</v>
      </c>
      <c r="Y21" s="12">
        <f t="shared" si="67"/>
        <v>0.37940359324342848</v>
      </c>
      <c r="Z21" s="12">
        <f t="shared" si="68"/>
        <v>20.842973733493334</v>
      </c>
      <c r="AA21" s="12">
        <f t="shared" si="69"/>
        <v>9.6997345884800001</v>
      </c>
      <c r="AB21" s="12">
        <f t="shared" si="70"/>
        <v>1.2264043655314287</v>
      </c>
      <c r="AC21" s="12">
        <f t="shared" si="71"/>
        <v>0</v>
      </c>
      <c r="AD21" s="12">
        <f t="shared" si="72"/>
        <v>0</v>
      </c>
      <c r="AE21" s="12">
        <f t="shared" si="73"/>
        <v>118.08927700255049</v>
      </c>
      <c r="AF21" s="12">
        <f t="shared" si="74"/>
        <v>1416.9057295238094</v>
      </c>
      <c r="AG21" s="13">
        <f t="shared" si="75"/>
        <v>3.5748925668571427</v>
      </c>
      <c r="AJ21" s="10" t="s">
        <v>58</v>
      </c>
      <c r="AK21" s="11">
        <f t="shared" si="76"/>
        <v>6.4328059306666655E-6</v>
      </c>
      <c r="AL21" s="12">
        <f t="shared" si="77"/>
        <v>1.5010224367999996E-5</v>
      </c>
      <c r="AM21" s="12">
        <f t="shared" si="78"/>
        <v>6.3554060733333329E-5</v>
      </c>
      <c r="AN21" s="12">
        <f t="shared" si="79"/>
        <v>5.5027811000000004E-8</v>
      </c>
      <c r="AO21" s="12">
        <f t="shared" si="80"/>
        <v>3.299298396999999E-8</v>
      </c>
      <c r="AP21" s="12">
        <f t="shared" si="81"/>
        <v>7.6902514527428551E-8</v>
      </c>
      <c r="AQ21" s="12">
        <f t="shared" si="82"/>
        <v>0.47425449155428556</v>
      </c>
      <c r="AR21" s="12">
        <f t="shared" si="83"/>
        <v>26.053717166866665</v>
      </c>
      <c r="AS21" s="12">
        <f t="shared" si="84"/>
        <v>12.124668235599998</v>
      </c>
      <c r="AT21" s="12">
        <f t="shared" si="85"/>
        <v>1.5330054569142857</v>
      </c>
      <c r="AU21" s="12">
        <f t="shared" si="86"/>
        <v>0</v>
      </c>
      <c r="AV21" s="12">
        <f t="shared" si="87"/>
        <v>0</v>
      </c>
      <c r="AW21" s="12">
        <f t="shared" si="88"/>
        <v>147.61159625318808</v>
      </c>
      <c r="AX21" s="12">
        <f t="shared" si="89"/>
        <v>1771.1321619047617</v>
      </c>
      <c r="AY21" s="13">
        <f t="shared" si="90"/>
        <v>4.468615708571428</v>
      </c>
    </row>
    <row r="22" spans="1:51">
      <c r="A22" s="10" t="s">
        <v>59</v>
      </c>
      <c r="B22" s="11">
        <f t="shared" ref="B22:P22" si="93">B54*B$28</f>
        <v>2.9936047029198799E-7</v>
      </c>
      <c r="C22" s="12">
        <f t="shared" si="93"/>
        <v>2.5582654510702801E-7</v>
      </c>
      <c r="D22" s="12">
        <f t="shared" si="93"/>
        <v>3.6007185261516E-6</v>
      </c>
      <c r="E22" s="12">
        <f t="shared" si="93"/>
        <v>6.6682194254472299E-9</v>
      </c>
      <c r="F22" s="12">
        <f t="shared" si="93"/>
        <v>9.2350680155230344E-10</v>
      </c>
      <c r="G22" s="12">
        <f t="shared" si="93"/>
        <v>3.565977808654068E-9</v>
      </c>
      <c r="H22" s="12">
        <f t="shared" si="93"/>
        <v>1.4502933967812581E-2</v>
      </c>
      <c r="I22" s="12">
        <f t="shared" si="93"/>
        <v>0.86061093027326352</v>
      </c>
      <c r="J22" s="12">
        <f t="shared" si="93"/>
        <v>4.7498670432839105E-2</v>
      </c>
      <c r="K22" s="12">
        <f t="shared" si="93"/>
        <v>5.5239988350196008E-2</v>
      </c>
      <c r="L22" s="12">
        <f t="shared" si="93"/>
        <v>0</v>
      </c>
      <c r="M22" s="12">
        <f t="shared" si="93"/>
        <v>0</v>
      </c>
      <c r="N22" s="12">
        <f t="shared" si="93"/>
        <v>2.9247447621589986</v>
      </c>
      <c r="O22" s="12">
        <f t="shared" si="93"/>
        <v>54.174464110130003</v>
      </c>
      <c r="P22" s="13">
        <f t="shared" si="93"/>
        <v>0.79325662809166986</v>
      </c>
      <c r="R22" s="10" t="s">
        <v>59</v>
      </c>
      <c r="S22" s="11">
        <f t="shared" si="61"/>
        <v>2.2808416784151465E-5</v>
      </c>
      <c r="T22" s="12">
        <f t="shared" si="62"/>
        <v>1.9491546293868801E-5</v>
      </c>
      <c r="U22" s="12">
        <f t="shared" si="63"/>
        <v>2.7434045913535997E-4</v>
      </c>
      <c r="V22" s="12">
        <f t="shared" si="64"/>
        <v>5.0805481336740799E-7</v>
      </c>
      <c r="W22" s="12">
        <f t="shared" si="65"/>
        <v>7.0362422975413589E-8</v>
      </c>
      <c r="X22" s="12">
        <f t="shared" si="66"/>
        <v>2.7169354732602422E-7</v>
      </c>
      <c r="Y22" s="12">
        <f t="shared" si="67"/>
        <v>1.1049854451666727</v>
      </c>
      <c r="Z22" s="12">
        <f t="shared" si="68"/>
        <v>65.570356592248643</v>
      </c>
      <c r="AA22" s="12">
        <f t="shared" si="69"/>
        <v>3.6189463186925033</v>
      </c>
      <c r="AB22" s="12">
        <f t="shared" si="70"/>
        <v>4.2087610171577907</v>
      </c>
      <c r="AC22" s="12">
        <f t="shared" si="71"/>
        <v>0</v>
      </c>
      <c r="AD22" s="12">
        <f t="shared" si="72"/>
        <v>0</v>
      </c>
      <c r="AE22" s="12">
        <f t="shared" si="73"/>
        <v>222.83769616449513</v>
      </c>
      <c r="AF22" s="12">
        <f t="shared" si="74"/>
        <v>4127.5782179146672</v>
      </c>
      <c r="AG22" s="13">
        <f t="shared" si="75"/>
        <v>60.438600235555796</v>
      </c>
      <c r="AJ22" s="10" t="s">
        <v>59</v>
      </c>
      <c r="AK22" s="11">
        <f t="shared" si="76"/>
        <v>2.8510520980189331E-5</v>
      </c>
      <c r="AL22" s="12">
        <f t="shared" si="77"/>
        <v>2.4364432867335999E-5</v>
      </c>
      <c r="AM22" s="12">
        <f t="shared" si="78"/>
        <v>3.4292557391919998E-4</v>
      </c>
      <c r="AN22" s="12">
        <f t="shared" si="79"/>
        <v>6.3506851670925986E-7</v>
      </c>
      <c r="AO22" s="12">
        <f t="shared" si="80"/>
        <v>8.795302871926699E-8</v>
      </c>
      <c r="AP22" s="12">
        <f t="shared" si="81"/>
        <v>3.3961693415753025E-7</v>
      </c>
      <c r="AQ22" s="12">
        <f t="shared" si="82"/>
        <v>1.3812318064583409</v>
      </c>
      <c r="AR22" s="12">
        <f t="shared" si="83"/>
        <v>81.962945740310801</v>
      </c>
      <c r="AS22" s="12">
        <f t="shared" si="84"/>
        <v>4.5236828983656281</v>
      </c>
      <c r="AT22" s="12">
        <f t="shared" si="85"/>
        <v>5.2609512714472384</v>
      </c>
      <c r="AU22" s="12">
        <f t="shared" si="86"/>
        <v>0</v>
      </c>
      <c r="AV22" s="12">
        <f t="shared" si="87"/>
        <v>0</v>
      </c>
      <c r="AW22" s="12">
        <f t="shared" si="88"/>
        <v>278.54712020561885</v>
      </c>
      <c r="AX22" s="12">
        <f t="shared" si="89"/>
        <v>5159.4727723933329</v>
      </c>
      <c r="AY22" s="13">
        <f t="shared" si="90"/>
        <v>75.548250294444742</v>
      </c>
    </row>
    <row r="23" spans="1:51">
      <c r="A23" s="10" t="s">
        <v>60</v>
      </c>
      <c r="B23" s="11">
        <f t="shared" ref="B23:P23" si="94">B55*B$28</f>
        <v>9.8904450399999995E-8</v>
      </c>
      <c r="C23" s="12">
        <f t="shared" si="94"/>
        <v>1.1846014039999999E-7</v>
      </c>
      <c r="D23" s="12">
        <f t="shared" si="94"/>
        <v>1.601299E-6</v>
      </c>
      <c r="E23" s="12">
        <f t="shared" si="94"/>
        <v>1.39530846E-9</v>
      </c>
      <c r="F23" s="12">
        <f t="shared" si="94"/>
        <v>1.0400837265E-10</v>
      </c>
      <c r="G23" s="12">
        <f t="shared" si="94"/>
        <v>1.4726873462999998E-9</v>
      </c>
      <c r="H23" s="12">
        <f t="shared" si="94"/>
        <v>5.7591337560000001E-3</v>
      </c>
      <c r="I23" s="12">
        <f t="shared" si="94"/>
        <v>0.46205439196000003</v>
      </c>
      <c r="J23" s="12">
        <f t="shared" si="94"/>
        <v>0.2275529017</v>
      </c>
      <c r="K23" s="12">
        <f t="shared" si="94"/>
        <v>5.7652329280000005E-2</v>
      </c>
      <c r="L23" s="12">
        <f t="shared" si="94"/>
        <v>0</v>
      </c>
      <c r="M23" s="12">
        <f t="shared" si="94"/>
        <v>0</v>
      </c>
      <c r="N23" s="12">
        <f t="shared" si="94"/>
        <v>1.5499217606584752</v>
      </c>
      <c r="O23" s="12">
        <f t="shared" si="94"/>
        <v>14.452775000000001</v>
      </c>
      <c r="P23" s="13">
        <f t="shared" si="94"/>
        <v>0.27164048000000002</v>
      </c>
      <c r="R23" s="10" t="s">
        <v>60</v>
      </c>
      <c r="S23" s="11">
        <f t="shared" si="61"/>
        <v>7.5355771733333325E-6</v>
      </c>
      <c r="T23" s="12">
        <f t="shared" si="62"/>
        <v>9.0255345066666656E-6</v>
      </c>
      <c r="U23" s="12">
        <f t="shared" si="63"/>
        <v>1.2200373333333333E-4</v>
      </c>
      <c r="V23" s="12">
        <f t="shared" si="64"/>
        <v>1.0630921599999999E-7</v>
      </c>
      <c r="W23" s="12">
        <f t="shared" si="65"/>
        <v>7.92444744E-9</v>
      </c>
      <c r="X23" s="12">
        <f t="shared" si="66"/>
        <v>1.122047501942857E-7</v>
      </c>
      <c r="Y23" s="12">
        <f t="shared" si="67"/>
        <v>0.4387911433142857</v>
      </c>
      <c r="Z23" s="12">
        <f t="shared" si="68"/>
        <v>35.204144149333338</v>
      </c>
      <c r="AA23" s="12">
        <f t="shared" si="69"/>
        <v>17.33736393904762</v>
      </c>
      <c r="AB23" s="12">
        <f t="shared" si="70"/>
        <v>4.3925584213333337</v>
      </c>
      <c r="AC23" s="12">
        <f t="shared" si="71"/>
        <v>0</v>
      </c>
      <c r="AD23" s="12">
        <f t="shared" si="72"/>
        <v>0</v>
      </c>
      <c r="AE23" s="12">
        <f t="shared" si="73"/>
        <v>118.08927700255049</v>
      </c>
      <c r="AF23" s="12">
        <f t="shared" si="74"/>
        <v>1101.1638095238095</v>
      </c>
      <c r="AG23" s="13">
        <f t="shared" si="75"/>
        <v>20.696417523809526</v>
      </c>
      <c r="AJ23" s="10" t="s">
        <v>60</v>
      </c>
      <c r="AK23" s="11">
        <f t="shared" si="76"/>
        <v>9.4194714666666656E-6</v>
      </c>
      <c r="AL23" s="12">
        <f t="shared" si="77"/>
        <v>1.128191813333333E-5</v>
      </c>
      <c r="AM23" s="12">
        <f t="shared" si="78"/>
        <v>1.5250466666666664E-4</v>
      </c>
      <c r="AN23" s="12">
        <f t="shared" si="79"/>
        <v>1.3288651999999997E-7</v>
      </c>
      <c r="AO23" s="12">
        <f t="shared" si="80"/>
        <v>9.9055592999999996E-9</v>
      </c>
      <c r="AP23" s="12">
        <f t="shared" si="81"/>
        <v>1.402559377428571E-7</v>
      </c>
      <c r="AQ23" s="12">
        <f t="shared" si="82"/>
        <v>0.54848892914285707</v>
      </c>
      <c r="AR23" s="12">
        <f t="shared" si="83"/>
        <v>44.005180186666664</v>
      </c>
      <c r="AS23" s="12">
        <f t="shared" si="84"/>
        <v>21.671704923809521</v>
      </c>
      <c r="AT23" s="12">
        <f t="shared" si="85"/>
        <v>5.4906980266666663</v>
      </c>
      <c r="AU23" s="12">
        <f t="shared" si="86"/>
        <v>0</v>
      </c>
      <c r="AV23" s="12">
        <f t="shared" si="87"/>
        <v>0</v>
      </c>
      <c r="AW23" s="12">
        <f t="shared" si="88"/>
        <v>147.61159625318808</v>
      </c>
      <c r="AX23" s="12">
        <f t="shared" si="89"/>
        <v>1376.4547619047619</v>
      </c>
      <c r="AY23" s="13">
        <f t="shared" si="90"/>
        <v>25.870521904761905</v>
      </c>
    </row>
    <row r="24" spans="1:51" ht="15.95" thickBot="1">
      <c r="A24" s="15" t="s">
        <v>61</v>
      </c>
      <c r="B24" s="11">
        <f t="shared" ref="B24:P24" si="95">B56*B$28</f>
        <v>2.0604031643999997E-8</v>
      </c>
      <c r="C24" s="12">
        <f t="shared" si="95"/>
        <v>7.5548027122399994E-8</v>
      </c>
      <c r="D24" s="12">
        <f t="shared" si="95"/>
        <v>6.782243741E-7</v>
      </c>
      <c r="E24" s="12">
        <f t="shared" si="95"/>
        <v>1.8742326166200004E-9</v>
      </c>
      <c r="F24" s="12">
        <f t="shared" si="95"/>
        <v>2.2899573534599999E-10</v>
      </c>
      <c r="G24" s="12">
        <f t="shared" si="95"/>
        <v>1.5275678840058E-9</v>
      </c>
      <c r="H24" s="12">
        <f t="shared" si="95"/>
        <v>6.6327156153641997E-3</v>
      </c>
      <c r="I24" s="12">
        <f t="shared" si="95"/>
        <v>0.92071626584721011</v>
      </c>
      <c r="J24" s="12">
        <f t="shared" si="95"/>
        <v>9.7277259469660024E-2</v>
      </c>
      <c r="K24" s="12">
        <f t="shared" si="95"/>
        <v>1.3002514503679998E-2</v>
      </c>
      <c r="L24" s="12">
        <f t="shared" si="95"/>
        <v>0</v>
      </c>
      <c r="M24" s="12">
        <f t="shared" si="95"/>
        <v>0</v>
      </c>
      <c r="N24" s="12">
        <f t="shared" si="95"/>
        <v>1.0821062985609899</v>
      </c>
      <c r="O24" s="12">
        <f t="shared" si="95"/>
        <v>19.138499069000002</v>
      </c>
      <c r="P24" s="13">
        <f t="shared" si="95"/>
        <v>1.4231963013000001E-2</v>
      </c>
      <c r="R24" s="15" t="s">
        <v>61</v>
      </c>
      <c r="S24" s="11">
        <f t="shared" si="61"/>
        <v>1.5698309823999998E-6</v>
      </c>
      <c r="T24" s="12">
        <f t="shared" si="62"/>
        <v>5.756040161706666E-6</v>
      </c>
      <c r="U24" s="12">
        <f t="shared" si="63"/>
        <v>5.1674238026666669E-5</v>
      </c>
      <c r="V24" s="12">
        <f t="shared" si="64"/>
        <v>1.4279867555200004E-7</v>
      </c>
      <c r="W24" s="12">
        <f t="shared" si="65"/>
        <v>1.7447294121599999E-8</v>
      </c>
      <c r="X24" s="12">
        <f t="shared" si="66"/>
        <v>1.1638612449568E-7</v>
      </c>
      <c r="Y24" s="12">
        <f t="shared" si="67"/>
        <v>0.5053497611706057</v>
      </c>
      <c r="Z24" s="12">
        <f t="shared" si="68"/>
        <v>70.149810731216007</v>
      </c>
      <c r="AA24" s="12">
        <f t="shared" si="69"/>
        <v>7.4116007214979067</v>
      </c>
      <c r="AB24" s="12">
        <f t="shared" si="70"/>
        <v>0.99066777170895226</v>
      </c>
      <c r="AC24" s="12">
        <f t="shared" si="71"/>
        <v>0</v>
      </c>
      <c r="AD24" s="12">
        <f t="shared" si="72"/>
        <v>0</v>
      </c>
      <c r="AE24" s="12">
        <f t="shared" si="73"/>
        <v>82.446194176075423</v>
      </c>
      <c r="AF24" s="12">
        <f t="shared" si="74"/>
        <v>1458.1713576380953</v>
      </c>
      <c r="AG24" s="13">
        <f t="shared" si="75"/>
        <v>1.0843400390857143</v>
      </c>
      <c r="AJ24" s="15" t="s">
        <v>61</v>
      </c>
      <c r="AK24" s="11">
        <f t="shared" si="76"/>
        <v>1.9622887279999996E-6</v>
      </c>
      <c r="AL24" s="12">
        <f t="shared" si="77"/>
        <v>7.1950502021333318E-6</v>
      </c>
      <c r="AM24" s="12">
        <f t="shared" si="78"/>
        <v>6.4592797533333327E-5</v>
      </c>
      <c r="AN24" s="12">
        <f>E24*$AU$15</f>
        <v>1.7849834444000002E-7</v>
      </c>
      <c r="AO24" s="12">
        <f t="shared" si="80"/>
        <v>2.1809117651999996E-8</v>
      </c>
      <c r="AP24" s="12">
        <f t="shared" si="81"/>
        <v>1.4548265561959997E-7</v>
      </c>
      <c r="AQ24" s="12">
        <f t="shared" si="82"/>
        <v>0.63168720146325708</v>
      </c>
      <c r="AR24" s="12">
        <f t="shared" si="83"/>
        <v>87.687263414019995</v>
      </c>
      <c r="AS24" s="12">
        <f t="shared" si="84"/>
        <v>9.264500901872383</v>
      </c>
      <c r="AT24" s="12">
        <f t="shared" si="85"/>
        <v>1.2383347146361903</v>
      </c>
      <c r="AU24" s="12">
        <f t="shared" si="86"/>
        <v>0</v>
      </c>
      <c r="AV24" s="12">
        <f t="shared" si="87"/>
        <v>0</v>
      </c>
      <c r="AW24" s="12">
        <f t="shared" si="88"/>
        <v>103.05774272009427</v>
      </c>
      <c r="AX24" s="12">
        <f t="shared" si="89"/>
        <v>1822.7141970476189</v>
      </c>
      <c r="AY24" s="13">
        <f t="shared" si="90"/>
        <v>1.3554250488571427</v>
      </c>
    </row>
    <row r="25" spans="1:51">
      <c r="A25" s="16" t="s">
        <v>48</v>
      </c>
      <c r="B25" s="7">
        <f t="shared" ref="B25:P25" si="96">B57*B$28</f>
        <v>1.6522162253507988E-5</v>
      </c>
      <c r="C25" s="8">
        <f t="shared" si="96"/>
        <v>9.2271327424990283E-6</v>
      </c>
      <c r="D25" s="8">
        <f t="shared" si="96"/>
        <v>2.3143125172586158E-4</v>
      </c>
      <c r="E25" s="8">
        <f t="shared" si="96"/>
        <v>4.762091696815873E-7</v>
      </c>
      <c r="F25" s="8">
        <f t="shared" si="96"/>
        <v>4.9345224989668301E-8</v>
      </c>
      <c r="G25" s="8">
        <f t="shared" si="96"/>
        <v>1.3017697424090686E-7</v>
      </c>
      <c r="H25" s="8">
        <f t="shared" si="96"/>
        <v>0.69807440779938479</v>
      </c>
      <c r="I25" s="8">
        <f t="shared" si="96"/>
        <v>30.306433098582108</v>
      </c>
      <c r="J25" s="8">
        <f t="shared" si="96"/>
        <v>4.048561845869429</v>
      </c>
      <c r="K25" s="8">
        <f t="shared" si="96"/>
        <v>3.253513215026516</v>
      </c>
      <c r="L25" s="8">
        <f t="shared" si="96"/>
        <v>0</v>
      </c>
      <c r="M25" s="8">
        <f t="shared" si="96"/>
        <v>0</v>
      </c>
      <c r="N25" s="8">
        <f t="shared" si="96"/>
        <v>174.31740813564755</v>
      </c>
      <c r="O25" s="8">
        <f t="shared" si="96"/>
        <v>2689.1357364701298</v>
      </c>
      <c r="P25" s="9">
        <f t="shared" si="96"/>
        <v>28.890436618944669</v>
      </c>
      <c r="R25" s="16" t="s">
        <v>48</v>
      </c>
      <c r="S25" s="7">
        <f>B25*$AC$15</f>
        <v>1.2588314097910847E-3</v>
      </c>
      <c r="T25" s="8">
        <f t="shared" si="62"/>
        <v>7.0301963752373545E-4</v>
      </c>
      <c r="U25" s="8">
        <f t="shared" si="63"/>
        <v>1.7632857274351359E-2</v>
      </c>
      <c r="V25" s="8">
        <f t="shared" si="64"/>
        <v>3.628260340431141E-5</v>
      </c>
      <c r="W25" s="8">
        <f t="shared" si="65"/>
        <v>3.7596361896890133E-6</v>
      </c>
      <c r="X25" s="8">
        <f t="shared" si="66"/>
        <v>9.918245656450047E-6</v>
      </c>
      <c r="Y25" s="8">
        <f t="shared" si="67"/>
        <v>53.18662154661979</v>
      </c>
      <c r="Z25" s="8">
        <f t="shared" si="68"/>
        <v>2309.0615694157796</v>
      </c>
      <c r="AA25" s="8">
        <f t="shared" si="69"/>
        <v>308.46185492338509</v>
      </c>
      <c r="AB25" s="8">
        <f t="shared" si="70"/>
        <v>247.88672114487741</v>
      </c>
      <c r="AC25" s="8">
        <f t="shared" si="71"/>
        <v>0</v>
      </c>
      <c r="AD25" s="8">
        <f t="shared" si="72"/>
        <v>0</v>
      </c>
      <c r="AE25" s="8">
        <f t="shared" si="73"/>
        <v>13281.326334144576</v>
      </c>
      <c r="AF25" s="8">
        <f t="shared" si="74"/>
        <v>204886.53230248607</v>
      </c>
      <c r="AG25" s="9">
        <f t="shared" si="75"/>
        <v>2201.1761233481652</v>
      </c>
      <c r="AJ25" s="16" t="s">
        <v>48</v>
      </c>
      <c r="AK25" s="7">
        <f>B25*$AU$15</f>
        <v>1.5735392622388557E-3</v>
      </c>
      <c r="AL25" s="8">
        <f t="shared" si="77"/>
        <v>8.7877454690466926E-4</v>
      </c>
      <c r="AM25" s="8">
        <f t="shared" si="78"/>
        <v>2.2041071592939197E-2</v>
      </c>
      <c r="AN25" s="8">
        <f t="shared" si="79"/>
        <v>4.5353254255389262E-5</v>
      </c>
      <c r="AO25" s="8">
        <f t="shared" si="80"/>
        <v>4.6995452371112664E-6</v>
      </c>
      <c r="AP25" s="8">
        <f t="shared" si="81"/>
        <v>1.2397807070562557E-5</v>
      </c>
      <c r="AQ25" s="8">
        <f t="shared" si="82"/>
        <v>66.483276933274738</v>
      </c>
      <c r="AR25" s="8">
        <f t="shared" si="83"/>
        <v>2886.3269617697242</v>
      </c>
      <c r="AS25" s="8">
        <f t="shared" si="84"/>
        <v>385.57731865423131</v>
      </c>
      <c r="AT25" s="8">
        <f t="shared" si="85"/>
        <v>309.85840143109675</v>
      </c>
      <c r="AU25" s="8">
        <f t="shared" si="86"/>
        <v>0</v>
      </c>
      <c r="AV25" s="8">
        <f t="shared" si="87"/>
        <v>0</v>
      </c>
      <c r="AW25" s="8">
        <f t="shared" si="88"/>
        <v>16601.657917680717</v>
      </c>
      <c r="AX25" s="8">
        <f t="shared" si="89"/>
        <v>256108.16537810757</v>
      </c>
      <c r="AY25" s="9">
        <f t="shared" si="90"/>
        <v>2751.4701541852064</v>
      </c>
    </row>
    <row r="26" spans="1:51" ht="15.95" thickBot="1">
      <c r="A26" s="18" t="s">
        <v>50</v>
      </c>
      <c r="B26" s="19">
        <f t="shared" ref="B26:P26" si="97">B58*B$28</f>
        <v>1.2057341532011998E-7</v>
      </c>
      <c r="C26" s="20">
        <f t="shared" si="97"/>
        <v>5.3622258049639996E-7</v>
      </c>
      <c r="D26" s="20">
        <f t="shared" si="97"/>
        <v>8.3409982546940013E-7</v>
      </c>
      <c r="E26" s="20">
        <f t="shared" si="97"/>
        <v>1.4546721980496299E-9</v>
      </c>
      <c r="F26" s="20">
        <f t="shared" si="97"/>
        <v>1.1430532101597E-10</v>
      </c>
      <c r="G26" s="20">
        <f t="shared" si="97"/>
        <v>5.8477786227690294E-10</v>
      </c>
      <c r="H26" s="20">
        <f t="shared" si="97"/>
        <v>0.12566703231418719</v>
      </c>
      <c r="I26" s="20">
        <f t="shared" si="97"/>
        <v>4.3420184550791543</v>
      </c>
      <c r="J26" s="20">
        <f t="shared" si="97"/>
        <v>6.12444118086896E-2</v>
      </c>
      <c r="K26" s="20">
        <f t="shared" si="97"/>
        <v>1.9955687279923202E-2</v>
      </c>
      <c r="L26" s="20">
        <f t="shared" si="97"/>
        <v>0</v>
      </c>
      <c r="M26" s="20">
        <f t="shared" si="97"/>
        <v>0</v>
      </c>
      <c r="N26" s="20">
        <f t="shared" si="97"/>
        <v>1.7022307463920816</v>
      </c>
      <c r="O26" s="20">
        <f t="shared" si="97"/>
        <v>10.35356005769</v>
      </c>
      <c r="P26" s="21">
        <f t="shared" si="97"/>
        <v>3.9740206155729998E-2</v>
      </c>
      <c r="R26" s="18" t="s">
        <v>50</v>
      </c>
      <c r="S26" s="19">
        <f t="shared" si="61"/>
        <v>9.1865459291519993E-6</v>
      </c>
      <c r="T26" s="20">
        <f t="shared" si="62"/>
        <v>4.0855053752106662E-5</v>
      </c>
      <c r="U26" s="20">
        <f t="shared" si="63"/>
        <v>6.3550462892906676E-5</v>
      </c>
      <c r="V26" s="20">
        <f t="shared" si="64"/>
        <v>1.1083216747044799E-7</v>
      </c>
      <c r="W26" s="20">
        <f t="shared" si="65"/>
        <v>8.7089768393119998E-9</v>
      </c>
      <c r="X26" s="20">
        <f t="shared" si="66"/>
        <v>4.4554503792525935E-8</v>
      </c>
      <c r="Y26" s="20">
        <f t="shared" si="67"/>
        <v>9.5746310334618805</v>
      </c>
      <c r="Z26" s="20">
        <f t="shared" si="68"/>
        <v>330.82045372031649</v>
      </c>
      <c r="AA26" s="20">
        <f t="shared" si="69"/>
        <v>4.6662408997096838</v>
      </c>
      <c r="AB26" s="20">
        <f t="shared" si="70"/>
        <v>1.5204333165655772</v>
      </c>
      <c r="AC26" s="20">
        <f t="shared" si="71"/>
        <v>0</v>
      </c>
      <c r="AD26" s="20">
        <f t="shared" si="72"/>
        <v>0</v>
      </c>
      <c r="AE26" s="20">
        <f t="shared" si="73"/>
        <v>129.69377115368241</v>
      </c>
      <c r="AF26" s="20">
        <f t="shared" si="74"/>
        <v>788.84267106209529</v>
      </c>
      <c r="AG26" s="21">
        <f t="shared" si="75"/>
        <v>3.0278252309127618</v>
      </c>
      <c r="AJ26" s="18" t="s">
        <v>50</v>
      </c>
      <c r="AK26" s="19">
        <f t="shared" si="76"/>
        <v>1.1483182411439997E-5</v>
      </c>
      <c r="AL26" s="20">
        <f t="shared" si="77"/>
        <v>5.1068817190133324E-5</v>
      </c>
      <c r="AM26" s="20">
        <f t="shared" si="78"/>
        <v>7.9438078616133332E-5</v>
      </c>
      <c r="AN26" s="20">
        <f t="shared" si="79"/>
        <v>1.3854020933805997E-7</v>
      </c>
      <c r="AO26" s="20">
        <f t="shared" si="80"/>
        <v>1.0886221049139999E-8</v>
      </c>
      <c r="AP26" s="20">
        <f t="shared" si="81"/>
        <v>5.5693129740657414E-8</v>
      </c>
      <c r="AQ26" s="20">
        <f t="shared" si="82"/>
        <v>11.96828879182735</v>
      </c>
      <c r="AR26" s="20">
        <f t="shared" si="83"/>
        <v>413.5255671503956</v>
      </c>
      <c r="AS26" s="20">
        <f t="shared" si="84"/>
        <v>5.8328011246371041</v>
      </c>
      <c r="AT26" s="20">
        <f t="shared" si="85"/>
        <v>1.9005416457069715</v>
      </c>
      <c r="AU26" s="20">
        <f t="shared" si="86"/>
        <v>0</v>
      </c>
      <c r="AV26" s="20">
        <f t="shared" si="87"/>
        <v>0</v>
      </c>
      <c r="AW26" s="20">
        <f t="shared" si="88"/>
        <v>162.11721394210298</v>
      </c>
      <c r="AX26" s="20">
        <f t="shared" si="89"/>
        <v>986.05333882761897</v>
      </c>
      <c r="AY26" s="21">
        <f t="shared" si="90"/>
        <v>3.7847815386409516</v>
      </c>
    </row>
    <row r="27" spans="1:51" ht="15.95" thickBot="1">
      <c r="B27" s="23"/>
      <c r="C27" s="23"/>
      <c r="D27" s="12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T27" s="26"/>
    </row>
    <row r="28" spans="1:51" ht="15.95" thickBot="1">
      <c r="A28" s="58" t="s">
        <v>62</v>
      </c>
      <c r="B28" s="59">
        <f>B29*B30</f>
        <v>2.7999999999999999E-6</v>
      </c>
      <c r="C28" s="59">
        <f t="shared" ref="C28:P28" si="98">C29*C30</f>
        <v>2.7999999999999999E-6</v>
      </c>
      <c r="D28" s="59">
        <f t="shared" si="98"/>
        <v>6.9999999999999999E-4</v>
      </c>
      <c r="E28" s="59">
        <f t="shared" si="98"/>
        <v>2.1E-10</v>
      </c>
      <c r="F28" s="59">
        <f t="shared" si="98"/>
        <v>1.0499999999999999E-3</v>
      </c>
      <c r="G28" s="59">
        <f t="shared" si="98"/>
        <v>2.1299999999999999E-6</v>
      </c>
      <c r="H28" s="59">
        <f t="shared" si="98"/>
        <v>5.02E-5</v>
      </c>
      <c r="I28" s="59">
        <f t="shared" si="98"/>
        <v>7.9100000000000004E-3</v>
      </c>
      <c r="J28" s="59">
        <f t="shared" si="98"/>
        <v>1.0900000000000001</v>
      </c>
      <c r="K28" s="59">
        <f t="shared" si="98"/>
        <v>1.04</v>
      </c>
      <c r="L28" s="59">
        <f t="shared" si="98"/>
        <v>0</v>
      </c>
      <c r="M28" s="59">
        <f t="shared" si="98"/>
        <v>0</v>
      </c>
      <c r="N28" s="59">
        <f t="shared" si="98"/>
        <v>1</v>
      </c>
      <c r="O28" s="59">
        <f t="shared" si="98"/>
        <v>1</v>
      </c>
      <c r="P28" s="59">
        <f t="shared" si="98"/>
        <v>1</v>
      </c>
    </row>
    <row r="29" spans="1:51" ht="15.95" thickBot="1">
      <c r="A29" s="60" t="s">
        <v>63</v>
      </c>
      <c r="B29" s="61">
        <v>2.7999999999999999E-6</v>
      </c>
      <c r="C29" s="61">
        <v>2.7999999999999999E-6</v>
      </c>
      <c r="D29" s="61">
        <v>6.9999999999999999E-4</v>
      </c>
      <c r="E29" s="61">
        <v>2.1E-10</v>
      </c>
      <c r="F29" s="61">
        <v>1.0499999999999999E-3</v>
      </c>
      <c r="G29" s="61">
        <v>2.1299999999999999E-6</v>
      </c>
      <c r="H29" s="61">
        <v>5.02E-5</v>
      </c>
      <c r="I29" s="61">
        <v>7.9100000000000004E-3</v>
      </c>
      <c r="J29" s="61">
        <v>1.0900000000000001</v>
      </c>
      <c r="K29" s="61">
        <v>1.04</v>
      </c>
      <c r="L29" s="61">
        <v>0</v>
      </c>
      <c r="M29" s="61">
        <v>0</v>
      </c>
      <c r="N29" s="61">
        <v>1</v>
      </c>
      <c r="O29" s="61">
        <v>1</v>
      </c>
      <c r="P29" s="62">
        <v>1</v>
      </c>
      <c r="AJ29" s="33"/>
      <c r="AK29" s="100" t="s">
        <v>64</v>
      </c>
      <c r="AL29" s="101"/>
      <c r="AM29" s="100" t="s">
        <v>65</v>
      </c>
      <c r="AN29" s="102"/>
      <c r="AO29" s="100" t="s">
        <v>66</v>
      </c>
      <c r="AP29" s="102"/>
      <c r="AQ29" s="101" t="s">
        <v>67</v>
      </c>
      <c r="AR29" s="102"/>
    </row>
    <row r="30" spans="1:51" ht="15.95" thickBot="1">
      <c r="A30" s="60" t="s">
        <v>68</v>
      </c>
      <c r="B30" s="61">
        <v>1</v>
      </c>
      <c r="C30" s="61">
        <v>1</v>
      </c>
      <c r="D30" s="61">
        <v>1</v>
      </c>
      <c r="E30" s="61">
        <v>1</v>
      </c>
      <c r="F30" s="61">
        <v>1</v>
      </c>
      <c r="G30" s="61">
        <v>1</v>
      </c>
      <c r="H30" s="61">
        <v>1</v>
      </c>
      <c r="I30" s="61">
        <v>1</v>
      </c>
      <c r="J30" s="61">
        <v>1</v>
      </c>
      <c r="K30" s="61">
        <v>1</v>
      </c>
      <c r="L30" s="61">
        <v>1</v>
      </c>
      <c r="M30" s="61">
        <v>1</v>
      </c>
      <c r="N30" s="61">
        <v>1</v>
      </c>
      <c r="O30" s="61">
        <v>1</v>
      </c>
      <c r="P30" s="62">
        <v>1</v>
      </c>
      <c r="AJ30" s="33" t="s">
        <v>69</v>
      </c>
      <c r="AK30" s="34" t="s">
        <v>70</v>
      </c>
      <c r="AL30" s="35" t="s">
        <v>71</v>
      </c>
      <c r="AM30" s="34" t="s">
        <v>70</v>
      </c>
      <c r="AN30" s="36" t="s">
        <v>71</v>
      </c>
      <c r="AO30" s="34" t="s">
        <v>70</v>
      </c>
      <c r="AP30" s="36" t="s">
        <v>71</v>
      </c>
      <c r="AQ30" s="35" t="s">
        <v>70</v>
      </c>
      <c r="AR30" s="36" t="s">
        <v>71</v>
      </c>
      <c r="AT30" s="98" t="s">
        <v>72</v>
      </c>
      <c r="AU30" s="99"/>
      <c r="AV30" s="99"/>
    </row>
    <row r="31" spans="1:51">
      <c r="B31" s="96"/>
      <c r="AJ31" s="37" t="s">
        <v>48</v>
      </c>
      <c r="AK31" s="38">
        <v>0</v>
      </c>
      <c r="AL31" s="39">
        <v>0</v>
      </c>
      <c r="AM31" s="38">
        <v>0</v>
      </c>
      <c r="AN31" s="42">
        <v>0</v>
      </c>
      <c r="AO31" s="38">
        <v>0</v>
      </c>
      <c r="AP31" s="39">
        <v>0</v>
      </c>
      <c r="AQ31" s="38">
        <v>0</v>
      </c>
      <c r="AR31" s="42">
        <v>0</v>
      </c>
      <c r="AT31" s="99"/>
      <c r="AU31" s="99"/>
      <c r="AV31" s="99"/>
    </row>
    <row r="32" spans="1:51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AJ32" s="45" t="s">
        <v>73</v>
      </c>
      <c r="AK32" s="46">
        <f>SUM(AK11:AP13)</f>
        <v>1.0439690825406415E-2</v>
      </c>
      <c r="AL32" s="40">
        <f>SUM(S11:X13)</f>
        <v>8.3517526603251353E-3</v>
      </c>
      <c r="AM32" s="46">
        <f>SUM(AQ11:AS13,AT11:AV13)</f>
        <v>3219.9205971122537</v>
      </c>
      <c r="AN32" s="43">
        <f>SUM(Y11:AA13,AB11:AD13)</f>
        <v>2575.9364776898024</v>
      </c>
      <c r="AO32" s="46">
        <f>SUM(AW11:AW13)</f>
        <v>6113.7927988700676</v>
      </c>
      <c r="AP32" s="40">
        <f>SUM(AE11:AE13)</f>
        <v>4891.034239096055</v>
      </c>
      <c r="AQ32" s="46">
        <f>SUM(AX11:AY13)</f>
        <v>91712.160389802753</v>
      </c>
      <c r="AR32" s="43">
        <f>SUM(AF11:AG13)</f>
        <v>73369.728311842206</v>
      </c>
      <c r="AT32" s="99"/>
      <c r="AU32" s="99"/>
      <c r="AV32" s="99"/>
    </row>
    <row r="33" spans="1:53" ht="33" thickBot="1">
      <c r="A33" s="64" t="s">
        <v>74</v>
      </c>
      <c r="B33" s="63"/>
      <c r="C33" s="63"/>
      <c r="D33" s="63"/>
      <c r="E33" s="63"/>
      <c r="F33" s="63"/>
      <c r="G33" s="63"/>
      <c r="H33" s="65" t="s">
        <v>1</v>
      </c>
      <c r="I33" s="63">
        <v>4</v>
      </c>
      <c r="J33" s="63" t="s">
        <v>2</v>
      </c>
      <c r="K33" s="63"/>
      <c r="L33" s="63"/>
      <c r="M33" s="63"/>
      <c r="N33" s="63"/>
      <c r="O33" s="63"/>
      <c r="P33" s="63"/>
      <c r="AJ33" s="47" t="s">
        <v>50</v>
      </c>
      <c r="AK33" s="48">
        <v>0</v>
      </c>
      <c r="AL33" s="41">
        <v>0</v>
      </c>
      <c r="AM33" s="48">
        <v>0</v>
      </c>
      <c r="AN33" s="44">
        <v>0</v>
      </c>
      <c r="AO33" s="48">
        <v>0</v>
      </c>
      <c r="AP33" s="41">
        <v>0</v>
      </c>
      <c r="AQ33" s="48">
        <v>0</v>
      </c>
      <c r="AR33" s="44">
        <v>0</v>
      </c>
      <c r="AT33" s="99"/>
      <c r="AU33" s="99"/>
      <c r="AV33" s="99"/>
    </row>
    <row r="34" spans="1:53" ht="24.95" thickBot="1">
      <c r="A34" s="63" t="s">
        <v>6</v>
      </c>
      <c r="B34" s="66" t="s">
        <v>7</v>
      </c>
      <c r="C34" s="67" t="s">
        <v>8</v>
      </c>
      <c r="D34" s="67" t="s">
        <v>9</v>
      </c>
      <c r="E34" s="67" t="s">
        <v>10</v>
      </c>
      <c r="F34" s="67" t="s">
        <v>11</v>
      </c>
      <c r="G34" s="67" t="s">
        <v>12</v>
      </c>
      <c r="H34" s="67" t="s">
        <v>13</v>
      </c>
      <c r="I34" s="67" t="s">
        <v>14</v>
      </c>
      <c r="J34" s="67" t="s">
        <v>15</v>
      </c>
      <c r="K34" s="67" t="s">
        <v>16</v>
      </c>
      <c r="L34" s="67" t="s">
        <v>17</v>
      </c>
      <c r="M34" s="67" t="s">
        <v>18</v>
      </c>
      <c r="N34" s="67" t="s">
        <v>19</v>
      </c>
      <c r="O34" s="67" t="s">
        <v>20</v>
      </c>
      <c r="P34" s="67" t="s">
        <v>21</v>
      </c>
      <c r="BA34">
        <f>1/AR15</f>
        <v>5714.2857142857147</v>
      </c>
    </row>
    <row r="35" spans="1:53" ht="36.950000000000003" thickBot="1">
      <c r="A35" s="68">
        <v>20</v>
      </c>
      <c r="B35" s="69" t="s">
        <v>26</v>
      </c>
      <c r="C35" s="70" t="s">
        <v>27</v>
      </c>
      <c r="D35" s="70" t="s">
        <v>28</v>
      </c>
      <c r="E35" s="70" t="s">
        <v>29</v>
      </c>
      <c r="F35" s="70" t="s">
        <v>30</v>
      </c>
      <c r="G35" s="70" t="s">
        <v>31</v>
      </c>
      <c r="H35" s="70" t="s">
        <v>32</v>
      </c>
      <c r="I35" s="70" t="s">
        <v>33</v>
      </c>
      <c r="J35" s="70" t="s">
        <v>34</v>
      </c>
      <c r="K35" s="70" t="s">
        <v>35</v>
      </c>
      <c r="L35" s="70" t="s">
        <v>36</v>
      </c>
      <c r="M35" s="70" t="s">
        <v>37</v>
      </c>
      <c r="N35" s="70" t="s">
        <v>38</v>
      </c>
      <c r="O35" s="70" t="s">
        <v>39</v>
      </c>
      <c r="P35" s="70" t="s">
        <v>40</v>
      </c>
    </row>
    <row r="36" spans="1:53" ht="15.95" thickBot="1">
      <c r="A36" s="71" t="s">
        <v>41</v>
      </c>
      <c r="B36" s="72">
        <v>8655.3256099999999</v>
      </c>
      <c r="C36" s="73">
        <v>3539.4682849999999</v>
      </c>
      <c r="D36" s="73">
        <v>93.088616799999997</v>
      </c>
      <c r="E36" s="73">
        <v>326701.91129999998</v>
      </c>
      <c r="F36" s="73">
        <v>3.393809482E-3</v>
      </c>
      <c r="G36" s="73">
        <v>42.775810200000002</v>
      </c>
      <c r="H36" s="73">
        <v>8348335.6270000003</v>
      </c>
      <c r="I36" s="73">
        <v>2207035.2230000002</v>
      </c>
      <c r="J36" s="73">
        <v>890.46009300000003</v>
      </c>
      <c r="K36" s="73">
        <v>959.51917000000003</v>
      </c>
      <c r="L36" s="73">
        <v>284.68313599999999</v>
      </c>
      <c r="M36" s="73">
        <v>57.464053544999999</v>
      </c>
      <c r="N36" s="73">
        <v>51940.886304142266</v>
      </c>
      <c r="O36" s="73">
        <v>812031.6100000001</v>
      </c>
      <c r="P36" s="74">
        <v>8633.8350470999994</v>
      </c>
      <c r="AJ36" s="33"/>
      <c r="AK36" s="100" t="s">
        <v>64</v>
      </c>
      <c r="AL36" s="101"/>
      <c r="AM36" s="100" t="s">
        <v>65</v>
      </c>
      <c r="AN36" s="102"/>
      <c r="AO36" s="100" t="s">
        <v>66</v>
      </c>
      <c r="AP36" s="102"/>
      <c r="AQ36" s="101" t="s">
        <v>67</v>
      </c>
      <c r="AR36" s="102"/>
    </row>
    <row r="37" spans="1:53" ht="15.95" thickBot="1">
      <c r="A37" s="75" t="s">
        <v>42</v>
      </c>
      <c r="B37" s="76">
        <v>1916.7452469999998</v>
      </c>
      <c r="C37" s="77">
        <v>13759.10536</v>
      </c>
      <c r="D37" s="77">
        <v>151.70129839999998</v>
      </c>
      <c r="E37" s="77">
        <v>628480.99</v>
      </c>
      <c r="F37" s="77">
        <v>1.903672956E-2</v>
      </c>
      <c r="G37" s="77">
        <v>19.7624602</v>
      </c>
      <c r="H37" s="77">
        <v>33484596.100000001</v>
      </c>
      <c r="I37" s="77">
        <v>12194162.02</v>
      </c>
      <c r="J37" s="77">
        <v>1583.7064379999999</v>
      </c>
      <c r="K37" s="77">
        <v>1993.8880449999999</v>
      </c>
      <c r="L37" s="77">
        <v>1016.792833</v>
      </c>
      <c r="M37" s="77">
        <v>283.26885599999997</v>
      </c>
      <c r="N37" s="77">
        <v>21854.209039275265</v>
      </c>
      <c r="O37" s="77">
        <v>448590.58</v>
      </c>
      <c r="P37" s="78">
        <v>152910.23569999999</v>
      </c>
      <c r="AJ37" s="33" t="s">
        <v>56</v>
      </c>
      <c r="AK37" s="49" t="s">
        <v>70</v>
      </c>
      <c r="AL37" s="50" t="s">
        <v>71</v>
      </c>
      <c r="AM37" s="49" t="s">
        <v>70</v>
      </c>
      <c r="AN37" s="51" t="s">
        <v>71</v>
      </c>
      <c r="AO37" s="49" t="s">
        <v>70</v>
      </c>
      <c r="AP37" s="51" t="s">
        <v>71</v>
      </c>
      <c r="AQ37" s="50" t="s">
        <v>70</v>
      </c>
      <c r="AR37" s="51" t="s">
        <v>71</v>
      </c>
      <c r="AT37" s="98" t="s">
        <v>72</v>
      </c>
      <c r="AU37" s="99"/>
      <c r="AV37" s="99"/>
    </row>
    <row r="38" spans="1:53">
      <c r="A38" s="75" t="s">
        <v>43</v>
      </c>
      <c r="B38" s="76">
        <v>21.786405999999999</v>
      </c>
      <c r="C38" s="77">
        <v>48.564577999999997</v>
      </c>
      <c r="D38" s="77">
        <v>1.1055718999999999</v>
      </c>
      <c r="E38" s="77">
        <v>3132.3231999999998</v>
      </c>
      <c r="F38" s="77">
        <v>1.2138621999999999E-4</v>
      </c>
      <c r="G38" s="77">
        <v>0.29523304</v>
      </c>
      <c r="H38" s="77">
        <v>268133.40999999997</v>
      </c>
      <c r="I38" s="77">
        <v>101208.32000000001</v>
      </c>
      <c r="J38" s="77">
        <v>386.35971999999998</v>
      </c>
      <c r="K38" s="77">
        <v>21.352464999999999</v>
      </c>
      <c r="L38" s="77">
        <v>4.2693158000000002</v>
      </c>
      <c r="M38" s="77">
        <v>0.35998963</v>
      </c>
      <c r="N38" s="77">
        <v>1763.0790231779713</v>
      </c>
      <c r="O38" s="77">
        <v>5964.9276</v>
      </c>
      <c r="P38" s="78">
        <v>154.33506</v>
      </c>
      <c r="AJ38" s="37" t="s">
        <v>48</v>
      </c>
      <c r="AK38" s="97">
        <v>0</v>
      </c>
      <c r="AL38" s="39">
        <v>0</v>
      </c>
      <c r="AM38" s="38">
        <v>0</v>
      </c>
      <c r="AN38" s="42">
        <v>0</v>
      </c>
      <c r="AO38" s="38">
        <v>0</v>
      </c>
      <c r="AP38" s="39">
        <v>0</v>
      </c>
      <c r="AQ38" s="38">
        <v>0</v>
      </c>
      <c r="AR38" s="42">
        <v>0</v>
      </c>
      <c r="AT38" s="99"/>
      <c r="AU38" s="99"/>
      <c r="AV38" s="99"/>
    </row>
    <row r="39" spans="1:53">
      <c r="A39" s="75" t="s">
        <v>44</v>
      </c>
      <c r="B39" s="76">
        <v>3200.8687330000002</v>
      </c>
      <c r="C39" s="77">
        <v>1681.477394</v>
      </c>
      <c r="D39" s="77">
        <v>230.45237750000001</v>
      </c>
      <c r="E39" s="77">
        <v>480201.98809999996</v>
      </c>
      <c r="F39" s="77">
        <v>4.0365145200000003E-3</v>
      </c>
      <c r="G39" s="77">
        <v>75.83908246</v>
      </c>
      <c r="H39" s="77">
        <v>8713116.254999999</v>
      </c>
      <c r="I39" s="77">
        <v>745684.80200000003</v>
      </c>
      <c r="J39" s="77">
        <v>927.77344500000004</v>
      </c>
      <c r="K39" s="77">
        <v>3970.4250529999999</v>
      </c>
      <c r="L39" s="77">
        <v>1057.9514085000001</v>
      </c>
      <c r="M39" s="77">
        <v>22.976867739999999</v>
      </c>
      <c r="N39" s="77">
        <v>199492.6755291539</v>
      </c>
      <c r="O39" s="77">
        <v>3544798.8930000002</v>
      </c>
      <c r="P39" s="78">
        <v>4476.6538789999995</v>
      </c>
      <c r="AJ39" s="45" t="s">
        <v>73</v>
      </c>
      <c r="AK39" s="52">
        <f>SUM(AK25:AP26)</f>
        <v>2.469803120642362E-2</v>
      </c>
      <c r="AL39" s="26">
        <f>SUM(S25:X26)</f>
        <v>1.9758424965138896E-2</v>
      </c>
      <c r="AM39" s="52">
        <f>SUM(AQ25:AS26,AT25:AV26)</f>
        <v>4081.4731575008946</v>
      </c>
      <c r="AN39" s="53">
        <f>SUM(Y25:AA26,AB25:AD26)</f>
        <v>3265.1785260007155</v>
      </c>
      <c r="AO39" s="52">
        <f>SUM(AW25:AW26)</f>
        <v>16763.77513162282</v>
      </c>
      <c r="AP39" s="26">
        <f>SUM(AE25:AE26)</f>
        <v>13411.020105298259</v>
      </c>
      <c r="AQ39" s="52">
        <f>SUM(AX25:AY26)</f>
        <v>259849.47365265904</v>
      </c>
      <c r="AR39" s="53">
        <f>SUM(AF25:AG26)</f>
        <v>207879.57892212723</v>
      </c>
      <c r="AT39" s="99"/>
      <c r="AU39" s="99"/>
      <c r="AV39" s="99"/>
    </row>
    <row r="40" spans="1:53" ht="15.95" thickBot="1">
      <c r="A40" s="75" t="s">
        <v>45</v>
      </c>
      <c r="B40" s="76">
        <v>43958.630833999996</v>
      </c>
      <c r="C40" s="77">
        <v>24799.2006903</v>
      </c>
      <c r="D40" s="77">
        <v>1063.27818245</v>
      </c>
      <c r="E40" s="77">
        <v>2918101.2452799999</v>
      </c>
      <c r="F40" s="77">
        <v>2.7696848772100002E-2</v>
      </c>
      <c r="G40" s="77">
        <v>279.947576889</v>
      </c>
      <c r="H40" s="77">
        <v>62038204.299799994</v>
      </c>
      <c r="I40" s="77">
        <v>30716524.668099999</v>
      </c>
      <c r="J40" s="77">
        <v>7800.75406965</v>
      </c>
      <c r="K40" s="77">
        <v>8448.9948961299997</v>
      </c>
      <c r="L40" s="77">
        <v>2471.6421328699998</v>
      </c>
      <c r="M40" s="77">
        <v>291.43680638299998</v>
      </c>
      <c r="N40" s="77">
        <v>456382.91638886509</v>
      </c>
      <c r="O40" s="77">
        <v>5368335.7812999999</v>
      </c>
      <c r="P40" s="78">
        <v>239047.488243</v>
      </c>
      <c r="AJ40" s="47" t="s">
        <v>50</v>
      </c>
      <c r="AK40" s="54">
        <v>0</v>
      </c>
      <c r="AL40" s="55">
        <v>0</v>
      </c>
      <c r="AM40" s="54">
        <v>0</v>
      </c>
      <c r="AN40" s="56">
        <v>0</v>
      </c>
      <c r="AO40" s="54">
        <v>0</v>
      </c>
      <c r="AP40" s="55">
        <v>0</v>
      </c>
      <c r="AQ40" s="54">
        <v>0</v>
      </c>
      <c r="AR40" s="56">
        <v>0</v>
      </c>
      <c r="AT40" s="99"/>
      <c r="AU40" s="99"/>
      <c r="AV40" s="99"/>
    </row>
    <row r="41" spans="1:53">
      <c r="A41" s="75" t="s">
        <v>46</v>
      </c>
      <c r="B41" s="76">
        <v>1725.9633275000001</v>
      </c>
      <c r="C41" s="77">
        <v>1191.8956143</v>
      </c>
      <c r="D41" s="77">
        <v>208.22941500000002</v>
      </c>
      <c r="E41" s="77">
        <v>1432891.727</v>
      </c>
      <c r="F41" s="77">
        <v>2.6800457199999999E-2</v>
      </c>
      <c r="G41" s="77">
        <v>278.9427154</v>
      </c>
      <c r="H41" s="77">
        <v>7755981.0419999994</v>
      </c>
      <c r="I41" s="77">
        <v>2339719.5980000002</v>
      </c>
      <c r="J41" s="77">
        <v>50444.750769999999</v>
      </c>
      <c r="K41" s="77">
        <v>3470.043991</v>
      </c>
      <c r="L41" s="77">
        <v>711.81797159999996</v>
      </c>
      <c r="M41" s="77">
        <v>21.183423019999999</v>
      </c>
      <c r="N41" s="77">
        <v>97821.67313502144</v>
      </c>
      <c r="O41" s="77">
        <v>2596616.074</v>
      </c>
      <c r="P41" s="78">
        <v>2867.936056</v>
      </c>
    </row>
    <row r="42" spans="1:53" ht="15.95" thickBot="1">
      <c r="A42" s="79" t="s">
        <v>47</v>
      </c>
      <c r="B42" s="76">
        <v>4049.8446709499995</v>
      </c>
      <c r="C42" s="77">
        <v>3405.79124159</v>
      </c>
      <c r="D42" s="77">
        <v>161.914224881</v>
      </c>
      <c r="E42" s="77">
        <v>558346.54</v>
      </c>
      <c r="F42" s="77">
        <v>8.213532389499999E-3</v>
      </c>
      <c r="G42" s="77">
        <v>63.237334314999998</v>
      </c>
      <c r="H42" s="77">
        <v>7975896.3136</v>
      </c>
      <c r="I42" s="77">
        <v>3119895.0564000001</v>
      </c>
      <c r="J42" s="77">
        <v>2047.2626986999999</v>
      </c>
      <c r="K42" s="77">
        <v>2141.2405973999998</v>
      </c>
      <c r="L42" s="77">
        <v>516.43670857999996</v>
      </c>
      <c r="M42" s="77">
        <v>25.936382658600003</v>
      </c>
      <c r="N42" s="77">
        <v>132205.09879496737</v>
      </c>
      <c r="O42" s="77">
        <v>1171530.8163399999</v>
      </c>
      <c r="P42" s="78">
        <v>12716.9032857</v>
      </c>
    </row>
    <row r="43" spans="1:53">
      <c r="A43" s="80" t="s">
        <v>48</v>
      </c>
      <c r="B43" s="72">
        <v>63529.164828449997</v>
      </c>
      <c r="C43" s="73">
        <v>48425.503163190006</v>
      </c>
      <c r="D43" s="73">
        <v>1909.7696869310003</v>
      </c>
      <c r="E43" s="73">
        <v>6347856.7248799996</v>
      </c>
      <c r="F43" s="73">
        <v>8.9299278143600003E-2</v>
      </c>
      <c r="G43" s="73">
        <v>760.800212504</v>
      </c>
      <c r="H43" s="73">
        <v>128584263.04739998</v>
      </c>
      <c r="I43" s="73">
        <v>51424229.6875</v>
      </c>
      <c r="J43" s="73">
        <v>64081.067234349997</v>
      </c>
      <c r="K43" s="73">
        <v>21005.46421753</v>
      </c>
      <c r="L43" s="73">
        <v>6063.5935063500001</v>
      </c>
      <c r="M43" s="73">
        <v>702.62637897659988</v>
      </c>
      <c r="N43" s="73">
        <v>961460.53821460344</v>
      </c>
      <c r="O43" s="73">
        <v>13947868.682240002</v>
      </c>
      <c r="P43" s="74">
        <v>420807.38727080001</v>
      </c>
    </row>
    <row r="44" spans="1:53">
      <c r="A44" s="81" t="s">
        <v>49</v>
      </c>
      <c r="B44" s="76">
        <v>29.259345</v>
      </c>
      <c r="C44" s="77">
        <v>107.5941</v>
      </c>
      <c r="D44" s="77">
        <v>3.8481524</v>
      </c>
      <c r="E44" s="77">
        <v>35543.464</v>
      </c>
      <c r="F44" s="77">
        <v>8.6934771999999997E-4</v>
      </c>
      <c r="G44" s="77">
        <v>2.8582681999999999</v>
      </c>
      <c r="H44" s="77">
        <v>526915.54</v>
      </c>
      <c r="I44" s="77">
        <v>464412.97</v>
      </c>
      <c r="J44" s="77">
        <v>356.02996999999999</v>
      </c>
      <c r="K44" s="77">
        <v>49.403880000000001</v>
      </c>
      <c r="L44" s="77">
        <v>12.590396</v>
      </c>
      <c r="M44" s="77">
        <v>0.51951751999999995</v>
      </c>
      <c r="N44" s="77">
        <v>4308.3813686369658</v>
      </c>
      <c r="O44" s="77">
        <v>76268.539000000004</v>
      </c>
      <c r="P44" s="78">
        <v>56.489840999999998</v>
      </c>
    </row>
    <row r="45" spans="1:53" ht="15.95" thickBot="1">
      <c r="A45" s="82" t="s">
        <v>50</v>
      </c>
      <c r="B45" s="83">
        <v>160.33897706699997</v>
      </c>
      <c r="C45" s="84">
        <v>464.18763275549998</v>
      </c>
      <c r="D45" s="84">
        <v>17.300465282240001</v>
      </c>
      <c r="E45" s="84">
        <v>107253.18557089999</v>
      </c>
      <c r="F45" s="84">
        <v>2.5015326247270001E-3</v>
      </c>
      <c r="G45" s="84">
        <v>7.4417214630089994</v>
      </c>
      <c r="H45" s="84">
        <v>1664818.9725060002</v>
      </c>
      <c r="I45" s="84">
        <v>563539.88360129995</v>
      </c>
      <c r="J45" s="84">
        <v>1131.539018854</v>
      </c>
      <c r="K45" s="84">
        <v>344.90409194079996</v>
      </c>
      <c r="L45" s="84">
        <v>68.484367521980005</v>
      </c>
      <c r="M45" s="84">
        <v>2.9875748852259996</v>
      </c>
      <c r="N45" s="84">
        <v>12437.928235970441</v>
      </c>
      <c r="O45" s="84">
        <v>227913.86316549999</v>
      </c>
      <c r="P45" s="85">
        <v>1030.7008511377001</v>
      </c>
    </row>
    <row r="46" spans="1:53">
      <c r="A46" s="86"/>
      <c r="B46" s="87"/>
      <c r="C46" s="88"/>
      <c r="D46" s="89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</row>
    <row r="47" spans="1:53" ht="33" thickBot="1">
      <c r="A47" s="64" t="s">
        <v>75</v>
      </c>
      <c r="B47" s="64"/>
      <c r="C47" s="64"/>
      <c r="D47" s="64"/>
      <c r="E47" s="64"/>
      <c r="F47" s="64"/>
      <c r="G47" s="64"/>
      <c r="H47" s="65" t="s">
        <v>1</v>
      </c>
      <c r="I47" s="90">
        <f>0.000175</f>
        <v>1.75E-4</v>
      </c>
      <c r="J47" s="63" t="s">
        <v>2</v>
      </c>
      <c r="K47" s="64"/>
      <c r="L47" s="64"/>
      <c r="M47" s="64"/>
      <c r="N47" s="64"/>
      <c r="O47" s="64"/>
      <c r="P47" s="64"/>
    </row>
    <row r="48" spans="1:53" ht="24.95" thickBot="1">
      <c r="A48" s="63" t="s">
        <v>6</v>
      </c>
      <c r="B48" s="66" t="s">
        <v>7</v>
      </c>
      <c r="C48" s="67" t="s">
        <v>8</v>
      </c>
      <c r="D48" s="67" t="s">
        <v>9</v>
      </c>
      <c r="E48" s="67" t="s">
        <v>10</v>
      </c>
      <c r="F48" s="67" t="s">
        <v>11</v>
      </c>
      <c r="G48" s="67" t="s">
        <v>12</v>
      </c>
      <c r="H48" s="67" t="s">
        <v>13</v>
      </c>
      <c r="I48" s="67" t="s">
        <v>14</v>
      </c>
      <c r="J48" s="67" t="s">
        <v>15</v>
      </c>
      <c r="K48" s="67" t="s">
        <v>16</v>
      </c>
      <c r="L48" s="67" t="s">
        <v>17</v>
      </c>
      <c r="M48" s="67" t="s">
        <v>18</v>
      </c>
      <c r="N48" s="67" t="s">
        <v>19</v>
      </c>
      <c r="O48" s="67" t="s">
        <v>20</v>
      </c>
      <c r="P48" s="67" t="s">
        <v>21</v>
      </c>
    </row>
    <row r="49" spans="1:16" ht="36.950000000000003" thickBot="1">
      <c r="A49" s="68">
        <v>30</v>
      </c>
      <c r="B49" s="69" t="s">
        <v>26</v>
      </c>
      <c r="C49" s="70" t="s">
        <v>27</v>
      </c>
      <c r="D49" s="70" t="s">
        <v>28</v>
      </c>
      <c r="E49" s="70" t="s">
        <v>29</v>
      </c>
      <c r="F49" s="70" t="s">
        <v>30</v>
      </c>
      <c r="G49" s="70" t="s">
        <v>31</v>
      </c>
      <c r="H49" s="70" t="s">
        <v>32</v>
      </c>
      <c r="I49" s="70" t="s">
        <v>33</v>
      </c>
      <c r="J49" s="70" t="s">
        <v>34</v>
      </c>
      <c r="K49" s="70" t="s">
        <v>35</v>
      </c>
      <c r="L49" s="70" t="s">
        <v>36</v>
      </c>
      <c r="M49" s="70" t="s">
        <v>37</v>
      </c>
      <c r="N49" s="70" t="s">
        <v>38</v>
      </c>
      <c r="O49" s="70" t="s">
        <v>39</v>
      </c>
      <c r="P49" s="70" t="s">
        <v>40</v>
      </c>
    </row>
    <row r="50" spans="1:16">
      <c r="A50" s="71" t="s">
        <v>55</v>
      </c>
      <c r="B50" s="72">
        <v>3.2392231932499995</v>
      </c>
      <c r="C50" s="73">
        <v>1.1832619423120001</v>
      </c>
      <c r="D50" s="73">
        <v>0.22741401578929998</v>
      </c>
      <c r="E50" s="73">
        <v>1649.1177237820002</v>
      </c>
      <c r="F50" s="73">
        <v>1.0499500186000002E-5</v>
      </c>
      <c r="G50" s="73">
        <v>2.5517203389299997E-2</v>
      </c>
      <c r="H50" s="73">
        <v>4724.1512351400006</v>
      </c>
      <c r="I50" s="73">
        <v>1180.030021823</v>
      </c>
      <c r="J50" s="73">
        <v>1.726124010977</v>
      </c>
      <c r="K50" s="73">
        <v>1.762146994466</v>
      </c>
      <c r="L50" s="73">
        <v>0.59795576159600006</v>
      </c>
      <c r="M50" s="73">
        <v>2.5085150464229999E-2</v>
      </c>
      <c r="N50" s="73">
        <v>119.91386924904482</v>
      </c>
      <c r="O50" s="73">
        <v>1773.370017881</v>
      </c>
      <c r="P50" s="74">
        <v>2.5368704273999998</v>
      </c>
    </row>
    <row r="51" spans="1:16">
      <c r="A51" s="75" t="s">
        <v>56</v>
      </c>
      <c r="B51" s="76">
        <v>2.3564481724999999</v>
      </c>
      <c r="C51" s="77">
        <v>1.3966275453000001</v>
      </c>
      <c r="D51" s="77">
        <v>8.1557048780000016E-2</v>
      </c>
      <c r="E51" s="77">
        <v>525.53166720000013</v>
      </c>
      <c r="F51" s="77">
        <v>6.6869575957E-6</v>
      </c>
      <c r="G51" s="77">
        <v>2.9461939459000004E-2</v>
      </c>
      <c r="H51" s="77">
        <v>5218.4911396999996</v>
      </c>
      <c r="I51" s="77">
        <v>1535.7851037000003</v>
      </c>
      <c r="J51" s="77">
        <v>1.2634268714999999</v>
      </c>
      <c r="K51" s="77">
        <v>1.0136262404</v>
      </c>
      <c r="L51" s="77">
        <v>0.3370156144</v>
      </c>
      <c r="M51" s="77">
        <v>2.0574714375000001E-2</v>
      </c>
      <c r="N51" s="77">
        <v>42.565768881891252</v>
      </c>
      <c r="O51" s="77">
        <v>750.52326319999986</v>
      </c>
      <c r="P51" s="78">
        <v>10.7627957694</v>
      </c>
    </row>
    <row r="52" spans="1:16">
      <c r="A52" s="75" t="s">
        <v>57</v>
      </c>
      <c r="B52" s="76">
        <v>0.131381791</v>
      </c>
      <c r="C52" s="77">
        <v>0.49857146739000002</v>
      </c>
      <c r="D52" s="77">
        <v>1.2291352841999999E-2</v>
      </c>
      <c r="E52" s="77">
        <v>42.93926218</v>
      </c>
      <c r="F52" s="77">
        <v>2.8282387692999999E-5</v>
      </c>
      <c r="G52" s="77">
        <v>2.674972081E-3</v>
      </c>
      <c r="H52" s="77">
        <v>3328.2730096</v>
      </c>
      <c r="I52" s="77">
        <v>797.39441685999998</v>
      </c>
      <c r="J52" s="77">
        <v>0.26634269348</v>
      </c>
      <c r="K52" s="77">
        <v>0.21607467436</v>
      </c>
      <c r="L52" s="77">
        <v>4.5078484960000005E-2</v>
      </c>
      <c r="M52" s="77">
        <v>1.7141791075999998E-2</v>
      </c>
      <c r="N52" s="77">
        <v>4.7310754226745431</v>
      </c>
      <c r="O52" s="77">
        <v>58.87982951</v>
      </c>
      <c r="P52" s="78">
        <v>14.4647208861</v>
      </c>
    </row>
    <row r="53" spans="1:16">
      <c r="A53" s="75" t="s">
        <v>58</v>
      </c>
      <c r="B53" s="76">
        <v>2.412302224E-2</v>
      </c>
      <c r="C53" s="77">
        <v>5.6288341379999995E-2</v>
      </c>
      <c r="D53" s="77">
        <v>9.5331091100000001E-4</v>
      </c>
      <c r="E53" s="77">
        <v>2.7513905500000004</v>
      </c>
      <c r="F53" s="77">
        <v>3.2992983969999998E-7</v>
      </c>
      <c r="G53" s="77">
        <v>3.7909690259999994E-4</v>
      </c>
      <c r="H53" s="77">
        <v>99.196656599999983</v>
      </c>
      <c r="I53" s="77">
        <v>34.58458031</v>
      </c>
      <c r="J53" s="77">
        <v>0.11679726282</v>
      </c>
      <c r="K53" s="77">
        <v>1.5477458940000001E-2</v>
      </c>
      <c r="L53" s="77">
        <v>4.6216732899999995E-3</v>
      </c>
      <c r="M53" s="77">
        <v>1.4452496149999999E-4</v>
      </c>
      <c r="N53" s="77">
        <v>1.5499217606584752</v>
      </c>
      <c r="O53" s="77">
        <v>18.5968877</v>
      </c>
      <c r="P53" s="78">
        <v>4.6920464939999997E-2</v>
      </c>
    </row>
    <row r="54" spans="1:16">
      <c r="A54" s="75" t="s">
        <v>59</v>
      </c>
      <c r="B54" s="76">
        <v>0.10691445367571001</v>
      </c>
      <c r="C54" s="77">
        <v>9.1366623252510007E-2</v>
      </c>
      <c r="D54" s="77">
        <v>5.1438836087880002E-3</v>
      </c>
      <c r="E54" s="77">
        <v>31.753425835462998</v>
      </c>
      <c r="F54" s="77">
        <v>8.7953028719267E-7</v>
      </c>
      <c r="G54" s="77">
        <v>1.6741679852836E-3</v>
      </c>
      <c r="H54" s="77">
        <v>288.90306708790001</v>
      </c>
      <c r="I54" s="77">
        <v>108.80037045174001</v>
      </c>
      <c r="J54" s="77">
        <v>4.3576761864990002E-2</v>
      </c>
      <c r="K54" s="77">
        <v>5.3115373413650004E-2</v>
      </c>
      <c r="L54" s="77">
        <v>1.9077570034802999E-2</v>
      </c>
      <c r="M54" s="77">
        <v>2.8264274424516997E-3</v>
      </c>
      <c r="N54" s="77">
        <v>2.9247447621589986</v>
      </c>
      <c r="O54" s="77">
        <v>54.174464110130003</v>
      </c>
      <c r="P54" s="78">
        <v>0.79325662809166986</v>
      </c>
    </row>
    <row r="55" spans="1:16">
      <c r="A55" s="75" t="s">
        <v>60</v>
      </c>
      <c r="B55" s="76">
        <v>3.5323017999999998E-2</v>
      </c>
      <c r="C55" s="77">
        <v>4.2307193E-2</v>
      </c>
      <c r="D55" s="77">
        <v>2.2875700000000001E-3</v>
      </c>
      <c r="E55" s="77">
        <v>6.6443260000000004</v>
      </c>
      <c r="F55" s="77">
        <v>9.9055593000000003E-8</v>
      </c>
      <c r="G55" s="77">
        <v>6.9140250999999995E-4</v>
      </c>
      <c r="H55" s="77">
        <v>114.72378</v>
      </c>
      <c r="I55" s="77">
        <v>58.413955999999999</v>
      </c>
      <c r="J55" s="77">
        <v>0.20876412999999999</v>
      </c>
      <c r="K55" s="77">
        <v>5.5434931999999999E-2</v>
      </c>
      <c r="L55" s="77">
        <v>1.155194E-2</v>
      </c>
      <c r="M55" s="77">
        <v>4.1419451999999998E-4</v>
      </c>
      <c r="N55" s="77">
        <v>1.5499217606584752</v>
      </c>
      <c r="O55" s="77">
        <v>14.452775000000001</v>
      </c>
      <c r="P55" s="78">
        <v>0.27164048000000002</v>
      </c>
    </row>
    <row r="56" spans="1:16" ht="15.95" thickBot="1">
      <c r="A56" s="79" t="s">
        <v>61</v>
      </c>
      <c r="B56" s="76">
        <v>7.3585827299999995E-3</v>
      </c>
      <c r="C56" s="77">
        <v>2.6981438258E-2</v>
      </c>
      <c r="D56" s="77">
        <v>9.6889196299999999E-4</v>
      </c>
      <c r="E56" s="77">
        <v>8.9249172220000013</v>
      </c>
      <c r="F56" s="77">
        <v>2.1809117652000001E-7</v>
      </c>
      <c r="G56" s="77">
        <v>7.1716802065999999E-4</v>
      </c>
      <c r="H56" s="77">
        <v>132.12580907099999</v>
      </c>
      <c r="I56" s="77">
        <v>116.399022231</v>
      </c>
      <c r="J56" s="77">
        <v>8.924519217400001E-2</v>
      </c>
      <c r="K56" s="77">
        <v>1.2502417791999999E-2</v>
      </c>
      <c r="L56" s="77">
        <v>3.174516123E-3</v>
      </c>
      <c r="M56" s="77">
        <v>1.3049581757000001E-4</v>
      </c>
      <c r="N56" s="77">
        <v>1.0821062985609899</v>
      </c>
      <c r="O56" s="77">
        <v>19.138499069000002</v>
      </c>
      <c r="P56" s="78">
        <v>1.4231963013000001E-2</v>
      </c>
    </row>
    <row r="57" spans="1:16">
      <c r="A57" s="80" t="s">
        <v>48</v>
      </c>
      <c r="B57" s="72">
        <v>5.9007722333957098</v>
      </c>
      <c r="C57" s="73">
        <v>3.2954045508925103</v>
      </c>
      <c r="D57" s="73">
        <v>0.33061607389408798</v>
      </c>
      <c r="E57" s="73">
        <v>2267.6627127694633</v>
      </c>
      <c r="F57" s="73">
        <v>4.6995452371112669E-5</v>
      </c>
      <c r="G57" s="73">
        <v>6.1115950347843603E-2</v>
      </c>
      <c r="H57" s="73">
        <v>13905.8646971989</v>
      </c>
      <c r="I57" s="73">
        <v>3831.4074713757404</v>
      </c>
      <c r="J57" s="73">
        <v>3.7142769228159898</v>
      </c>
      <c r="K57" s="73">
        <v>3.1283780913716499</v>
      </c>
      <c r="L57" s="73">
        <v>1.0184755604038029</v>
      </c>
      <c r="M57" s="73">
        <v>6.6317298656751691E-2</v>
      </c>
      <c r="N57" s="73">
        <v>174.31740813564755</v>
      </c>
      <c r="O57" s="73">
        <v>2689.1357364701298</v>
      </c>
      <c r="P57" s="74">
        <v>28.890436618944669</v>
      </c>
    </row>
    <row r="58" spans="1:16" ht="15.95" thickBot="1">
      <c r="A58" s="82" t="s">
        <v>50</v>
      </c>
      <c r="B58" s="83">
        <v>4.3061934042899999E-2</v>
      </c>
      <c r="C58" s="84">
        <v>0.19150806446300001</v>
      </c>
      <c r="D58" s="84">
        <v>1.1915711792420001E-3</v>
      </c>
      <c r="E58" s="84">
        <v>6.9270104669029999</v>
      </c>
      <c r="F58" s="84">
        <v>1.088622104914E-7</v>
      </c>
      <c r="G58" s="84">
        <v>2.745435973131E-4</v>
      </c>
      <c r="H58" s="84">
        <v>2503.3273369359999</v>
      </c>
      <c r="I58" s="84">
        <v>548.92774400495</v>
      </c>
      <c r="J58" s="84">
        <v>5.6187533769439996E-2</v>
      </c>
      <c r="K58" s="84">
        <v>1.918816084608E-2</v>
      </c>
      <c r="L58" s="84">
        <v>5.0902116193000009E-3</v>
      </c>
      <c r="M58" s="84">
        <v>8.6355631697809989E-3</v>
      </c>
      <c r="N58" s="84">
        <v>1.7022307463920816</v>
      </c>
      <c r="O58" s="84">
        <v>10.35356005769</v>
      </c>
      <c r="P58" s="85">
        <v>3.9740206155729998E-2</v>
      </c>
    </row>
    <row r="59" spans="1:16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</row>
    <row r="60" spans="1:16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</row>
  </sheetData>
  <mergeCells count="10">
    <mergeCell ref="AT30:AV33"/>
    <mergeCell ref="AT37:AV40"/>
    <mergeCell ref="AK29:AL29"/>
    <mergeCell ref="AM29:AN29"/>
    <mergeCell ref="AO29:AP29"/>
    <mergeCell ref="AQ29:AR29"/>
    <mergeCell ref="AK36:AL36"/>
    <mergeCell ref="AM36:AN36"/>
    <mergeCell ref="AO36:AP36"/>
    <mergeCell ref="AQ36:AR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Bastien Roure</dc:creator>
  <cp:keywords/>
  <dc:description/>
  <cp:lastModifiedBy>Mathieu Désautels</cp:lastModifiedBy>
  <cp:revision/>
  <dcterms:created xsi:type="dcterms:W3CDTF">2019-02-04T20:49:24Z</dcterms:created>
  <dcterms:modified xsi:type="dcterms:W3CDTF">2023-02-20T22:06:24Z</dcterms:modified>
  <cp:category/>
  <cp:contentStatus/>
</cp:coreProperties>
</file>