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desm1210_usherbrooke_ca/Documents/S2/APP4/Chiffriers Excel/"/>
    </mc:Choice>
  </mc:AlternateContent>
  <xr:revisionPtr revIDLastSave="225" documentId="101_{0F9DC92A-1B93-4E63-9314-596128352182}" xr6:coauthVersionLast="47" xr6:coauthVersionMax="47" xr10:uidLastSave="{B9E54C7D-E94F-5E47-A9E9-BB1A3847F081}"/>
  <bookViews>
    <workbookView xWindow="0" yWindow="500" windowWidth="38400" windowHeight="23500" tabRatio="557" activeTab="2" xr2:uid="{00000000-000D-0000-FFFF-FFFF00000000}"/>
  </bookViews>
  <sheets>
    <sheet name="Gas graphique" sheetId="16" r:id="rId1"/>
    <sheet name="Annexe 1" sheetId="1" r:id="rId2"/>
    <sheet name="Annexe 2" sheetId="3" r:id="rId3"/>
    <sheet name="Graphique La Totale" sheetId="14" r:id="rId4"/>
    <sheet name="Graphique Totale" sheetId="15" r:id="rId5"/>
    <sheet name="Graphique La totale modifier" sheetId="13" r:id="rId6"/>
    <sheet name="Graphique GRID" sheetId="5" r:id="rId7"/>
    <sheet name="Graphique Eolienne" sheetId="9" r:id="rId8"/>
    <sheet name="Graphique Panneaux" sheetId="8" r:id="rId9"/>
  </sheets>
  <externalReferences>
    <externalReference r:id="rId10"/>
    <externalReference r:id="rId11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3" l="1"/>
  <c r="B40" i="3"/>
  <c r="C52" i="3"/>
  <c r="B52" i="3"/>
  <c r="D40" i="3"/>
  <c r="E40" i="3"/>
  <c r="F40" i="3"/>
  <c r="G40" i="3"/>
  <c r="H40" i="3"/>
  <c r="I40" i="3"/>
  <c r="E39" i="3"/>
  <c r="D39" i="3"/>
  <c r="T32" i="3"/>
  <c r="AS8" i="1" l="1"/>
  <c r="AS7" i="1"/>
  <c r="AS6" i="1"/>
  <c r="B27" i="3"/>
  <c r="W31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W32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W30" i="1"/>
  <c r="T34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T25" i="3"/>
  <c r="W23" i="1"/>
  <c r="W6" i="1" s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A23" i="3"/>
  <c r="Z23" i="3"/>
  <c r="AD22" i="3" l="1"/>
  <c r="AE22" i="3"/>
  <c r="AF22" i="3"/>
  <c r="AG22" i="3"/>
  <c r="AH22" i="3"/>
  <c r="AC23" i="3"/>
  <c r="AB23" i="3"/>
  <c r="AB22" i="3" s="1"/>
  <c r="Y23" i="3"/>
  <c r="Y22" i="3" s="1"/>
  <c r="X23" i="3"/>
  <c r="X22" i="3" s="1"/>
  <c r="W23" i="3"/>
  <c r="V23" i="3"/>
  <c r="U23" i="3"/>
  <c r="U22" i="3" s="1"/>
  <c r="T23" i="3"/>
  <c r="T22" i="3" s="1"/>
  <c r="AA22" i="3" l="1"/>
  <c r="Z22" i="3"/>
  <c r="AC22" i="3"/>
  <c r="W22" i="3"/>
  <c r="V22" i="3"/>
  <c r="D52" i="3" l="1"/>
  <c r="E52" i="3"/>
  <c r="F52" i="3"/>
  <c r="G52" i="3"/>
  <c r="H52" i="3"/>
  <c r="I52" i="3"/>
  <c r="Y24" i="1" l="1"/>
  <c r="W10" i="1" l="1"/>
  <c r="AM9" i="1"/>
  <c r="AD17" i="1"/>
  <c r="AE21" i="1"/>
  <c r="AF17" i="1"/>
  <c r="AG7" i="1"/>
  <c r="AH7" i="1"/>
  <c r="AI12" i="1"/>
  <c r="AJ8" i="1"/>
  <c r="AK6" i="1"/>
  <c r="AL21" i="1"/>
  <c r="Z13" i="1"/>
  <c r="AA8" i="1"/>
  <c r="AB13" i="1"/>
  <c r="AC15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Z12" i="1"/>
  <c r="AA13" i="1"/>
  <c r="AA9" i="1"/>
  <c r="X17" i="1"/>
  <c r="AA17" i="1"/>
  <c r="AB17" i="1"/>
  <c r="AE17" i="1"/>
  <c r="AL17" i="1"/>
  <c r="AM17" i="1"/>
  <c r="X20" i="1"/>
  <c r="AA20" i="1"/>
  <c r="AE20" i="1"/>
  <c r="AF20" i="1"/>
  <c r="AL20" i="1"/>
  <c r="X21" i="1"/>
  <c r="AA21" i="1"/>
  <c r="AF21" i="1"/>
  <c r="AG21" i="1"/>
  <c r="AH21" i="1"/>
  <c r="AJ21" i="1"/>
  <c r="AM21" i="1"/>
  <c r="X19" i="1"/>
  <c r="Z19" i="1"/>
  <c r="AA19" i="1"/>
  <c r="AB19" i="1"/>
  <c r="AC19" i="1"/>
  <c r="AE19" i="1"/>
  <c r="AF19" i="1"/>
  <c r="AG19" i="1"/>
  <c r="AH19" i="1"/>
  <c r="AM19" i="1"/>
  <c r="X7" i="1"/>
  <c r="AA7" i="1"/>
  <c r="AC7" i="1"/>
  <c r="AE7" i="1"/>
  <c r="AF7" i="1"/>
  <c r="AL7" i="1"/>
  <c r="X8" i="1"/>
  <c r="AF8" i="1"/>
  <c r="AL8" i="1"/>
  <c r="AM8" i="1"/>
  <c r="X9" i="1"/>
  <c r="AE9" i="1"/>
  <c r="AL9" i="1"/>
  <c r="X10" i="1"/>
  <c r="AA10" i="1"/>
  <c r="AB10" i="1"/>
  <c r="AC10" i="1"/>
  <c r="AE10" i="1"/>
  <c r="AF10" i="1"/>
  <c r="AG10" i="1"/>
  <c r="AH10" i="1"/>
  <c r="AL10" i="1"/>
  <c r="AM10" i="1"/>
  <c r="X11" i="1"/>
  <c r="AA11" i="1"/>
  <c r="AB11" i="1"/>
  <c r="AE11" i="1"/>
  <c r="AF11" i="1"/>
  <c r="AM11" i="1"/>
  <c r="X12" i="1"/>
  <c r="AA12" i="1"/>
  <c r="AB12" i="1"/>
  <c r="AM12" i="1"/>
  <c r="X13" i="1"/>
  <c r="AE13" i="1"/>
  <c r="AF13" i="1"/>
  <c r="AG13" i="1"/>
  <c r="AH13" i="1"/>
  <c r="AM13" i="1"/>
  <c r="X14" i="1"/>
  <c r="AA14" i="1"/>
  <c r="AC14" i="1"/>
  <c r="AE14" i="1"/>
  <c r="AL14" i="1"/>
  <c r="AM14" i="1"/>
  <c r="X15" i="1"/>
  <c r="AA15" i="1"/>
  <c r="AF15" i="1"/>
  <c r="AL15" i="1"/>
  <c r="AM15" i="1"/>
  <c r="X6" i="1"/>
  <c r="AA6" i="1"/>
  <c r="AH6" i="1"/>
  <c r="AM6" i="1"/>
  <c r="U16" i="3"/>
  <c r="U33" i="3" s="1"/>
  <c r="V16" i="3"/>
  <c r="V33" i="3" s="1"/>
  <c r="W16" i="3"/>
  <c r="W33" i="3" s="1"/>
  <c r="X16" i="3"/>
  <c r="X33" i="3" s="1"/>
  <c r="Y16" i="3"/>
  <c r="Y33" i="3" s="1"/>
  <c r="Z16" i="3"/>
  <c r="Z33" i="3" s="1"/>
  <c r="AA16" i="3"/>
  <c r="AA33" i="3" s="1"/>
  <c r="AB16" i="3"/>
  <c r="AB33" i="3" s="1"/>
  <c r="AC16" i="3"/>
  <c r="AC33" i="3" s="1"/>
  <c r="AD16" i="3"/>
  <c r="AD33" i="3" s="1"/>
  <c r="AE16" i="3"/>
  <c r="AE33" i="3" s="1"/>
  <c r="AG16" i="3"/>
  <c r="AG33" i="3" s="1"/>
  <c r="AH16" i="3"/>
  <c r="AH33" i="3" s="1"/>
  <c r="T19" i="3"/>
  <c r="U19" i="3"/>
  <c r="V19" i="3"/>
  <c r="W19" i="3"/>
  <c r="X19" i="3"/>
  <c r="Y19" i="3"/>
  <c r="Z19" i="3"/>
  <c r="AA19" i="3"/>
  <c r="AB19" i="3"/>
  <c r="AC19" i="3"/>
  <c r="AD19" i="3"/>
  <c r="AE19" i="3"/>
  <c r="AG19" i="3"/>
  <c r="AH19" i="3"/>
  <c r="T20" i="3"/>
  <c r="U20" i="3"/>
  <c r="V20" i="3"/>
  <c r="W20" i="3"/>
  <c r="X20" i="3"/>
  <c r="Y20" i="3"/>
  <c r="Z20" i="3"/>
  <c r="AA20" i="3"/>
  <c r="AB20" i="3"/>
  <c r="AC20" i="3"/>
  <c r="AD20" i="3"/>
  <c r="AE20" i="3"/>
  <c r="AG20" i="3"/>
  <c r="AH20" i="3"/>
  <c r="U18" i="3"/>
  <c r="V18" i="3"/>
  <c r="W18" i="3"/>
  <c r="X18" i="3"/>
  <c r="Y18" i="3"/>
  <c r="Z18" i="3"/>
  <c r="AA18" i="3"/>
  <c r="AB18" i="3"/>
  <c r="AC18" i="3"/>
  <c r="AD18" i="3"/>
  <c r="AE18" i="3"/>
  <c r="AG18" i="3"/>
  <c r="AH18" i="3"/>
  <c r="T18" i="3"/>
  <c r="T16" i="3"/>
  <c r="T6" i="3"/>
  <c r="U6" i="3"/>
  <c r="V6" i="3"/>
  <c r="W6" i="3"/>
  <c r="X6" i="3"/>
  <c r="Y6" i="3"/>
  <c r="Z6" i="3"/>
  <c r="AA6" i="3"/>
  <c r="AB6" i="3"/>
  <c r="AC6" i="3"/>
  <c r="AD6" i="3"/>
  <c r="AE6" i="3"/>
  <c r="AG6" i="3"/>
  <c r="AH6" i="3"/>
  <c r="T7" i="3"/>
  <c r="U7" i="3"/>
  <c r="V7" i="3"/>
  <c r="W7" i="3"/>
  <c r="X7" i="3"/>
  <c r="Y7" i="3"/>
  <c r="Z7" i="3"/>
  <c r="AA7" i="3"/>
  <c r="AB7" i="3"/>
  <c r="AC7" i="3"/>
  <c r="AD7" i="3"/>
  <c r="AE7" i="3"/>
  <c r="AG7" i="3"/>
  <c r="AH7" i="3"/>
  <c r="T8" i="3"/>
  <c r="U8" i="3"/>
  <c r="V8" i="3"/>
  <c r="W8" i="3"/>
  <c r="X8" i="3"/>
  <c r="Y8" i="3"/>
  <c r="Z8" i="3"/>
  <c r="AA8" i="3"/>
  <c r="AB8" i="3"/>
  <c r="AC8" i="3"/>
  <c r="AD8" i="3"/>
  <c r="AE8" i="3"/>
  <c r="AG8" i="3"/>
  <c r="AH8" i="3"/>
  <c r="T9" i="3"/>
  <c r="U9" i="3"/>
  <c r="V9" i="3"/>
  <c r="W9" i="3"/>
  <c r="X9" i="3"/>
  <c r="Y9" i="3"/>
  <c r="Z9" i="3"/>
  <c r="AA9" i="3"/>
  <c r="AB9" i="3"/>
  <c r="AC9" i="3"/>
  <c r="AD9" i="3"/>
  <c r="AE9" i="3"/>
  <c r="AG9" i="3"/>
  <c r="AH9" i="3"/>
  <c r="T10" i="3"/>
  <c r="U10" i="3"/>
  <c r="V10" i="3"/>
  <c r="W10" i="3"/>
  <c r="X10" i="3"/>
  <c r="Y10" i="3"/>
  <c r="Z10" i="3"/>
  <c r="AA10" i="3"/>
  <c r="AB10" i="3"/>
  <c r="AC10" i="3"/>
  <c r="AD10" i="3"/>
  <c r="AE10" i="3"/>
  <c r="AG10" i="3"/>
  <c r="AH10" i="3"/>
  <c r="T11" i="3"/>
  <c r="U11" i="3"/>
  <c r="V11" i="3"/>
  <c r="W11" i="3"/>
  <c r="X11" i="3"/>
  <c r="Y11" i="3"/>
  <c r="Z11" i="3"/>
  <c r="AA11" i="3"/>
  <c r="AB11" i="3"/>
  <c r="AC11" i="3"/>
  <c r="AD11" i="3"/>
  <c r="AE11" i="3"/>
  <c r="AG11" i="3"/>
  <c r="AH11" i="3"/>
  <c r="T12" i="3"/>
  <c r="U12" i="3"/>
  <c r="V12" i="3"/>
  <c r="W12" i="3"/>
  <c r="X12" i="3"/>
  <c r="Y12" i="3"/>
  <c r="Z12" i="3"/>
  <c r="AA12" i="3"/>
  <c r="AB12" i="3"/>
  <c r="AC12" i="3"/>
  <c r="AD12" i="3"/>
  <c r="AE12" i="3"/>
  <c r="AG12" i="3"/>
  <c r="AH12" i="3"/>
  <c r="T13" i="3"/>
  <c r="U13" i="3"/>
  <c r="V13" i="3"/>
  <c r="W13" i="3"/>
  <c r="X13" i="3"/>
  <c r="Y13" i="3"/>
  <c r="Z13" i="3"/>
  <c r="AA13" i="3"/>
  <c r="AB13" i="3"/>
  <c r="AC13" i="3"/>
  <c r="AD13" i="3"/>
  <c r="AE13" i="3"/>
  <c r="AG13" i="3"/>
  <c r="AH13" i="3"/>
  <c r="T14" i="3"/>
  <c r="U14" i="3"/>
  <c r="V14" i="3"/>
  <c r="W14" i="3"/>
  <c r="X14" i="3"/>
  <c r="Y14" i="3"/>
  <c r="Z14" i="3"/>
  <c r="AA14" i="3"/>
  <c r="AB14" i="3"/>
  <c r="AC14" i="3"/>
  <c r="AD14" i="3"/>
  <c r="AE14" i="3"/>
  <c r="AG14" i="3"/>
  <c r="AH14" i="3"/>
  <c r="U5" i="3"/>
  <c r="V5" i="3"/>
  <c r="W5" i="3"/>
  <c r="X5" i="3"/>
  <c r="Y5" i="3"/>
  <c r="Z5" i="3"/>
  <c r="AA5" i="3"/>
  <c r="AB5" i="3"/>
  <c r="AC5" i="3"/>
  <c r="AD5" i="3"/>
  <c r="AE5" i="3"/>
  <c r="AG5" i="3"/>
  <c r="AH5" i="3"/>
  <c r="T5" i="3"/>
  <c r="B29" i="3" l="1"/>
  <c r="T33" i="3"/>
  <c r="B28" i="3"/>
  <c r="AH34" i="3"/>
  <c r="Y34" i="3"/>
  <c r="AG34" i="3"/>
  <c r="X34" i="3"/>
  <c r="AB32" i="3"/>
  <c r="AE34" i="3"/>
  <c r="W34" i="3"/>
  <c r="Y32" i="3"/>
  <c r="V34" i="3"/>
  <c r="H27" i="3"/>
  <c r="AG32" i="3"/>
  <c r="AC34" i="3"/>
  <c r="U34" i="3"/>
  <c r="AH32" i="3"/>
  <c r="AB34" i="3"/>
  <c r="AD34" i="3"/>
  <c r="AE32" i="3"/>
  <c r="AD32" i="3"/>
  <c r="V32" i="3"/>
  <c r="X32" i="3"/>
  <c r="W32" i="3"/>
  <c r="AC32" i="3"/>
  <c r="U32" i="3"/>
  <c r="AN10" i="1"/>
  <c r="N9" i="3" s="1"/>
  <c r="AF9" i="3" s="1"/>
  <c r="AA34" i="3"/>
  <c r="AA32" i="3"/>
  <c r="D27" i="3"/>
  <c r="Z32" i="3"/>
  <c r="Z34" i="3"/>
  <c r="H28" i="3"/>
  <c r="D28" i="3"/>
  <c r="H29" i="3"/>
  <c r="D29" i="3"/>
  <c r="D41" i="3" s="1"/>
  <c r="B41" i="3"/>
  <c r="W17" i="1"/>
  <c r="W19" i="1"/>
  <c r="W8" i="1"/>
  <c r="W14" i="1"/>
  <c r="W7" i="1"/>
  <c r="AM20" i="1"/>
  <c r="AM7" i="1"/>
  <c r="AK15" i="1"/>
  <c r="AK11" i="1"/>
  <c r="AK19" i="1"/>
  <c r="AK14" i="1"/>
  <c r="AK10" i="1"/>
  <c r="AK9" i="1"/>
  <c r="AK20" i="1"/>
  <c r="AJ6" i="1"/>
  <c r="AJ19" i="1"/>
  <c r="AJ10" i="1"/>
  <c r="AJ15" i="1"/>
  <c r="AJ14" i="1"/>
  <c r="AJ9" i="1"/>
  <c r="AJ11" i="1"/>
  <c r="AJ20" i="1"/>
  <c r="AI11" i="1"/>
  <c r="AI6" i="1"/>
  <c r="AI19" i="1"/>
  <c r="AI15" i="1"/>
  <c r="AI9" i="1"/>
  <c r="AI21" i="1"/>
  <c r="AI14" i="1"/>
  <c r="AI20" i="1"/>
  <c r="AH11" i="1"/>
  <c r="AH14" i="1"/>
  <c r="AH12" i="1"/>
  <c r="AH15" i="1"/>
  <c r="AH20" i="1"/>
  <c r="AG12" i="1"/>
  <c r="AG15" i="1"/>
  <c r="AG11" i="1"/>
  <c r="AG6" i="1"/>
  <c r="AG20" i="1"/>
  <c r="AF12" i="1"/>
  <c r="AF6" i="1"/>
  <c r="AE6" i="1"/>
  <c r="AE15" i="1"/>
  <c r="AE12" i="1"/>
  <c r="AC12" i="1"/>
  <c r="AC6" i="1"/>
  <c r="AB14" i="1"/>
  <c r="AB6" i="1"/>
  <c r="AB15" i="1"/>
  <c r="AB9" i="1"/>
  <c r="AB7" i="1"/>
  <c r="AB21" i="1"/>
  <c r="AB20" i="1"/>
  <c r="Y11" i="1"/>
  <c r="Y9" i="1"/>
  <c r="Y6" i="1"/>
  <c r="Y13" i="1"/>
  <c r="Z15" i="1"/>
  <c r="Z14" i="1"/>
  <c r="Z11" i="1"/>
  <c r="Z21" i="1"/>
  <c r="Z9" i="1"/>
  <c r="Z17" i="1"/>
  <c r="Z10" i="1"/>
  <c r="Z7" i="1"/>
  <c r="Z6" i="1"/>
  <c r="AN6" i="1" s="1"/>
  <c r="N5" i="3" s="1"/>
  <c r="Z8" i="1"/>
  <c r="Z20" i="1"/>
  <c r="Y19" i="1"/>
  <c r="Y10" i="1"/>
  <c r="Y15" i="1"/>
  <c r="Y7" i="1"/>
  <c r="Y21" i="1"/>
  <c r="Y12" i="1"/>
  <c r="Y20" i="1"/>
  <c r="Y14" i="1"/>
  <c r="Y17" i="1"/>
  <c r="Y8" i="1"/>
  <c r="W12" i="1"/>
  <c r="W21" i="1"/>
  <c r="W13" i="1"/>
  <c r="W20" i="1"/>
  <c r="AN20" i="1" s="1"/>
  <c r="N19" i="3" s="1"/>
  <c r="AF19" i="3" s="1"/>
  <c r="W15" i="1"/>
  <c r="W9" i="1"/>
  <c r="AK21" i="1"/>
  <c r="AK17" i="1"/>
  <c r="AK8" i="1"/>
  <c r="AK7" i="1"/>
  <c r="AJ17" i="1"/>
  <c r="AH17" i="1"/>
  <c r="AL13" i="1"/>
  <c r="AH9" i="1"/>
  <c r="AJ7" i="1"/>
  <c r="AK13" i="1"/>
  <c r="AG9" i="1"/>
  <c r="AI7" i="1"/>
  <c r="AG17" i="1"/>
  <c r="AL6" i="1"/>
  <c r="AF14" i="1"/>
  <c r="AJ13" i="1"/>
  <c r="AJ12" i="1"/>
  <c r="AF9" i="1"/>
  <c r="AH8" i="1"/>
  <c r="AI17" i="1"/>
  <c r="AL12" i="1"/>
  <c r="AG14" i="1"/>
  <c r="AK12" i="1"/>
  <c r="AI8" i="1"/>
  <c r="AI13" i="1"/>
  <c r="AL11" i="1"/>
  <c r="AG8" i="1"/>
  <c r="AL19" i="1"/>
  <c r="AC11" i="1"/>
  <c r="AC8" i="1"/>
  <c r="AB8" i="1"/>
  <c r="AC21" i="1"/>
  <c r="AC20" i="1"/>
  <c r="W11" i="1"/>
  <c r="AI10" i="1"/>
  <c r="AE8" i="1"/>
  <c r="AC13" i="1"/>
  <c r="AC17" i="1"/>
  <c r="AC9" i="1"/>
  <c r="AD10" i="1"/>
  <c r="AD7" i="1"/>
  <c r="AD9" i="1"/>
  <c r="AD6" i="1"/>
  <c r="AD11" i="1"/>
  <c r="AD15" i="1"/>
  <c r="AD21" i="1"/>
  <c r="AD12" i="1"/>
  <c r="AD20" i="1"/>
  <c r="AD8" i="1"/>
  <c r="AD19" i="1"/>
  <c r="AD13" i="1"/>
  <c r="AD14" i="1"/>
  <c r="AN14" i="1" l="1"/>
  <c r="N13" i="3" s="1"/>
  <c r="AF13" i="3" s="1"/>
  <c r="AN21" i="1"/>
  <c r="N20" i="3" s="1"/>
  <c r="AF20" i="3" s="1"/>
  <c r="AN19" i="1"/>
  <c r="N18" i="3" s="1"/>
  <c r="AF18" i="3" s="1"/>
  <c r="AN12" i="1"/>
  <c r="N11" i="3" s="1"/>
  <c r="AF11" i="3" s="1"/>
  <c r="AN17" i="1"/>
  <c r="N16" i="3" s="1"/>
  <c r="AF16" i="3" s="1"/>
  <c r="AN8" i="1"/>
  <c r="N7" i="3" s="1"/>
  <c r="AF7" i="3" s="1"/>
  <c r="AN9" i="1"/>
  <c r="N8" i="3" s="1"/>
  <c r="AF8" i="3" s="1"/>
  <c r="AN7" i="1"/>
  <c r="N6" i="3" s="1"/>
  <c r="AF6" i="3" s="1"/>
  <c r="AN13" i="1"/>
  <c r="N12" i="3" s="1"/>
  <c r="AF12" i="3" s="1"/>
  <c r="AN11" i="1"/>
  <c r="N10" i="3" s="1"/>
  <c r="AF10" i="3" s="1"/>
  <c r="AN15" i="1"/>
  <c r="N14" i="3" s="1"/>
  <c r="AF14" i="3" s="1"/>
  <c r="B63" i="3" a="1"/>
  <c r="B63" i="3" s="1"/>
  <c r="D53" i="3"/>
  <c r="B39" i="3"/>
  <c r="C63" i="3" s="1" a="1"/>
  <c r="C63" i="3" s="1"/>
  <c r="B51" i="3"/>
  <c r="B53" i="3"/>
  <c r="D51" i="3"/>
  <c r="H63" i="3" a="1"/>
  <c r="H39" i="3"/>
  <c r="H51" i="3"/>
  <c r="T63" i="3" a="1"/>
  <c r="H41" i="3"/>
  <c r="H53" i="3"/>
  <c r="AF5" i="3"/>
  <c r="F29" i="3" l="1"/>
  <c r="F53" i="3" s="1"/>
  <c r="F27" i="3"/>
  <c r="F39" i="3" s="1"/>
  <c r="AF32" i="3"/>
  <c r="F28" i="3"/>
  <c r="AF33" i="3"/>
  <c r="AF34" i="3"/>
  <c r="D63" i="3" a="1"/>
  <c r="D63" i="3" s="1"/>
  <c r="I63" i="3" a="1"/>
  <c r="J63" i="3" a="1"/>
  <c r="U63" i="3" a="1"/>
  <c r="H63" i="3"/>
  <c r="V63" i="3" a="1"/>
  <c r="T63" i="3"/>
  <c r="B69" i="3" l="1"/>
  <c r="B83" i="3" s="1"/>
  <c r="N63" i="3" a="1"/>
  <c r="N63" i="3" s="1"/>
  <c r="F41" i="3"/>
  <c r="O63" i="3" s="1" a="1"/>
  <c r="F51" i="3"/>
  <c r="P63" i="3" s="1" a="1"/>
  <c r="J63" i="3"/>
  <c r="I63" i="3"/>
  <c r="V63" i="3"/>
  <c r="U63" i="3"/>
  <c r="I69" i="3" l="1"/>
  <c r="J69" i="3"/>
  <c r="J83" i="3" s="1"/>
  <c r="H69" i="3"/>
  <c r="H83" i="3" s="1"/>
  <c r="H70" i="3"/>
  <c r="H84" i="3" s="1"/>
  <c r="H71" i="3"/>
  <c r="H85" i="3" s="1"/>
  <c r="I71" i="3"/>
  <c r="L85" i="3" s="1"/>
  <c r="I70" i="3"/>
  <c r="L84" i="3" s="1"/>
  <c r="J71" i="3"/>
  <c r="J85" i="3" s="1"/>
  <c r="J70" i="3"/>
  <c r="J84" i="3" s="1"/>
  <c r="V70" i="3"/>
  <c r="V84" i="3" s="1"/>
  <c r="D75" i="3"/>
  <c r="D69" i="3"/>
  <c r="D83" i="3" s="1"/>
  <c r="C69" i="3"/>
  <c r="F83" i="3" s="1"/>
  <c r="D70" i="3"/>
  <c r="D84" i="3" s="1"/>
  <c r="D71" i="3"/>
  <c r="D85" i="3" s="1"/>
  <c r="U71" i="3"/>
  <c r="X85" i="3" s="1"/>
  <c r="U70" i="3"/>
  <c r="X84" i="3" s="1"/>
  <c r="V71" i="3"/>
  <c r="V85" i="3" s="1"/>
  <c r="L83" i="3"/>
  <c r="V69" i="3"/>
  <c r="V83" i="3" s="1"/>
  <c r="U69" i="3"/>
  <c r="X83" i="3" s="1"/>
  <c r="T71" i="3"/>
  <c r="T85" i="3" s="1"/>
  <c r="T70" i="3"/>
  <c r="T84" i="3" s="1"/>
  <c r="T69" i="3"/>
  <c r="T83" i="3" s="1"/>
  <c r="C71" i="3"/>
  <c r="F85" i="3" s="1"/>
  <c r="B71" i="3"/>
  <c r="B85" i="3" s="1"/>
  <c r="B70" i="3"/>
  <c r="B84" i="3" s="1"/>
  <c r="C70" i="3"/>
  <c r="F84" i="3" s="1"/>
  <c r="H75" i="3"/>
  <c r="B75" i="3"/>
  <c r="P63" i="3"/>
  <c r="O63" i="3"/>
  <c r="O71" i="3" l="1"/>
  <c r="R85" i="3" s="1"/>
  <c r="P69" i="3"/>
  <c r="P83" i="3" s="1"/>
  <c r="N69" i="3"/>
  <c r="N83" i="3" s="1"/>
  <c r="O70" i="3"/>
  <c r="R84" i="3" s="1"/>
  <c r="N71" i="3"/>
  <c r="N85" i="3" s="1"/>
  <c r="P71" i="3"/>
  <c r="P85" i="3" s="1"/>
  <c r="P70" i="3"/>
  <c r="P84" i="3" s="1"/>
  <c r="O69" i="3"/>
  <c r="R83" i="3" s="1"/>
  <c r="N70" i="3"/>
  <c r="N84" i="3" s="1"/>
  <c r="F75" i="3"/>
  <c r="G27" i="3" l="1" a="1"/>
  <c r="I27" i="3" l="1" a="1"/>
  <c r="G41" i="3"/>
  <c r="G27" i="3"/>
  <c r="F33" i="3" s="1"/>
  <c r="G53" i="3"/>
  <c r="C27" i="3" a="1"/>
  <c r="E27" i="3" a="1"/>
  <c r="C27" i="3" l="1"/>
  <c r="B34" i="3" s="1"/>
  <c r="C35" i="3"/>
  <c r="C34" i="3"/>
  <c r="G35" i="3"/>
  <c r="G34" i="3"/>
  <c r="C53" i="3"/>
  <c r="G39" i="3"/>
  <c r="G47" i="3" s="1"/>
  <c r="G51" i="3"/>
  <c r="Q63" i="3" a="1"/>
  <c r="F34" i="3"/>
  <c r="G33" i="3"/>
  <c r="F35" i="3"/>
  <c r="C41" i="3"/>
  <c r="I27" i="3"/>
  <c r="H34" i="3" s="1"/>
  <c r="I41" i="3"/>
  <c r="I53" i="3"/>
  <c r="E27" i="3"/>
  <c r="E41" i="3"/>
  <c r="E53" i="3"/>
  <c r="C39" i="3"/>
  <c r="C51" i="3"/>
  <c r="E63" i="3" a="1"/>
  <c r="E34" i="3" l="1"/>
  <c r="D34" i="3"/>
  <c r="E35" i="3"/>
  <c r="B33" i="3"/>
  <c r="C33" i="3"/>
  <c r="B35" i="3"/>
  <c r="E33" i="3"/>
  <c r="D35" i="3"/>
  <c r="D33" i="3"/>
  <c r="I34" i="3"/>
  <c r="I39" i="3"/>
  <c r="I47" i="3" s="1"/>
  <c r="W63" i="3" a="1"/>
  <c r="I51" i="3"/>
  <c r="I59" i="3" s="1"/>
  <c r="H33" i="3"/>
  <c r="I33" i="3"/>
  <c r="H35" i="3"/>
  <c r="S63" i="3" a="1"/>
  <c r="G58" i="3"/>
  <c r="F59" i="3"/>
  <c r="F57" i="3"/>
  <c r="F58" i="3"/>
  <c r="G57" i="3"/>
  <c r="R63" i="3" a="1"/>
  <c r="F46" i="3"/>
  <c r="G46" i="3"/>
  <c r="G45" i="3"/>
  <c r="F45" i="3"/>
  <c r="F47" i="3"/>
  <c r="Q63" i="3"/>
  <c r="G59" i="3"/>
  <c r="I35" i="3"/>
  <c r="E51" i="3"/>
  <c r="K63" i="3" a="1"/>
  <c r="G63" i="3" a="1"/>
  <c r="C58" i="3"/>
  <c r="C57" i="3"/>
  <c r="B58" i="3"/>
  <c r="B57" i="3"/>
  <c r="B59" i="3"/>
  <c r="F63" i="3" a="1"/>
  <c r="B46" i="3"/>
  <c r="C45" i="3"/>
  <c r="B45" i="3"/>
  <c r="B47" i="3"/>
  <c r="C46" i="3"/>
  <c r="E63" i="3"/>
  <c r="C47" i="3"/>
  <c r="C59" i="3"/>
  <c r="S63" i="3" l="1"/>
  <c r="R63" i="3"/>
  <c r="Y63" i="3" a="1"/>
  <c r="H59" i="3"/>
  <c r="H57" i="3"/>
  <c r="I58" i="3"/>
  <c r="H58" i="3"/>
  <c r="I57" i="3"/>
  <c r="W63" i="3"/>
  <c r="X63" i="3" a="1"/>
  <c r="H47" i="3"/>
  <c r="H45" i="3"/>
  <c r="H46" i="3"/>
  <c r="I46" i="3"/>
  <c r="I45" i="3"/>
  <c r="K63" i="3"/>
  <c r="M63" i="3" a="1"/>
  <c r="E57" i="3"/>
  <c r="D58" i="3"/>
  <c r="D59" i="3"/>
  <c r="D57" i="3"/>
  <c r="E58" i="3"/>
  <c r="L63" i="3" a="1"/>
  <c r="D47" i="3"/>
  <c r="E46" i="3"/>
  <c r="D46" i="3"/>
  <c r="E45" i="3"/>
  <c r="D45" i="3"/>
  <c r="E47" i="3"/>
  <c r="E59" i="3"/>
  <c r="F63" i="3"/>
  <c r="G63" i="3"/>
  <c r="B89" i="3" l="1"/>
  <c r="O91" i="3"/>
  <c r="R70" i="3"/>
  <c r="S84" i="3" s="1"/>
  <c r="N90" i="3"/>
  <c r="O90" i="3"/>
  <c r="E69" i="3"/>
  <c r="C83" i="3" s="1"/>
  <c r="O89" i="3"/>
  <c r="N89" i="3"/>
  <c r="P91" i="3"/>
  <c r="Q89" i="3"/>
  <c r="Q69" i="3"/>
  <c r="O83" i="3" s="1"/>
  <c r="R71" i="3"/>
  <c r="S85" i="3" s="1"/>
  <c r="E89" i="3"/>
  <c r="Y63" i="3"/>
  <c r="Q71" i="3"/>
  <c r="O85" i="3" s="1"/>
  <c r="R69" i="3"/>
  <c r="S83" i="3" s="1"/>
  <c r="R89" i="3"/>
  <c r="Q70" i="3"/>
  <c r="O84" i="3" s="1"/>
  <c r="Q91" i="3"/>
  <c r="Q90" i="3"/>
  <c r="S91" i="3"/>
  <c r="S90" i="3"/>
  <c r="N91" i="3"/>
  <c r="G75" i="3"/>
  <c r="S70" i="3"/>
  <c r="Q84" i="3" s="1"/>
  <c r="X63" i="3"/>
  <c r="P89" i="3"/>
  <c r="R90" i="3"/>
  <c r="S71" i="3"/>
  <c r="Q85" i="3" s="1"/>
  <c r="D89" i="3"/>
  <c r="P90" i="3"/>
  <c r="R91" i="3"/>
  <c r="S69" i="3"/>
  <c r="Q83" i="3" s="1"/>
  <c r="S89" i="3"/>
  <c r="B91" i="3"/>
  <c r="D91" i="3"/>
  <c r="F90" i="3"/>
  <c r="F91" i="3"/>
  <c r="G91" i="3"/>
  <c r="G71" i="3"/>
  <c r="E85" i="3" s="1"/>
  <c r="F71" i="3"/>
  <c r="G85" i="3" s="1"/>
  <c r="G90" i="3"/>
  <c r="C89" i="3"/>
  <c r="C90" i="3"/>
  <c r="F70" i="3"/>
  <c r="G84" i="3" s="1"/>
  <c r="M63" i="3"/>
  <c r="L63" i="3"/>
  <c r="H89" i="3" s="1"/>
  <c r="G70" i="3"/>
  <c r="E84" i="3" s="1"/>
  <c r="C75" i="3"/>
  <c r="B79" i="3" s="1"/>
  <c r="G69" i="3"/>
  <c r="E83" i="3" s="1"/>
  <c r="G89" i="3"/>
  <c r="B90" i="3"/>
  <c r="C91" i="3"/>
  <c r="D90" i="3"/>
  <c r="F69" i="3"/>
  <c r="G83" i="3" s="1"/>
  <c r="F89" i="3"/>
  <c r="E71" i="3"/>
  <c r="C85" i="3" s="1"/>
  <c r="E70" i="3"/>
  <c r="C84" i="3" s="1"/>
  <c r="E90" i="3"/>
  <c r="E91" i="3"/>
  <c r="K90" i="3" l="1"/>
  <c r="K69" i="3"/>
  <c r="T91" i="3"/>
  <c r="L70" i="3"/>
  <c r="M84" i="3" s="1"/>
  <c r="W90" i="3"/>
  <c r="W89" i="3"/>
  <c r="X90" i="3"/>
  <c r="X71" i="3"/>
  <c r="Y85" i="3" s="1"/>
  <c r="T89" i="3"/>
  <c r="E75" i="3"/>
  <c r="E79" i="3" s="1"/>
  <c r="X70" i="3"/>
  <c r="Y84" i="3" s="1"/>
  <c r="T90" i="3"/>
  <c r="V91" i="3"/>
  <c r="H91" i="3"/>
  <c r="V90" i="3"/>
  <c r="K89" i="3"/>
  <c r="I89" i="3"/>
  <c r="X69" i="3"/>
  <c r="Y83" i="3" s="1"/>
  <c r="X89" i="3"/>
  <c r="W71" i="3"/>
  <c r="U85" i="3" s="1"/>
  <c r="W70" i="3"/>
  <c r="U84" i="3" s="1"/>
  <c r="W91" i="3"/>
  <c r="U89" i="3"/>
  <c r="I75" i="3"/>
  <c r="Y90" i="3"/>
  <c r="W69" i="3"/>
  <c r="U83" i="3" s="1"/>
  <c r="Y91" i="3"/>
  <c r="I90" i="3"/>
  <c r="F79" i="3"/>
  <c r="G79" i="3"/>
  <c r="U90" i="3"/>
  <c r="Y70" i="3"/>
  <c r="W84" i="3" s="1"/>
  <c r="J89" i="3"/>
  <c r="U91" i="3"/>
  <c r="Y71" i="3"/>
  <c r="W85" i="3" s="1"/>
  <c r="H90" i="3"/>
  <c r="L71" i="3"/>
  <c r="M85" i="3" s="1"/>
  <c r="X91" i="3"/>
  <c r="V89" i="3"/>
  <c r="Y69" i="3"/>
  <c r="W83" i="3" s="1"/>
  <c r="Y89" i="3"/>
  <c r="I83" i="3"/>
  <c r="L69" i="3"/>
  <c r="M83" i="3" s="1"/>
  <c r="L89" i="3"/>
  <c r="K71" i="3"/>
  <c r="I85" i="3" s="1"/>
  <c r="K70" i="3"/>
  <c r="I84" i="3" s="1"/>
  <c r="K91" i="3"/>
  <c r="M90" i="3"/>
  <c r="M91" i="3"/>
  <c r="I91" i="3"/>
  <c r="M71" i="3"/>
  <c r="K85" i="3" s="1"/>
  <c r="C79" i="3"/>
  <c r="J91" i="3"/>
  <c r="L91" i="3"/>
  <c r="M70" i="3"/>
  <c r="K84" i="3" s="1"/>
  <c r="J90" i="3"/>
  <c r="L90" i="3"/>
  <c r="M69" i="3"/>
  <c r="K83" i="3" s="1"/>
  <c r="M89" i="3"/>
  <c r="D79" i="3" l="1"/>
  <c r="H79" i="3"/>
  <c r="I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<sst xmlns="http://schemas.openxmlformats.org/spreadsheetml/2006/main" count="496" uniqueCount="112">
  <si>
    <t>INVENTAIRE DES GAZ À EFFET DE SERRE POUR LE SCÉNARIO "DATA CENTER QUÉBEC"</t>
  </si>
  <si>
    <t>Substance émise</t>
  </si>
  <si>
    <t>CH4</t>
  </si>
  <si>
    <t>CO2</t>
  </si>
  <si>
    <t>N2O</t>
  </si>
  <si>
    <t>SF6</t>
  </si>
  <si>
    <t>CO</t>
  </si>
  <si>
    <t>CFC-14</t>
  </si>
  <si>
    <t>HFC-116</t>
  </si>
  <si>
    <t>CFC-12</t>
  </si>
  <si>
    <t>CFC-114</t>
  </si>
  <si>
    <t>HCFC-22</t>
  </si>
  <si>
    <t>HFC-23</t>
  </si>
  <si>
    <t>CFC-10</t>
  </si>
  <si>
    <t>CFC-113</t>
  </si>
  <si>
    <t>Halon 1301</t>
  </si>
  <si>
    <t>HFC-134a</t>
  </si>
  <si>
    <t>HFC-152a</t>
  </si>
  <si>
    <t>Halon 1211</t>
  </si>
  <si>
    <t>Québec</t>
  </si>
  <si>
    <t>Unités</t>
  </si>
  <si>
    <t>kg</t>
  </si>
  <si>
    <t>g</t>
  </si>
  <si>
    <t>mg</t>
  </si>
  <si>
    <t>µg</t>
  </si>
  <si>
    <t>Production</t>
  </si>
  <si>
    <t>Total (500 ans)</t>
  </si>
  <si>
    <t>Unité de refroidissement</t>
  </si>
  <si>
    <t>Structure d'aération</t>
  </si>
  <si>
    <t>Pompe</t>
  </si>
  <si>
    <t>Utilisation</t>
  </si>
  <si>
    <t>Infrastructure</t>
  </si>
  <si>
    <t>Fin de vie</t>
  </si>
  <si>
    <t>Réfrigérant</t>
  </si>
  <si>
    <t>Transport production</t>
  </si>
  <si>
    <t>Métaux</t>
  </si>
  <si>
    <t>Serveurs</t>
  </si>
  <si>
    <t>Plastiques</t>
  </si>
  <si>
    <t>Cuivre</t>
  </si>
  <si>
    <t>Circuits imprimés</t>
  </si>
  <si>
    <t>Batiments</t>
  </si>
  <si>
    <t>Électricité</t>
  </si>
  <si>
    <t>Enfouissement plastiques</t>
  </si>
  <si>
    <t>Enfouissement métaux</t>
  </si>
  <si>
    <t>Transport FdV</t>
  </si>
  <si>
    <t>Valeur Fois</t>
  </si>
  <si>
    <t>Conversion</t>
  </si>
  <si>
    <t>Facteur de caractérisation (500 ans)</t>
  </si>
  <si>
    <t>C02</t>
  </si>
  <si>
    <t>N20</t>
  </si>
  <si>
    <t>HFC-22</t>
  </si>
  <si>
    <t>FIn de vie</t>
  </si>
  <si>
    <r>
      <t xml:space="preserve">SCORE D'IMPACT EN FONCTION </t>
    </r>
    <r>
      <rPr>
        <b/>
        <sz val="11"/>
        <color theme="1"/>
        <rFont val="Calibri"/>
        <family val="2"/>
        <scheme val="minor"/>
      </rPr>
      <t>DU DATA CENTER</t>
    </r>
  </si>
  <si>
    <t>Toxicité humaine cancérigène</t>
  </si>
  <si>
    <t>Toxicité humaine non-cancérigène</t>
  </si>
  <si>
    <t>Respiratoire inorganique</t>
  </si>
  <si>
    <t>Radiation ionisante</t>
  </si>
  <si>
    <t>Destruction de la couche d'ozone</t>
  </si>
  <si>
    <t>Respiratoire organique</t>
  </si>
  <si>
    <t>Ecotoxicité aquatique</t>
  </si>
  <si>
    <t>Ecotoxicité terrestre</t>
  </si>
  <si>
    <t>Occupation des terres</t>
  </si>
  <si>
    <t>Acidification terrestre</t>
  </si>
  <si>
    <t>Acidification aquatique</t>
  </si>
  <si>
    <t>Eutrophisation aquatique</t>
  </si>
  <si>
    <t>Réchauffement climatique</t>
  </si>
  <si>
    <t>Energie non renouvelable</t>
  </si>
  <si>
    <t>Extraction minière</t>
  </si>
  <si>
    <t>kg-eq chloroéthylène</t>
  </si>
  <si>
    <t>kg-eq PM-2,5</t>
  </si>
  <si>
    <t>bq-eq C14</t>
  </si>
  <si>
    <t>kg-eq CFC11</t>
  </si>
  <si>
    <t>kg-eq éthylène</t>
  </si>
  <si>
    <t>kg-eq triéthylène glycol</t>
  </si>
  <si>
    <t>kg-eq triéthylène</t>
  </si>
  <si>
    <t>m².an</t>
  </si>
  <si>
    <t>kg-eq SO2</t>
  </si>
  <si>
    <t>kg-eq S02</t>
  </si>
  <si>
    <t>kg-eq PO4</t>
  </si>
  <si>
    <t>kg-eq CO2</t>
  </si>
  <si>
    <t>MJ primaires</t>
  </si>
  <si>
    <t>MJ additionnels</t>
  </si>
  <si>
    <t>Enfouissement plastique</t>
  </si>
  <si>
    <t>Enfouissement aluminium</t>
  </si>
  <si>
    <t>Facteur</t>
  </si>
  <si>
    <t>durée de vie</t>
  </si>
  <si>
    <t>IMPACT 2002+</t>
  </si>
  <si>
    <t>Facteur de dommage</t>
  </si>
  <si>
    <t>Facteur Européens</t>
  </si>
  <si>
    <t>Santé Humaine</t>
  </si>
  <si>
    <t>Qualité des écosystèmes</t>
  </si>
  <si>
    <t>Changements climatiques</t>
  </si>
  <si>
    <t>Ressources</t>
  </si>
  <si>
    <t>1 po * ans</t>
  </si>
  <si>
    <t>UF</t>
  </si>
  <si>
    <t>QC</t>
  </si>
  <si>
    <t>AB</t>
  </si>
  <si>
    <t>PANNEAUX</t>
  </si>
  <si>
    <t>EOLIENNE</t>
  </si>
  <si>
    <t>Santé Huamine</t>
  </si>
  <si>
    <t>Qualité des écosystème</t>
  </si>
  <si>
    <t>Changements Climatique</t>
  </si>
  <si>
    <t>tous</t>
  </si>
  <si>
    <t>QC GRID</t>
  </si>
  <si>
    <t>QC PANNEAU</t>
  </si>
  <si>
    <t>QC EOLIENNE</t>
  </si>
  <si>
    <t>AB GRID</t>
  </si>
  <si>
    <t>AB PANNEAU</t>
  </si>
  <si>
    <t>AB EOLIENNE</t>
  </si>
  <si>
    <t>Tous</t>
  </si>
  <si>
    <t>QC PROVINCE</t>
  </si>
  <si>
    <t>AB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</si>
</sst>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E+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mbria"/>
      <family val="1"/>
    </font>
    <font>
      <b/>
      <sz val="8"/>
      <color rgb="FF000000"/>
      <name val="Calibri"/>
      <family val="2"/>
    </font>
    <font>
      <i/>
      <sz val="8"/>
      <color rgb="FF000000"/>
      <name val="Calibri"/>
      <family val="2"/>
    </font>
    <font>
      <b/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6" fillId="0" borderId="0" xfId="0" applyFont="1"/>
    <xf numFmtId="11" fontId="6" fillId="0" borderId="9" xfId="0" applyNumberFormat="1" applyFont="1" applyBorder="1" applyAlignment="1">
      <alignment horizontal="right"/>
    </xf>
    <xf numFmtId="0" fontId="3" fillId="0" borderId="14" xfId="0" applyFont="1" applyBorder="1"/>
    <xf numFmtId="11" fontId="0" fillId="0" borderId="0" xfId="0" applyNumberFormat="1"/>
    <xf numFmtId="11" fontId="6" fillId="0" borderId="16" xfId="0" applyNumberFormat="1" applyFont="1" applyBorder="1" applyAlignment="1">
      <alignment horizontal="right" vertical="center"/>
    </xf>
    <xf numFmtId="11" fontId="6" fillId="0" borderId="0" xfId="0" applyNumberFormat="1" applyFont="1" applyAlignment="1">
      <alignment horizontal="right"/>
    </xf>
    <xf numFmtId="11" fontId="6" fillId="0" borderId="17" xfId="0" applyNumberFormat="1" applyFont="1" applyBorder="1" applyAlignment="1">
      <alignment horizontal="right"/>
    </xf>
    <xf numFmtId="11" fontId="6" fillId="0" borderId="12" xfId="0" applyNumberFormat="1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164" fontId="6" fillId="0" borderId="0" xfId="0" applyNumberFormat="1" applyFont="1"/>
    <xf numFmtId="11" fontId="6" fillId="0" borderId="15" xfId="0" applyNumberFormat="1" applyFont="1" applyBorder="1" applyAlignment="1">
      <alignment horizontal="right"/>
    </xf>
    <xf numFmtId="11" fontId="6" fillId="0" borderId="7" xfId="0" applyNumberFormat="1" applyFont="1" applyBorder="1" applyAlignment="1">
      <alignment horizontal="right"/>
    </xf>
    <xf numFmtId="11" fontId="6" fillId="0" borderId="16" xfId="0" applyNumberFormat="1" applyFont="1" applyBorder="1" applyAlignment="1">
      <alignment horizontal="right"/>
    </xf>
    <xf numFmtId="11" fontId="6" fillId="0" borderId="8" xfId="0" applyNumberFormat="1" applyFont="1" applyBorder="1" applyAlignment="1">
      <alignment horizontal="right"/>
    </xf>
    <xf numFmtId="11" fontId="6" fillId="0" borderId="5" xfId="0" applyNumberFormat="1" applyFont="1" applyBorder="1" applyAlignment="1">
      <alignment horizontal="right"/>
    </xf>
    <xf numFmtId="0" fontId="8" fillId="0" borderId="18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164" fontId="0" fillId="0" borderId="0" xfId="0" applyNumberFormat="1"/>
    <xf numFmtId="0" fontId="10" fillId="0" borderId="8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11" fontId="6" fillId="0" borderId="0" xfId="0" applyNumberFormat="1" applyFont="1" applyAlignment="1">
      <alignment horizontal="right" vertical="center"/>
    </xf>
    <xf numFmtId="11" fontId="6" fillId="0" borderId="0" xfId="0" applyNumberFormat="1" applyFont="1"/>
    <xf numFmtId="164" fontId="6" fillId="0" borderId="0" xfId="0" applyNumberFormat="1" applyFont="1" applyAlignment="1">
      <alignment horizontal="center"/>
    </xf>
    <xf numFmtId="11" fontId="0" fillId="0" borderId="15" xfId="0" applyNumberFormat="1" applyBorder="1"/>
    <xf numFmtId="11" fontId="0" fillId="0" borderId="9" xfId="0" applyNumberFormat="1" applyBorder="1"/>
    <xf numFmtId="11" fontId="0" fillId="0" borderId="7" xfId="0" applyNumberFormat="1" applyBorder="1"/>
    <xf numFmtId="11" fontId="7" fillId="0" borderId="10" xfId="0" applyNumberFormat="1" applyFont="1" applyBorder="1" applyAlignment="1">
      <alignment horizontal="center"/>
    </xf>
    <xf numFmtId="11" fontId="12" fillId="0" borderId="16" xfId="0" applyNumberFormat="1" applyFont="1" applyBorder="1" applyAlignment="1">
      <alignment horizontal="left" vertical="center"/>
    </xf>
    <xf numFmtId="0" fontId="13" fillId="0" borderId="0" xfId="0" applyFont="1"/>
    <xf numFmtId="165" fontId="0" fillId="0" borderId="0" xfId="0" applyNumberForma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12" fillId="0" borderId="0" xfId="0" applyFont="1"/>
    <xf numFmtId="0" fontId="5" fillId="2" borderId="19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11" fontId="0" fillId="0" borderId="16" xfId="0" applyNumberFormat="1" applyBorder="1"/>
    <xf numFmtId="11" fontId="0" fillId="0" borderId="8" xfId="0" applyNumberFormat="1" applyBorder="1"/>
    <xf numFmtId="11" fontId="0" fillId="0" borderId="17" xfId="0" applyNumberFormat="1" applyBorder="1"/>
    <xf numFmtId="11" fontId="0" fillId="0" borderId="12" xfId="0" applyNumberFormat="1" applyBorder="1"/>
    <xf numFmtId="11" fontId="0" fillId="0" borderId="5" xfId="0" applyNumberFormat="1" applyBorder="1"/>
    <xf numFmtId="0" fontId="11" fillId="0" borderId="0" xfId="0" applyFont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5" fillId="2" borderId="15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8" xfId="0" applyFont="1" applyFill="1" applyBorder="1" applyAlignment="1">
      <alignment vertical="center"/>
    </xf>
    <xf numFmtId="11" fontId="0" fillId="0" borderId="19" xfId="0" applyNumberFormat="1" applyBorder="1"/>
    <xf numFmtId="11" fontId="0" fillId="0" borderId="20" xfId="0" applyNumberFormat="1" applyBorder="1"/>
    <xf numFmtId="11" fontId="0" fillId="0" borderId="21" xfId="0" applyNumberFormat="1" applyBorder="1"/>
    <xf numFmtId="0" fontId="0" fillId="0" borderId="15" xfId="0" applyBorder="1" applyAlignment="1">
      <alignment horizontal="right"/>
    </xf>
    <xf numFmtId="11" fontId="6" fillId="0" borderId="19" xfId="0" applyNumberFormat="1" applyFont="1" applyBorder="1" applyAlignment="1">
      <alignment horizontal="right"/>
    </xf>
    <xf numFmtId="11" fontId="6" fillId="0" borderId="20" xfId="0" applyNumberFormat="1" applyFont="1" applyBorder="1" applyAlignment="1">
      <alignment horizontal="right"/>
    </xf>
    <xf numFmtId="11" fontId="6" fillId="0" borderId="21" xfId="0" applyNumberFormat="1" applyFont="1" applyBorder="1" applyAlignment="1">
      <alignment horizontal="right"/>
    </xf>
    <xf numFmtId="164" fontId="6" fillId="0" borderId="20" xfId="0" applyNumberFormat="1" applyFont="1" applyBorder="1"/>
    <xf numFmtId="0" fontId="0" fillId="0" borderId="20" xfId="0" applyBorder="1"/>
    <xf numFmtId="0" fontId="0" fillId="0" borderId="21" xfId="0" applyBorder="1"/>
    <xf numFmtId="0" fontId="0" fillId="0" borderId="6" xfId="0" applyBorder="1" applyAlignment="1">
      <alignment horizontal="right"/>
    </xf>
    <xf numFmtId="11" fontId="6" fillId="3" borderId="6" xfId="0" applyNumberFormat="1" applyFont="1" applyFill="1" applyBorder="1" applyAlignment="1">
      <alignment horizontal="right" vertical="center"/>
    </xf>
    <xf numFmtId="164" fontId="6" fillId="3" borderId="20" xfId="0" applyNumberFormat="1" applyFont="1" applyFill="1" applyBorder="1"/>
    <xf numFmtId="11" fontId="6" fillId="3" borderId="20" xfId="0" applyNumberFormat="1" applyFont="1" applyFill="1" applyBorder="1" applyAlignment="1">
      <alignment horizontal="right"/>
    </xf>
    <xf numFmtId="11" fontId="6" fillId="3" borderId="21" xfId="0" applyNumberFormat="1" applyFont="1" applyFill="1" applyBorder="1" applyAlignment="1">
      <alignment horizontal="right"/>
    </xf>
    <xf numFmtId="0" fontId="0" fillId="0" borderId="19" xfId="0" applyBorder="1"/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11" fontId="0" fillId="3" borderId="10" xfId="0" applyNumberFormat="1" applyFill="1" applyBorder="1" applyAlignment="1">
      <alignment horizontal="center"/>
    </xf>
    <xf numFmtId="11" fontId="0" fillId="3" borderId="11" xfId="0" applyNumberFormat="1" applyFill="1" applyBorder="1" applyAlignment="1">
      <alignment horizontal="center"/>
    </xf>
    <xf numFmtId="0" fontId="5" fillId="2" borderId="17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11" fontId="0" fillId="2" borderId="10" xfId="0" applyNumberFormat="1" applyFill="1" applyBorder="1"/>
    <xf numFmtId="164" fontId="0" fillId="2" borderId="11" xfId="0" applyNumberFormat="1" applyFill="1" applyBorder="1"/>
    <xf numFmtId="0" fontId="0" fillId="2" borderId="13" xfId="0" applyFill="1" applyBorder="1"/>
    <xf numFmtId="11" fontId="0" fillId="3" borderId="10" xfId="0" applyNumberFormat="1" applyFill="1" applyBorder="1"/>
    <xf numFmtId="11" fontId="0" fillId="3" borderId="11" xfId="0" applyNumberFormat="1" applyFill="1" applyBorder="1"/>
    <xf numFmtId="11" fontId="0" fillId="3" borderId="13" xfId="0" applyNumberFormat="1" applyFill="1" applyBorder="1"/>
    <xf numFmtId="0" fontId="5" fillId="2" borderId="13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16" fillId="0" borderId="0" xfId="0" applyFont="1"/>
    <xf numFmtId="0" fontId="16" fillId="2" borderId="15" xfId="0" applyFont="1" applyFill="1" applyBorder="1"/>
    <xf numFmtId="0" fontId="16" fillId="2" borderId="16" xfId="0" applyFont="1" applyFill="1" applyBorder="1"/>
    <xf numFmtId="0" fontId="16" fillId="2" borderId="17" xfId="0" applyFont="1" applyFill="1" applyBorder="1"/>
    <xf numFmtId="11" fontId="18" fillId="0" borderId="0" xfId="0" applyNumberFormat="1" applyFont="1" applyAlignment="1">
      <alignment vertical="center" wrapText="1"/>
    </xf>
    <xf numFmtId="11" fontId="18" fillId="0" borderId="22" xfId="0" applyNumberFormat="1" applyFont="1" applyBorder="1" applyAlignment="1">
      <alignment vertical="center" wrapText="1"/>
    </xf>
    <xf numFmtId="11" fontId="18" fillId="0" borderId="23" xfId="0" applyNumberFormat="1" applyFont="1" applyBorder="1" applyAlignment="1">
      <alignment vertical="center" wrapText="1"/>
    </xf>
    <xf numFmtId="11" fontId="18" fillId="0" borderId="24" xfId="0" applyNumberFormat="1" applyFont="1" applyBorder="1" applyAlignment="1">
      <alignment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0" fontId="18" fillId="0" borderId="15" xfId="1" applyNumberFormat="1" applyFont="1" applyBorder="1" applyAlignment="1">
      <alignment vertical="center" wrapText="1"/>
    </xf>
    <xf numFmtId="10" fontId="18" fillId="0" borderId="16" xfId="1" applyNumberFormat="1" applyFont="1" applyBorder="1" applyAlignment="1">
      <alignment vertical="center" wrapText="1"/>
    </xf>
    <xf numFmtId="10" fontId="18" fillId="0" borderId="17" xfId="1" applyNumberFormat="1" applyFont="1" applyBorder="1" applyAlignment="1">
      <alignment vertical="center" wrapText="1"/>
    </xf>
    <xf numFmtId="11" fontId="0" fillId="0" borderId="16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17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19" xfId="0" applyNumberFormat="1" applyBorder="1" applyAlignment="1">
      <alignment horizontal="center" vertical="center"/>
    </xf>
    <xf numFmtId="11" fontId="0" fillId="0" borderId="20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11" fontId="0" fillId="0" borderId="25" xfId="0" applyNumberFormat="1" applyBorder="1" applyAlignment="1">
      <alignment horizontal="center" vertical="center"/>
    </xf>
    <xf numFmtId="11" fontId="0" fillId="0" borderId="26" xfId="0" applyNumberFormat="1" applyBorder="1" applyAlignment="1">
      <alignment horizontal="center" vertical="center"/>
    </xf>
    <xf numFmtId="11" fontId="0" fillId="0" borderId="27" xfId="0" applyNumberFormat="1" applyBorder="1" applyAlignment="1">
      <alignment horizontal="center" vertical="center"/>
    </xf>
    <xf numFmtId="9" fontId="0" fillId="0" borderId="16" xfId="1" applyFont="1" applyBorder="1" applyAlignment="1">
      <alignment horizontal="center" vertical="center"/>
    </xf>
    <xf numFmtId="9" fontId="0" fillId="0" borderId="25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26" xfId="1" applyFont="1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27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12" xfId="1" applyFont="1" applyBorder="1" applyAlignment="1">
      <alignment horizontal="center" vertical="center"/>
    </xf>
    <xf numFmtId="0" fontId="16" fillId="2" borderId="19" xfId="0" applyFont="1" applyFill="1" applyBorder="1"/>
    <xf numFmtId="11" fontId="18" fillId="0" borderId="28" xfId="0" applyNumberFormat="1" applyFont="1" applyBorder="1" applyAlignment="1">
      <alignment vertical="center" wrapText="1"/>
    </xf>
    <xf numFmtId="11" fontId="18" fillId="0" borderId="20" xfId="0" applyNumberFormat="1" applyFont="1" applyBorder="1" applyAlignment="1">
      <alignment vertical="center" wrapText="1"/>
    </xf>
    <xf numFmtId="11" fontId="18" fillId="0" borderId="21" xfId="0" applyNumberFormat="1" applyFont="1" applyBorder="1" applyAlignment="1">
      <alignment vertical="center" wrapText="1"/>
    </xf>
    <xf numFmtId="9" fontId="18" fillId="0" borderId="28" xfId="1" applyFont="1" applyBorder="1" applyAlignment="1">
      <alignment vertical="center" wrapText="1"/>
    </xf>
    <xf numFmtId="9" fontId="18" fillId="0" borderId="20" xfId="1" applyFont="1" applyBorder="1" applyAlignment="1">
      <alignment vertical="center" wrapText="1"/>
    </xf>
    <xf numFmtId="9" fontId="18" fillId="0" borderId="21" xfId="1" applyFont="1" applyBorder="1" applyAlignment="1">
      <alignment vertical="center" wrapText="1"/>
    </xf>
    <xf numFmtId="11" fontId="0" fillId="0" borderId="9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10" fontId="18" fillId="0" borderId="7" xfId="1" applyNumberFormat="1" applyFont="1" applyBorder="1" applyAlignment="1">
      <alignment vertical="center" wrapText="1"/>
    </xf>
    <xf numFmtId="10" fontId="18" fillId="0" borderId="8" xfId="1" applyNumberFormat="1" applyFont="1" applyBorder="1" applyAlignment="1">
      <alignment vertical="center" wrapText="1"/>
    </xf>
    <xf numFmtId="10" fontId="18" fillId="0" borderId="5" xfId="1" applyNumberFormat="1" applyFont="1" applyBorder="1" applyAlignment="1">
      <alignment vertical="center" wrapText="1"/>
    </xf>
    <xf numFmtId="11" fontId="18" fillId="0" borderId="10" xfId="0" applyNumberFormat="1" applyFont="1" applyBorder="1" applyAlignment="1">
      <alignment vertical="center" wrapText="1"/>
    </xf>
    <xf numFmtId="11" fontId="18" fillId="0" borderId="11" xfId="0" applyNumberFormat="1" applyFont="1" applyBorder="1" applyAlignment="1">
      <alignment vertical="center" wrapText="1"/>
    </xf>
    <xf numFmtId="11" fontId="18" fillId="0" borderId="13" xfId="0" applyNumberFormat="1" applyFont="1" applyBorder="1" applyAlignment="1">
      <alignment vertical="center" wrapText="1"/>
    </xf>
    <xf numFmtId="11" fontId="0" fillId="0" borderId="6" xfId="0" applyNumberForma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9" fontId="0" fillId="0" borderId="13" xfId="1" applyFont="1" applyBorder="1" applyAlignment="1">
      <alignment horizontal="center" vertical="center"/>
    </xf>
    <xf numFmtId="9" fontId="0" fillId="0" borderId="29" xfId="1" applyFont="1" applyBorder="1" applyAlignment="1">
      <alignment horizontal="center" vertical="center"/>
    </xf>
    <xf numFmtId="9" fontId="0" fillId="0" borderId="30" xfId="1" applyFont="1" applyBorder="1" applyAlignment="1">
      <alignment horizontal="center" vertical="center"/>
    </xf>
    <xf numFmtId="9" fontId="0" fillId="0" borderId="31" xfId="1" applyFont="1" applyBorder="1" applyAlignment="1">
      <alignment horizontal="center" vertical="center"/>
    </xf>
    <xf numFmtId="0" fontId="18" fillId="0" borderId="22" xfId="0" applyFont="1" applyBorder="1" applyAlignment="1">
      <alignment vertical="center" wrapText="1"/>
    </xf>
    <xf numFmtId="10" fontId="0" fillId="0" borderId="0" xfId="0" applyNumberFormat="1"/>
    <xf numFmtId="11" fontId="0" fillId="0" borderId="0" xfId="0" applyNumberFormat="1" applyAlignment="1">
      <alignment horizontal="center"/>
    </xf>
    <xf numFmtId="11" fontId="0" fillId="0" borderId="10" xfId="0" applyNumberFormat="1" applyBorder="1"/>
    <xf numFmtId="11" fontId="0" fillId="0" borderId="6" xfId="0" applyNumberFormat="1" applyBorder="1"/>
    <xf numFmtId="11" fontId="0" fillId="0" borderId="13" xfId="0" applyNumberFormat="1" applyBorder="1"/>
    <xf numFmtId="0" fontId="5" fillId="0" borderId="13" xfId="0" applyFont="1" applyBorder="1" applyAlignment="1">
      <alignment horizontal="center"/>
    </xf>
    <xf numFmtId="0" fontId="2" fillId="0" borderId="32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16" fillId="5" borderId="0" xfId="0" applyFont="1" applyFill="1"/>
    <xf numFmtId="0" fontId="0" fillId="5" borderId="0" xfId="0" applyFill="1"/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0" fontId="18" fillId="5" borderId="15" xfId="1" applyNumberFormat="1" applyFont="1" applyFill="1" applyBorder="1" applyAlignment="1">
      <alignment vertical="center" wrapText="1"/>
    </xf>
    <xf numFmtId="10" fontId="18" fillId="5" borderId="7" xfId="1" applyNumberFormat="1" applyFont="1" applyFill="1" applyBorder="1" applyAlignment="1">
      <alignment vertical="center" wrapText="1"/>
    </xf>
    <xf numFmtId="10" fontId="18" fillId="5" borderId="16" xfId="1" applyNumberFormat="1" applyFont="1" applyFill="1" applyBorder="1" applyAlignment="1">
      <alignment vertical="center" wrapText="1"/>
    </xf>
    <xf numFmtId="10" fontId="18" fillId="5" borderId="8" xfId="1" applyNumberFormat="1" applyFont="1" applyFill="1" applyBorder="1" applyAlignment="1">
      <alignment vertical="center" wrapText="1"/>
    </xf>
    <xf numFmtId="10" fontId="18" fillId="5" borderId="17" xfId="1" applyNumberFormat="1" applyFont="1" applyFill="1" applyBorder="1" applyAlignment="1">
      <alignment vertical="center" wrapText="1"/>
    </xf>
    <xf numFmtId="10" fontId="18" fillId="5" borderId="5" xfId="1" applyNumberFormat="1" applyFont="1" applyFill="1" applyBorder="1" applyAlignment="1">
      <alignment vertical="center" wrapText="1"/>
    </xf>
    <xf numFmtId="11" fontId="18" fillId="5" borderId="22" xfId="0" applyNumberFormat="1" applyFont="1" applyFill="1" applyBorder="1" applyAlignment="1">
      <alignment vertical="center" wrapText="1"/>
    </xf>
    <xf numFmtId="11" fontId="18" fillId="5" borderId="9" xfId="0" applyNumberFormat="1" applyFont="1" applyFill="1" applyBorder="1" applyAlignment="1">
      <alignment vertical="center" wrapText="1"/>
    </xf>
    <xf numFmtId="11" fontId="18" fillId="5" borderId="7" xfId="0" applyNumberFormat="1" applyFont="1" applyFill="1" applyBorder="1" applyAlignment="1">
      <alignment vertical="center" wrapText="1"/>
    </xf>
    <xf numFmtId="11" fontId="18" fillId="5" borderId="23" xfId="0" applyNumberFormat="1" applyFont="1" applyFill="1" applyBorder="1" applyAlignment="1">
      <alignment vertical="center" wrapText="1"/>
    </xf>
    <xf numFmtId="11" fontId="18" fillId="5" borderId="0" xfId="0" applyNumberFormat="1" applyFont="1" applyFill="1" applyAlignment="1">
      <alignment vertical="center" wrapText="1"/>
    </xf>
    <xf numFmtId="11" fontId="18" fillId="5" borderId="8" xfId="0" applyNumberFormat="1" applyFont="1" applyFill="1" applyBorder="1" applyAlignment="1">
      <alignment vertical="center" wrapText="1"/>
    </xf>
    <xf numFmtId="11" fontId="18" fillId="5" borderId="24" xfId="0" applyNumberFormat="1" applyFont="1" applyFill="1" applyBorder="1" applyAlignment="1">
      <alignment vertical="center" wrapText="1"/>
    </xf>
    <xf numFmtId="11" fontId="18" fillId="5" borderId="12" xfId="0" applyNumberFormat="1" applyFont="1" applyFill="1" applyBorder="1" applyAlignment="1">
      <alignment vertical="center" wrapText="1"/>
    </xf>
    <xf numFmtId="11" fontId="18" fillId="5" borderId="5" xfId="0" applyNumberFormat="1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textRotation="180" wrapText="1"/>
    </xf>
    <xf numFmtId="11" fontId="4" fillId="2" borderId="16" xfId="0" applyNumberFormat="1" applyFont="1" applyFill="1" applyBorder="1" applyAlignment="1">
      <alignment horizontal="center" vertical="center" textRotation="180"/>
    </xf>
    <xf numFmtId="0" fontId="4" fillId="2" borderId="0" xfId="0" applyFont="1" applyFill="1" applyAlignment="1">
      <alignment horizontal="center" vertical="center" textRotation="180" wrapText="1"/>
    </xf>
    <xf numFmtId="11" fontId="4" fillId="2" borderId="0" xfId="0" applyNumberFormat="1" applyFont="1" applyFill="1" applyAlignment="1">
      <alignment horizontal="center" vertical="center" textRotation="180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7" fillId="0" borderId="1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externalLink" Target="externalLinks/externalLink2.xml"/><Relationship Id="rId5" Type="http://schemas.openxmlformats.org/officeDocument/2006/relationships/chartsheet" Target="chartsheets/sheet3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Graphique d</a:t>
            </a:r>
            <a:r>
              <a:rPr lang="fr-CA" baseline="0"/>
              <a:t>e pollution de gaz à effet de serre pour le Québec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'Annexe 1'!$V$30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'Annexe 1'!$W$29:$AM$29</c:f>
              <c:strCache>
                <c:ptCount val="17"/>
                <c:pt idx="0">
                  <c:v>CH4</c:v>
                </c:pt>
                <c:pt idx="1">
                  <c:v>C02</c:v>
                </c:pt>
                <c:pt idx="2">
                  <c:v>N20</c:v>
                </c:pt>
                <c:pt idx="3">
                  <c:v>SF6</c:v>
                </c:pt>
                <c:pt idx="4">
                  <c:v>CO</c:v>
                </c:pt>
                <c:pt idx="5">
                  <c:v>CFC-14</c:v>
                </c:pt>
                <c:pt idx="6">
                  <c:v>HFC-116</c:v>
                </c:pt>
                <c:pt idx="7">
                  <c:v>CFC-12</c:v>
                </c:pt>
                <c:pt idx="8">
                  <c:v>CFC-114</c:v>
                </c:pt>
                <c:pt idx="9">
                  <c:v>HFC-22</c:v>
                </c:pt>
                <c:pt idx="10">
                  <c:v>HFC-23</c:v>
                </c:pt>
                <c:pt idx="11">
                  <c:v>CFC-10</c:v>
                </c:pt>
                <c:pt idx="12">
                  <c:v>CFC-113</c:v>
                </c:pt>
                <c:pt idx="13">
                  <c:v>Halon 1301</c:v>
                </c:pt>
                <c:pt idx="14">
                  <c:v>HFC-134a</c:v>
                </c:pt>
                <c:pt idx="15">
                  <c:v>HFC-152a</c:v>
                </c:pt>
                <c:pt idx="16">
                  <c:v>Halon 1211</c:v>
                </c:pt>
              </c:strCache>
            </c:strRef>
          </c:cat>
          <c:val>
            <c:numRef>
              <c:f>'Annexe 1'!$W$30:$AM$30</c:f>
              <c:numCache>
                <c:formatCode>0.00E+00</c:formatCode>
                <c:ptCount val="17"/>
                <c:pt idx="0">
                  <c:v>3711.795224667489</c:v>
                </c:pt>
                <c:pt idx="1">
                  <c:v>97067.51906980027</c:v>
                </c:pt>
                <c:pt idx="2">
                  <c:v>860.68671241999994</c:v>
                </c:pt>
                <c:pt idx="3">
                  <c:v>1149.6899407615997</c:v>
                </c:pt>
                <c:pt idx="4">
                  <c:v>803.20574695199991</c:v>
                </c:pt>
                <c:pt idx="5">
                  <c:v>555.85447901973328</c:v>
                </c:pt>
                <c:pt idx="6">
                  <c:v>94.937572829706653</c:v>
                </c:pt>
                <c:pt idx="7">
                  <c:v>167.41764302213329</c:v>
                </c:pt>
                <c:pt idx="8">
                  <c:v>7.7189004594533328</c:v>
                </c:pt>
                <c:pt idx="9">
                  <c:v>94.502818422551996</c:v>
                </c:pt>
                <c:pt idx="10">
                  <c:v>104.26942080566</c:v>
                </c:pt>
                <c:pt idx="11">
                  <c:v>3.3292028476034661</c:v>
                </c:pt>
                <c:pt idx="12">
                  <c:v>3506.4448914159357</c:v>
                </c:pt>
                <c:pt idx="13">
                  <c:v>0.84753380977333326</c:v>
                </c:pt>
                <c:pt idx="14">
                  <c:v>994.39431132845027</c:v>
                </c:pt>
                <c:pt idx="15">
                  <c:v>1.0858338783914667</c:v>
                </c:pt>
                <c:pt idx="16">
                  <c:v>5.4192633508E-2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5-1D46-984E-7C06357BD60B}"/>
            </c:ext>
          </c:extLst>
        </c:ser>
        <c:ser>
          <c:idx val="1"/>
          <c:order val="1"/>
          <c:tx>
            <c:strRef>
              <c:f>'Annexe 1'!$V$31</c:f>
              <c:strCache>
                <c:ptCount val="1"/>
                <c:pt idx="0">
                  <c:v>Utilisation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'Annexe 1'!$W$29:$AM$29</c:f>
              <c:strCache>
                <c:ptCount val="17"/>
                <c:pt idx="0">
                  <c:v>CH4</c:v>
                </c:pt>
                <c:pt idx="1">
                  <c:v>C02</c:v>
                </c:pt>
                <c:pt idx="2">
                  <c:v>N20</c:v>
                </c:pt>
                <c:pt idx="3">
                  <c:v>SF6</c:v>
                </c:pt>
                <c:pt idx="4">
                  <c:v>CO</c:v>
                </c:pt>
                <c:pt idx="5">
                  <c:v>CFC-14</c:v>
                </c:pt>
                <c:pt idx="6">
                  <c:v>HFC-116</c:v>
                </c:pt>
                <c:pt idx="7">
                  <c:v>CFC-12</c:v>
                </c:pt>
                <c:pt idx="8">
                  <c:v>CFC-114</c:v>
                </c:pt>
                <c:pt idx="9">
                  <c:v>HFC-22</c:v>
                </c:pt>
                <c:pt idx="10">
                  <c:v>HFC-23</c:v>
                </c:pt>
                <c:pt idx="11">
                  <c:v>CFC-10</c:v>
                </c:pt>
                <c:pt idx="12">
                  <c:v>CFC-113</c:v>
                </c:pt>
                <c:pt idx="13">
                  <c:v>Halon 1301</c:v>
                </c:pt>
                <c:pt idx="14">
                  <c:v>HFC-134a</c:v>
                </c:pt>
                <c:pt idx="15">
                  <c:v>HFC-152a</c:v>
                </c:pt>
                <c:pt idx="16">
                  <c:v>Halon 1211</c:v>
                </c:pt>
              </c:strCache>
            </c:strRef>
          </c:cat>
          <c:val>
            <c:numRef>
              <c:f>'Annexe 1'!$W$31:$AM$31</c:f>
              <c:numCache>
                <c:formatCode>0.00E+00</c:formatCode>
                <c:ptCount val="17"/>
                <c:pt idx="0">
                  <c:v>6710.9699214933335</c:v>
                </c:pt>
                <c:pt idx="1">
                  <c:v>464858.6333333333</c:v>
                </c:pt>
                <c:pt idx="2">
                  <c:v>26890.923333333336</c:v>
                </c:pt>
                <c:pt idx="3">
                  <c:v>11122.551333333333</c:v>
                </c:pt>
                <c:pt idx="4">
                  <c:v>1170.2304666666664</c:v>
                </c:pt>
                <c:pt idx="5">
                  <c:v>297.04653999999999</c:v>
                </c:pt>
                <c:pt idx="6">
                  <c:v>44.071958000000002</c:v>
                </c:pt>
                <c:pt idx="7">
                  <c:v>13.037829999999998</c:v>
                </c:pt>
                <c:pt idx="8">
                  <c:v>33.825363333333335</c:v>
                </c:pt>
                <c:pt idx="9">
                  <c:v>7.9618699999999993</c:v>
                </c:pt>
                <c:pt idx="10">
                  <c:v>2.9915121333333334</c:v>
                </c:pt>
                <c:pt idx="11">
                  <c:v>0.21497475333333332</c:v>
                </c:pt>
                <c:pt idx="12">
                  <c:v>51.773805999999993</c:v>
                </c:pt>
                <c:pt idx="13">
                  <c:v>3.6690725333333334</c:v>
                </c:pt>
                <c:pt idx="14">
                  <c:v>15.033253333333336</c:v>
                </c:pt>
                <c:pt idx="15">
                  <c:v>0.14351837999999997</c:v>
                </c:pt>
                <c:pt idx="16">
                  <c:v>0.19936164000000001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5-1D46-984E-7C06357BD60B}"/>
            </c:ext>
          </c:extLst>
        </c:ser>
        <c:ser>
          <c:idx val="2"/>
          <c:order val="2"/>
          <c:tx>
            <c:strRef>
              <c:f>'Annexe 1'!$V$32</c:f>
              <c:strCache>
                <c:ptCount val="1"/>
                <c:pt idx="0">
                  <c:v>FIn de vie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'Annexe 1'!$W$29:$AM$29</c:f>
              <c:strCache>
                <c:ptCount val="17"/>
                <c:pt idx="0">
                  <c:v>CH4</c:v>
                </c:pt>
                <c:pt idx="1">
                  <c:v>C02</c:v>
                </c:pt>
                <c:pt idx="2">
                  <c:v>N20</c:v>
                </c:pt>
                <c:pt idx="3">
                  <c:v>SF6</c:v>
                </c:pt>
                <c:pt idx="4">
                  <c:v>CO</c:v>
                </c:pt>
                <c:pt idx="5">
                  <c:v>CFC-14</c:v>
                </c:pt>
                <c:pt idx="6">
                  <c:v>HFC-116</c:v>
                </c:pt>
                <c:pt idx="7">
                  <c:v>CFC-12</c:v>
                </c:pt>
                <c:pt idx="8">
                  <c:v>CFC-114</c:v>
                </c:pt>
                <c:pt idx="9">
                  <c:v>HFC-22</c:v>
                </c:pt>
                <c:pt idx="10">
                  <c:v>HFC-23</c:v>
                </c:pt>
                <c:pt idx="11">
                  <c:v>CFC-10</c:v>
                </c:pt>
                <c:pt idx="12">
                  <c:v>CFC-113</c:v>
                </c:pt>
                <c:pt idx="13">
                  <c:v>Halon 1301</c:v>
                </c:pt>
                <c:pt idx="14">
                  <c:v>HFC-134a</c:v>
                </c:pt>
                <c:pt idx="15">
                  <c:v>HFC-152a</c:v>
                </c:pt>
                <c:pt idx="16">
                  <c:v>Halon 1211</c:v>
                </c:pt>
              </c:strCache>
            </c:strRef>
          </c:cat>
          <c:val>
            <c:numRef>
              <c:f>'Annexe 1'!$W$32:$AM$32</c:f>
              <c:numCache>
                <c:formatCode>0.00E+00</c:formatCode>
                <c:ptCount val="17"/>
                <c:pt idx="0">
                  <c:v>6.3507240805228333</c:v>
                </c:pt>
                <c:pt idx="1">
                  <c:v>378.14119497413992</c:v>
                </c:pt>
                <c:pt idx="2">
                  <c:v>2.5513530632000001</c:v>
                </c:pt>
                <c:pt idx="3">
                  <c:v>0.29994336359999996</c:v>
                </c:pt>
                <c:pt idx="4">
                  <c:v>1.3438875115333333</c:v>
                </c:pt>
                <c:pt idx="5">
                  <c:v>6.4382929806666656E-2</c:v>
                </c:pt>
                <c:pt idx="6">
                  <c:v>9.6450798619999983E-3</c:v>
                </c:pt>
                <c:pt idx="7">
                  <c:v>1.3048289390666665E-3</c:v>
                </c:pt>
                <c:pt idx="8">
                  <c:v>8.4144702139999986E-3</c:v>
                </c:pt>
                <c:pt idx="9">
                  <c:v>2.7685446213333333E-3</c:v>
                </c:pt>
                <c:pt idx="10">
                  <c:v>7.6507375693333341E-4</c:v>
                </c:pt>
                <c:pt idx="11">
                  <c:v>9.5224864273333329E-5</c:v>
                </c:pt>
                <c:pt idx="12">
                  <c:v>3.5623277066666661E-4</c:v>
                </c:pt>
                <c:pt idx="13">
                  <c:v>1.6027742638000001E-2</c:v>
                </c:pt>
                <c:pt idx="14">
                  <c:v>2.3151656853333334E-4</c:v>
                </c:pt>
                <c:pt idx="15">
                  <c:v>4.1828853213333325E-5</c:v>
                </c:pt>
                <c:pt idx="16">
                  <c:v>5.1154057486666677E-5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55-1D46-984E-7C06357BD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622079"/>
        <c:axId val="526766703"/>
      </c:barChart>
      <c:catAx>
        <c:axId val="50762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766703"/>
        <c:crosses val="autoZero"/>
        <c:auto val="1"/>
        <c:lblAlgn val="ctr"/>
        <c:lblOffset val="100"/>
        <c:noMultiLvlLbl val="0"/>
      </c:catAx>
      <c:valAx>
        <c:axId val="52676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62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Graphique</a:t>
            </a:r>
            <a:r>
              <a:rPr lang="fr-CA" baseline="0"/>
              <a:t> comparant toutes les possibilités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'Annexe 2'!$A$69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'Annexe 2'!$B$67:$Y$68</c:f>
              <c:multiLvlStrCache>
                <c:ptCount val="24"/>
                <c:lvl>
                  <c:pt idx="0">
                    <c:v>QC PROVINCE</c:v>
                  </c:pt>
                  <c:pt idx="1">
                    <c:v>QC PANNEAU</c:v>
                  </c:pt>
                  <c:pt idx="2">
                    <c:v>QC EOLIENNE</c:v>
                  </c:pt>
                  <c:pt idx="3">
                    <c:v>AB GRID</c:v>
                  </c:pt>
                  <c:pt idx="4">
                    <c:v>AB PANNEAU</c:v>
                  </c:pt>
                  <c:pt idx="5">
                    <c:v>AB EOLIENNE</c:v>
                  </c:pt>
                  <c:pt idx="6">
                    <c:v>QC PROVINCE</c:v>
                  </c:pt>
                  <c:pt idx="7">
                    <c:v>QC PANNEAU</c:v>
                  </c:pt>
                  <c:pt idx="8">
                    <c:v>QC EOLIENNE</c:v>
                  </c:pt>
                  <c:pt idx="9">
                    <c:v>AB GRID</c:v>
                  </c:pt>
                  <c:pt idx="10">
                    <c:v>AB PANNEAU</c:v>
                  </c:pt>
                  <c:pt idx="11">
                    <c:v>AB EOLIENNE</c:v>
                  </c:pt>
                  <c:pt idx="12">
                    <c:v>QC PROVINCE</c:v>
                  </c:pt>
                  <c:pt idx="13">
                    <c:v>QC PANNEAU</c:v>
                  </c:pt>
                  <c:pt idx="14">
                    <c:v>QC EOLIENNE</c:v>
                  </c:pt>
                  <c:pt idx="15">
                    <c:v>AB GRID</c:v>
                  </c:pt>
                  <c:pt idx="16">
                    <c:v>AB PANNEAU</c:v>
                  </c:pt>
                  <c:pt idx="17">
                    <c:v>AB EOLIENNE</c:v>
                  </c:pt>
                  <c:pt idx="18">
                    <c:v>QC PROVINCE</c:v>
                  </c:pt>
                  <c:pt idx="19">
                    <c:v>QC PANNEAU</c:v>
                  </c:pt>
                  <c:pt idx="20">
                    <c:v>QC EOLIENNE</c:v>
                  </c:pt>
                  <c:pt idx="21">
                    <c:v>AB GRID</c:v>
                  </c:pt>
                  <c:pt idx="22">
                    <c:v>AB PANNEAU</c:v>
                  </c:pt>
                  <c:pt idx="23">
                    <c:v>AB EOLIENNE</c:v>
                  </c:pt>
                </c:lvl>
                <c:lvl>
                  <c:pt idx="0">
                    <c:v>Santé Huamine</c:v>
                  </c:pt>
                  <c:pt idx="6">
                    <c:v>Qualité des écosystème</c:v>
                  </c:pt>
                  <c:pt idx="12">
                    <c:v>Changements Climatique</c:v>
                  </c:pt>
                  <c:pt idx="18">
                    <c:v>Ressources</c:v>
                  </c:pt>
                </c:lvl>
              </c:multiLvlStrCache>
            </c:multiLvlStrRef>
          </c:cat>
          <c:val>
            <c:numRef>
              <c:f>'Annexe 2'!$B$69:$Y$69</c:f>
              <c:numCache>
                <c:formatCode>0%</c:formatCode>
                <c:ptCount val="24"/>
                <c:pt idx="0">
                  <c:v>0.14270137668989463</c:v>
                </c:pt>
                <c:pt idx="1">
                  <c:v>0.14270137668989463</c:v>
                </c:pt>
                <c:pt idx="2">
                  <c:v>0.14270137668989463</c:v>
                </c:pt>
                <c:pt idx="3">
                  <c:v>2.9633809561170836E-2</c:v>
                </c:pt>
                <c:pt idx="4">
                  <c:v>2.9633809561170836E-2</c:v>
                </c:pt>
                <c:pt idx="5">
                  <c:v>2.9633809561170836E-2</c:v>
                </c:pt>
                <c:pt idx="6">
                  <c:v>0.28857934534227253</c:v>
                </c:pt>
                <c:pt idx="7">
                  <c:v>0.28857934534227253</c:v>
                </c:pt>
                <c:pt idx="8">
                  <c:v>0.28857934534227253</c:v>
                </c:pt>
                <c:pt idx="9">
                  <c:v>7.6863243548267374E-2</c:v>
                </c:pt>
                <c:pt idx="10">
                  <c:v>7.6863243548267374E-2</c:v>
                </c:pt>
                <c:pt idx="11">
                  <c:v>7.6863243548267374E-2</c:v>
                </c:pt>
                <c:pt idx="12">
                  <c:v>7.5225877958385201E-2</c:v>
                </c:pt>
                <c:pt idx="13">
                  <c:v>7.5225877958385201E-2</c:v>
                </c:pt>
                <c:pt idx="14">
                  <c:v>7.5225877958385201E-2</c:v>
                </c:pt>
                <c:pt idx="15">
                  <c:v>2.1205967938386104E-2</c:v>
                </c:pt>
                <c:pt idx="16">
                  <c:v>2.1205967938386104E-2</c:v>
                </c:pt>
                <c:pt idx="17">
                  <c:v>2.1205967938386104E-2</c:v>
                </c:pt>
                <c:pt idx="18">
                  <c:v>6.9690450209083488E-2</c:v>
                </c:pt>
                <c:pt idx="19">
                  <c:v>6.9690450209083488E-2</c:v>
                </c:pt>
                <c:pt idx="20">
                  <c:v>6.9690450209083488E-2</c:v>
                </c:pt>
                <c:pt idx="21">
                  <c:v>5.2346021802613775E-3</c:v>
                </c:pt>
                <c:pt idx="22">
                  <c:v>5.2346021802613775E-3</c:v>
                </c:pt>
                <c:pt idx="23">
                  <c:v>5.2346021802613775E-3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3-9D44-948F-FE42504A618B}"/>
            </c:ext>
          </c:extLst>
        </c:ser>
        <c:ser>
          <c:idx val="1"/>
          <c:order val="1"/>
          <c:tx>
            <c:strRef>
              <c:f>'Annexe 2'!$A$70</c:f>
              <c:strCache>
                <c:ptCount val="1"/>
                <c:pt idx="0">
                  <c:v>Utilisation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'Annexe 2'!$B$67:$Y$68</c:f>
              <c:multiLvlStrCache>
                <c:ptCount val="24"/>
                <c:lvl>
                  <c:pt idx="0">
                    <c:v>QC PROVINCE</c:v>
                  </c:pt>
                  <c:pt idx="1">
                    <c:v>QC PANNEAU</c:v>
                  </c:pt>
                  <c:pt idx="2">
                    <c:v>QC EOLIENNE</c:v>
                  </c:pt>
                  <c:pt idx="3">
                    <c:v>AB GRID</c:v>
                  </c:pt>
                  <c:pt idx="4">
                    <c:v>AB PANNEAU</c:v>
                  </c:pt>
                  <c:pt idx="5">
                    <c:v>AB EOLIENNE</c:v>
                  </c:pt>
                  <c:pt idx="6">
                    <c:v>QC PROVINCE</c:v>
                  </c:pt>
                  <c:pt idx="7">
                    <c:v>QC PANNEAU</c:v>
                  </c:pt>
                  <c:pt idx="8">
                    <c:v>QC EOLIENNE</c:v>
                  </c:pt>
                  <c:pt idx="9">
                    <c:v>AB GRID</c:v>
                  </c:pt>
                  <c:pt idx="10">
                    <c:v>AB PANNEAU</c:v>
                  </c:pt>
                  <c:pt idx="11">
                    <c:v>AB EOLIENNE</c:v>
                  </c:pt>
                  <c:pt idx="12">
                    <c:v>QC PROVINCE</c:v>
                  </c:pt>
                  <c:pt idx="13">
                    <c:v>QC PANNEAU</c:v>
                  </c:pt>
                  <c:pt idx="14">
                    <c:v>QC EOLIENNE</c:v>
                  </c:pt>
                  <c:pt idx="15">
                    <c:v>AB GRID</c:v>
                  </c:pt>
                  <c:pt idx="16">
                    <c:v>AB PANNEAU</c:v>
                  </c:pt>
                  <c:pt idx="17">
                    <c:v>AB EOLIENNE</c:v>
                  </c:pt>
                  <c:pt idx="18">
                    <c:v>QC PROVINCE</c:v>
                  </c:pt>
                  <c:pt idx="19">
                    <c:v>QC PANNEAU</c:v>
                  </c:pt>
                  <c:pt idx="20">
                    <c:v>QC EOLIENNE</c:v>
                  </c:pt>
                  <c:pt idx="21">
                    <c:v>AB GRID</c:v>
                  </c:pt>
                  <c:pt idx="22">
                    <c:v>AB PANNEAU</c:v>
                  </c:pt>
                  <c:pt idx="23">
                    <c:v>AB EOLIENNE</c:v>
                  </c:pt>
                </c:lvl>
                <c:lvl>
                  <c:pt idx="0">
                    <c:v>Santé Huamine</c:v>
                  </c:pt>
                  <c:pt idx="6">
                    <c:v>Qualité des écosystème</c:v>
                  </c:pt>
                  <c:pt idx="12">
                    <c:v>Changements Climatique</c:v>
                  </c:pt>
                  <c:pt idx="18">
                    <c:v>Ressources</c:v>
                  </c:pt>
                </c:lvl>
              </c:multiLvlStrCache>
            </c:multiLvlStrRef>
          </c:cat>
          <c:val>
            <c:numRef>
              <c:f>'Annexe 2'!$B$70:$Y$70</c:f>
              <c:numCache>
                <c:formatCode>0%</c:formatCode>
                <c:ptCount val="24"/>
                <c:pt idx="0">
                  <c:v>0.15522133393378743</c:v>
                </c:pt>
                <c:pt idx="1">
                  <c:v>0.85713873351023528</c:v>
                </c:pt>
                <c:pt idx="2">
                  <c:v>0.36230674815893649</c:v>
                </c:pt>
                <c:pt idx="3">
                  <c:v>0.97033328319409839</c:v>
                </c:pt>
                <c:pt idx="4">
                  <c:v>0.15601587864594721</c:v>
                </c:pt>
                <c:pt idx="5">
                  <c:v>6.5946857192981392E-2</c:v>
                </c:pt>
                <c:pt idx="6">
                  <c:v>0.71004890345930671</c:v>
                </c:pt>
                <c:pt idx="7">
                  <c:v>0.57318284313159684</c:v>
                </c:pt>
                <c:pt idx="8">
                  <c:v>0.45219046439615995</c:v>
                </c:pt>
                <c:pt idx="9">
                  <c:v>0.92277088949932973</c:v>
                </c:pt>
                <c:pt idx="10">
                  <c:v>0.13942345967713971</c:v>
                </c:pt>
                <c:pt idx="11">
                  <c:v>0.1099927531582629</c:v>
                </c:pt>
                <c:pt idx="12">
                  <c:v>0.3524184116389007</c:v>
                </c:pt>
                <c:pt idx="13">
                  <c:v>0.92450610378257891</c:v>
                </c:pt>
                <c:pt idx="14">
                  <c:v>0.33716980306870703</c:v>
                </c:pt>
                <c:pt idx="15">
                  <c:v>0.97874987311525763</c:v>
                </c:pt>
                <c:pt idx="16">
                  <c:v>7.0364122371988818E-3</c:v>
                </c:pt>
                <c:pt idx="17">
                  <c:v>2.5661980149398046E-3</c:v>
                </c:pt>
                <c:pt idx="18">
                  <c:v>0.25022264604746092</c:v>
                </c:pt>
                <c:pt idx="19">
                  <c:v>0.93002247992453402</c:v>
                </c:pt>
                <c:pt idx="20">
                  <c:v>0.32824530927845563</c:v>
                </c:pt>
                <c:pt idx="21">
                  <c:v>0.99474378744783309</c:v>
                </c:pt>
                <c:pt idx="22">
                  <c:v>5.3208580413848454E-2</c:v>
                </c:pt>
                <c:pt idx="23">
                  <c:v>1.8779618032059273E-2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B3-9D44-948F-FE42504A618B}"/>
            </c:ext>
          </c:extLst>
        </c:ser>
        <c:ser>
          <c:idx val="2"/>
          <c:order val="2"/>
          <c:tx>
            <c:strRef>
              <c:f>'Annexe 2'!$A$71</c:f>
              <c:strCache>
                <c:ptCount val="1"/>
                <c:pt idx="0">
                  <c:v>Fin de vie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'Annexe 2'!$B$67:$Y$68</c:f>
              <c:multiLvlStrCache>
                <c:ptCount val="24"/>
                <c:lvl>
                  <c:pt idx="0">
                    <c:v>QC PROVINCE</c:v>
                  </c:pt>
                  <c:pt idx="1">
                    <c:v>QC PANNEAU</c:v>
                  </c:pt>
                  <c:pt idx="2">
                    <c:v>QC EOLIENNE</c:v>
                  </c:pt>
                  <c:pt idx="3">
                    <c:v>AB GRID</c:v>
                  </c:pt>
                  <c:pt idx="4">
                    <c:v>AB PANNEAU</c:v>
                  </c:pt>
                  <c:pt idx="5">
                    <c:v>AB EOLIENNE</c:v>
                  </c:pt>
                  <c:pt idx="6">
                    <c:v>QC PROVINCE</c:v>
                  </c:pt>
                  <c:pt idx="7">
                    <c:v>QC PANNEAU</c:v>
                  </c:pt>
                  <c:pt idx="8">
                    <c:v>QC EOLIENNE</c:v>
                  </c:pt>
                  <c:pt idx="9">
                    <c:v>AB GRID</c:v>
                  </c:pt>
                  <c:pt idx="10">
                    <c:v>AB PANNEAU</c:v>
                  </c:pt>
                  <c:pt idx="11">
                    <c:v>AB EOLIENNE</c:v>
                  </c:pt>
                  <c:pt idx="12">
                    <c:v>QC PROVINCE</c:v>
                  </c:pt>
                  <c:pt idx="13">
                    <c:v>QC PANNEAU</c:v>
                  </c:pt>
                  <c:pt idx="14">
                    <c:v>QC EOLIENNE</c:v>
                  </c:pt>
                  <c:pt idx="15">
                    <c:v>AB GRID</c:v>
                  </c:pt>
                  <c:pt idx="16">
                    <c:v>AB PANNEAU</c:v>
                  </c:pt>
                  <c:pt idx="17">
                    <c:v>AB EOLIENNE</c:v>
                  </c:pt>
                  <c:pt idx="18">
                    <c:v>QC PROVINCE</c:v>
                  </c:pt>
                  <c:pt idx="19">
                    <c:v>QC PANNEAU</c:v>
                  </c:pt>
                  <c:pt idx="20">
                    <c:v>QC EOLIENNE</c:v>
                  </c:pt>
                  <c:pt idx="21">
                    <c:v>AB GRID</c:v>
                  </c:pt>
                  <c:pt idx="22">
                    <c:v>AB PANNEAU</c:v>
                  </c:pt>
                  <c:pt idx="23">
                    <c:v>AB EOLIENNE</c:v>
                  </c:pt>
                </c:lvl>
                <c:lvl>
                  <c:pt idx="0">
                    <c:v>Santé Huamine</c:v>
                  </c:pt>
                  <c:pt idx="6">
                    <c:v>Qualité des écosystème</c:v>
                  </c:pt>
                  <c:pt idx="12">
                    <c:v>Changements Climatique</c:v>
                  </c:pt>
                  <c:pt idx="18">
                    <c:v>Ressources</c:v>
                  </c:pt>
                </c:lvl>
              </c:multiLvlStrCache>
            </c:multiLvlStrRef>
          </c:cat>
          <c:val>
            <c:numRef>
              <c:f>'Annexe 2'!$B$71:$Y$71</c:f>
              <c:numCache>
                <c:formatCode>0%</c:formatCode>
                <c:ptCount val="24"/>
                <c:pt idx="0">
                  <c:v>1.5988979987024935E-4</c:v>
                </c:pt>
                <c:pt idx="1">
                  <c:v>1.5988979987024935E-4</c:v>
                </c:pt>
                <c:pt idx="2">
                  <c:v>1.5988979987024935E-4</c:v>
                </c:pt>
                <c:pt idx="3">
                  <c:v>3.2907244730721997E-5</c:v>
                </c:pt>
                <c:pt idx="4">
                  <c:v>3.2907244730721997E-5</c:v>
                </c:pt>
                <c:pt idx="5">
                  <c:v>3.2907244730721997E-5</c:v>
                </c:pt>
                <c:pt idx="6">
                  <c:v>1.3717511984207462E-3</c:v>
                </c:pt>
                <c:pt idx="7">
                  <c:v>1.3717511984207462E-3</c:v>
                </c:pt>
                <c:pt idx="8">
                  <c:v>1.3717511984207462E-3</c:v>
                </c:pt>
                <c:pt idx="9">
                  <c:v>3.658669524028898E-4</c:v>
                </c:pt>
                <c:pt idx="10">
                  <c:v>3.658669524028898E-4</c:v>
                </c:pt>
                <c:pt idx="11">
                  <c:v>3.658669524028898E-4</c:v>
                </c:pt>
                <c:pt idx="12">
                  <c:v>2.6801825903572919E-4</c:v>
                </c:pt>
                <c:pt idx="13">
                  <c:v>2.6801825903572919E-4</c:v>
                </c:pt>
                <c:pt idx="14">
                  <c:v>2.6801825903572919E-4</c:v>
                </c:pt>
                <c:pt idx="15">
                  <c:v>4.4158946356172469E-5</c:v>
                </c:pt>
                <c:pt idx="16">
                  <c:v>4.4158946356172469E-5</c:v>
                </c:pt>
                <c:pt idx="17">
                  <c:v>4.4158946356172469E-5</c:v>
                </c:pt>
                <c:pt idx="18">
                  <c:v>2.8706986638235468E-4</c:v>
                </c:pt>
                <c:pt idx="19">
                  <c:v>2.8706986638235468E-4</c:v>
                </c:pt>
                <c:pt idx="20">
                  <c:v>2.8706986638235468E-4</c:v>
                </c:pt>
                <c:pt idx="21">
                  <c:v>2.1610371905535778E-5</c:v>
                </c:pt>
                <c:pt idx="22">
                  <c:v>2.1610371905535778E-5</c:v>
                </c:pt>
                <c:pt idx="23">
                  <c:v>2.1610371905535778E-5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B3-9D44-948F-FE42504A6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9535935"/>
        <c:axId val="509587583"/>
      </c:barChart>
      <c:catAx>
        <c:axId val="50953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587583"/>
        <c:crosses val="autoZero"/>
        <c:auto val="1"/>
        <c:lblAlgn val="ctr"/>
        <c:lblOffset val="100"/>
        <c:noMultiLvlLbl val="0"/>
      </c:catAx>
      <c:valAx>
        <c:axId val="5095875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53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800" b="0" i="0" baseline="0">
                <a:effectLst/>
              </a:rPr>
              <a:t>Graphique comparant toutes les possibilités</a:t>
            </a:r>
            <a:endParaRPr lang="fr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'Annexe 2'!$A$89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'Annexe 2'!$B$87:$Y$88</c:f>
              <c:multiLvlStrCache>
                <c:ptCount val="24"/>
                <c:lvl>
                  <c:pt idx="0">
                    <c:v>QC PROVINCE</c:v>
                  </c:pt>
                  <c:pt idx="1">
                    <c:v>QC PANNEAU</c:v>
                  </c:pt>
                  <c:pt idx="2">
                    <c:v>QC EOLIENNE</c:v>
                  </c:pt>
                  <c:pt idx="3">
                    <c:v>AB PROVINCE</c:v>
                  </c:pt>
                  <c:pt idx="4">
                    <c:v>AB PANNEAU</c:v>
                  </c:pt>
                  <c:pt idx="5">
                    <c:v>AB EOLIENNE</c:v>
                  </c:pt>
                  <c:pt idx="6">
                    <c:v>QC PROVINCE</c:v>
                  </c:pt>
                  <c:pt idx="7">
                    <c:v>QC PANNEAU</c:v>
                  </c:pt>
                  <c:pt idx="8">
                    <c:v>QC EOLIENNE</c:v>
                  </c:pt>
                  <c:pt idx="9">
                    <c:v>AB PROVINCE</c:v>
                  </c:pt>
                  <c:pt idx="10">
                    <c:v>AB PANNEAU</c:v>
                  </c:pt>
                  <c:pt idx="11">
                    <c:v>AB EOLIENNE</c:v>
                  </c:pt>
                  <c:pt idx="12">
                    <c:v>QC PROVINCE</c:v>
                  </c:pt>
                  <c:pt idx="13">
                    <c:v>QC PANNEAU</c:v>
                  </c:pt>
                  <c:pt idx="14">
                    <c:v>QC EOLIENNE</c:v>
                  </c:pt>
                  <c:pt idx="15">
                    <c:v>AB PROVINCE</c:v>
                  </c:pt>
                  <c:pt idx="16">
                    <c:v>AB PANNEAU</c:v>
                  </c:pt>
                  <c:pt idx="17">
                    <c:v>AB EOLIENNE</c:v>
                  </c:pt>
                  <c:pt idx="18">
                    <c:v>QC PROVINCE</c:v>
                  </c:pt>
                  <c:pt idx="19">
                    <c:v>QC PANNEAU</c:v>
                  </c:pt>
                  <c:pt idx="20">
                    <c:v>QC EOLIENNE</c:v>
                  </c:pt>
                  <c:pt idx="21">
                    <c:v>AB PROVINCE</c:v>
                  </c:pt>
                  <c:pt idx="22">
                    <c:v>AB PANNEAU</c:v>
                  </c:pt>
                  <c:pt idx="23">
                    <c:v>AB EOLIENNE</c:v>
                  </c:pt>
                </c:lvl>
                <c:lvl>
                  <c:pt idx="0">
                    <c:v>Santé Huamine</c:v>
                  </c:pt>
                  <c:pt idx="6">
                    <c:v>Qualité des écosystème</c:v>
                  </c:pt>
                  <c:pt idx="12">
                    <c:v>Changements Climatique</c:v>
                  </c:pt>
                  <c:pt idx="18">
                    <c:v>Ressources</c:v>
                  </c:pt>
                </c:lvl>
              </c:multiLvlStrCache>
            </c:multiLvlStrRef>
          </c:cat>
          <c:val>
            <c:numRef>
              <c:f>'Annexe 2'!$B$89:$Y$89</c:f>
              <c:numCache>
                <c:formatCode>0%</c:formatCode>
                <c:ptCount val="24"/>
                <c:pt idx="0">
                  <c:v>3.2468023841782115E-2</c:v>
                </c:pt>
                <c:pt idx="1">
                  <c:v>3.2468023841782115E-2</c:v>
                </c:pt>
                <c:pt idx="2">
                  <c:v>3.2468023841782115E-2</c:v>
                </c:pt>
                <c:pt idx="3">
                  <c:v>2.9633809561170836E-2</c:v>
                </c:pt>
                <c:pt idx="4">
                  <c:v>2.9633809561170836E-2</c:v>
                </c:pt>
                <c:pt idx="5">
                  <c:v>2.9633809561170836E-2</c:v>
                </c:pt>
                <c:pt idx="6">
                  <c:v>8.7744101208526201E-2</c:v>
                </c:pt>
                <c:pt idx="7">
                  <c:v>8.7744101208526201E-2</c:v>
                </c:pt>
                <c:pt idx="8">
                  <c:v>8.7744101208526201E-2</c:v>
                </c:pt>
                <c:pt idx="9">
                  <c:v>7.6863243548267374E-2</c:v>
                </c:pt>
                <c:pt idx="10">
                  <c:v>7.6863243548267374E-2</c:v>
                </c:pt>
                <c:pt idx="11">
                  <c:v>7.6863243548267374E-2</c:v>
                </c:pt>
                <c:pt idx="12">
                  <c:v>7.1567981819524885E-4</c:v>
                </c:pt>
                <c:pt idx="13">
                  <c:v>7.1567981819524885E-4</c:v>
                </c:pt>
                <c:pt idx="14">
                  <c:v>7.1567981819524885E-4</c:v>
                </c:pt>
                <c:pt idx="15">
                  <c:v>2.1205967938386104E-2</c:v>
                </c:pt>
                <c:pt idx="16">
                  <c:v>2.1205967938386104E-2</c:v>
                </c:pt>
                <c:pt idx="17">
                  <c:v>2.1205967938386104E-2</c:v>
                </c:pt>
                <c:pt idx="18">
                  <c:v>4.9839251255628433E-3</c:v>
                </c:pt>
                <c:pt idx="19">
                  <c:v>4.9839251255628433E-3</c:v>
                </c:pt>
                <c:pt idx="20">
                  <c:v>4.9839251255628433E-3</c:v>
                </c:pt>
                <c:pt idx="21">
                  <c:v>5.2346021802613775E-3</c:v>
                </c:pt>
                <c:pt idx="22">
                  <c:v>5.2346021802613775E-3</c:v>
                </c:pt>
                <c:pt idx="23">
                  <c:v>5.2346021802613775E-3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0-564A-95B7-1074581B8A12}"/>
            </c:ext>
          </c:extLst>
        </c:ser>
        <c:ser>
          <c:idx val="1"/>
          <c:order val="1"/>
          <c:tx>
            <c:strRef>
              <c:f>'Annexe 2'!$A$90</c:f>
              <c:strCache>
                <c:ptCount val="1"/>
                <c:pt idx="0">
                  <c:v>Utilisation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'Annexe 2'!$B$87:$Y$88</c:f>
              <c:multiLvlStrCache>
                <c:ptCount val="24"/>
                <c:lvl>
                  <c:pt idx="0">
                    <c:v>QC PROVINCE</c:v>
                  </c:pt>
                  <c:pt idx="1">
                    <c:v>QC PANNEAU</c:v>
                  </c:pt>
                  <c:pt idx="2">
                    <c:v>QC EOLIENNE</c:v>
                  </c:pt>
                  <c:pt idx="3">
                    <c:v>AB PROVINCE</c:v>
                  </c:pt>
                  <c:pt idx="4">
                    <c:v>AB PANNEAU</c:v>
                  </c:pt>
                  <c:pt idx="5">
                    <c:v>AB EOLIENNE</c:v>
                  </c:pt>
                  <c:pt idx="6">
                    <c:v>QC PROVINCE</c:v>
                  </c:pt>
                  <c:pt idx="7">
                    <c:v>QC PANNEAU</c:v>
                  </c:pt>
                  <c:pt idx="8">
                    <c:v>QC EOLIENNE</c:v>
                  </c:pt>
                  <c:pt idx="9">
                    <c:v>AB PROVINCE</c:v>
                  </c:pt>
                  <c:pt idx="10">
                    <c:v>AB PANNEAU</c:v>
                  </c:pt>
                  <c:pt idx="11">
                    <c:v>AB EOLIENNE</c:v>
                  </c:pt>
                  <c:pt idx="12">
                    <c:v>QC PROVINCE</c:v>
                  </c:pt>
                  <c:pt idx="13">
                    <c:v>QC PANNEAU</c:v>
                  </c:pt>
                  <c:pt idx="14">
                    <c:v>QC EOLIENNE</c:v>
                  </c:pt>
                  <c:pt idx="15">
                    <c:v>AB PROVINCE</c:v>
                  </c:pt>
                  <c:pt idx="16">
                    <c:v>AB PANNEAU</c:v>
                  </c:pt>
                  <c:pt idx="17">
                    <c:v>AB EOLIENNE</c:v>
                  </c:pt>
                  <c:pt idx="18">
                    <c:v>QC PROVINCE</c:v>
                  </c:pt>
                  <c:pt idx="19">
                    <c:v>QC PANNEAU</c:v>
                  </c:pt>
                  <c:pt idx="20">
                    <c:v>QC EOLIENNE</c:v>
                  </c:pt>
                  <c:pt idx="21">
                    <c:v>AB PROVINCE</c:v>
                  </c:pt>
                  <c:pt idx="22">
                    <c:v>AB PANNEAU</c:v>
                  </c:pt>
                  <c:pt idx="23">
                    <c:v>AB EOLIENNE</c:v>
                  </c:pt>
                </c:lvl>
                <c:lvl>
                  <c:pt idx="0">
                    <c:v>Santé Huamine</c:v>
                  </c:pt>
                  <c:pt idx="6">
                    <c:v>Qualité des écosystème</c:v>
                  </c:pt>
                  <c:pt idx="12">
                    <c:v>Changements Climatique</c:v>
                  </c:pt>
                  <c:pt idx="18">
                    <c:v>Ressources</c:v>
                  </c:pt>
                </c:lvl>
              </c:multiLvlStrCache>
            </c:multiLvlStrRef>
          </c:cat>
          <c:val>
            <c:numRef>
              <c:f>'Annexe 2'!$B$90:$Y$90</c:f>
              <c:numCache>
                <c:formatCode>0%</c:formatCode>
                <c:ptCount val="24"/>
                <c:pt idx="0">
                  <c:v>3.5316617735702063E-2</c:v>
                </c:pt>
                <c:pt idx="1">
                  <c:v>0.19501984830743399</c:v>
                </c:pt>
                <c:pt idx="2">
                  <c:v>8.2433571491226695E-2</c:v>
                </c:pt>
                <c:pt idx="3">
                  <c:v>0.97033328319409839</c:v>
                </c:pt>
                <c:pt idx="4">
                  <c:v>0.15601587864594721</c:v>
                </c:pt>
                <c:pt idx="5">
                  <c:v>6.5946857192981392E-2</c:v>
                </c:pt>
                <c:pt idx="6">
                  <c:v>0.21589418596206811</c:v>
                </c:pt>
                <c:pt idx="7">
                  <c:v>0.17427932459642462</c:v>
                </c:pt>
                <c:pt idx="8">
                  <c:v>0.13749094144782867</c:v>
                </c:pt>
                <c:pt idx="9">
                  <c:v>0.92277088949932973</c:v>
                </c:pt>
                <c:pt idx="10">
                  <c:v>0.13942345967713971</c:v>
                </c:pt>
                <c:pt idx="11">
                  <c:v>0.1099927531582629</c:v>
                </c:pt>
                <c:pt idx="12">
                  <c:v>3.3528188917903183E-3</c:v>
                </c:pt>
                <c:pt idx="13">
                  <c:v>8.7955152964986003E-3</c:v>
                </c:pt>
                <c:pt idx="14">
                  <c:v>3.207747518674755E-3</c:v>
                </c:pt>
                <c:pt idx="15">
                  <c:v>0.97874987311525763</c:v>
                </c:pt>
                <c:pt idx="16">
                  <c:v>7.0364122371988818E-3</c:v>
                </c:pt>
                <c:pt idx="17">
                  <c:v>2.5661980149398046E-3</c:v>
                </c:pt>
                <c:pt idx="18">
                  <c:v>1.789471769631662E-2</c:v>
                </c:pt>
                <c:pt idx="19">
                  <c:v>6.6510725517310576E-2</c:v>
                </c:pt>
                <c:pt idx="20">
                  <c:v>2.3474522540074094E-2</c:v>
                </c:pt>
                <c:pt idx="21">
                  <c:v>0.99474378744783309</c:v>
                </c:pt>
                <c:pt idx="22">
                  <c:v>5.3208580413848454E-2</c:v>
                </c:pt>
                <c:pt idx="23">
                  <c:v>1.8779618032059273E-2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0-564A-95B7-1074581B8A12}"/>
            </c:ext>
          </c:extLst>
        </c:ser>
        <c:ser>
          <c:idx val="2"/>
          <c:order val="2"/>
          <c:tx>
            <c:strRef>
              <c:f>'Annexe 2'!$A$91</c:f>
              <c:strCache>
                <c:ptCount val="1"/>
                <c:pt idx="0">
                  <c:v>Fin de vie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'Annexe 2'!$B$87:$Y$88</c:f>
              <c:multiLvlStrCache>
                <c:ptCount val="24"/>
                <c:lvl>
                  <c:pt idx="0">
                    <c:v>QC PROVINCE</c:v>
                  </c:pt>
                  <c:pt idx="1">
                    <c:v>QC PANNEAU</c:v>
                  </c:pt>
                  <c:pt idx="2">
                    <c:v>QC EOLIENNE</c:v>
                  </c:pt>
                  <c:pt idx="3">
                    <c:v>AB PROVINCE</c:v>
                  </c:pt>
                  <c:pt idx="4">
                    <c:v>AB PANNEAU</c:v>
                  </c:pt>
                  <c:pt idx="5">
                    <c:v>AB EOLIENNE</c:v>
                  </c:pt>
                  <c:pt idx="6">
                    <c:v>QC PROVINCE</c:v>
                  </c:pt>
                  <c:pt idx="7">
                    <c:v>QC PANNEAU</c:v>
                  </c:pt>
                  <c:pt idx="8">
                    <c:v>QC EOLIENNE</c:v>
                  </c:pt>
                  <c:pt idx="9">
                    <c:v>AB PROVINCE</c:v>
                  </c:pt>
                  <c:pt idx="10">
                    <c:v>AB PANNEAU</c:v>
                  </c:pt>
                  <c:pt idx="11">
                    <c:v>AB EOLIENNE</c:v>
                  </c:pt>
                  <c:pt idx="12">
                    <c:v>QC PROVINCE</c:v>
                  </c:pt>
                  <c:pt idx="13">
                    <c:v>QC PANNEAU</c:v>
                  </c:pt>
                  <c:pt idx="14">
                    <c:v>QC EOLIENNE</c:v>
                  </c:pt>
                  <c:pt idx="15">
                    <c:v>AB PROVINCE</c:v>
                  </c:pt>
                  <c:pt idx="16">
                    <c:v>AB PANNEAU</c:v>
                  </c:pt>
                  <c:pt idx="17">
                    <c:v>AB EOLIENNE</c:v>
                  </c:pt>
                  <c:pt idx="18">
                    <c:v>QC PROVINCE</c:v>
                  </c:pt>
                  <c:pt idx="19">
                    <c:v>QC PANNEAU</c:v>
                  </c:pt>
                  <c:pt idx="20">
                    <c:v>QC EOLIENNE</c:v>
                  </c:pt>
                  <c:pt idx="21">
                    <c:v>AB PROVINCE</c:v>
                  </c:pt>
                  <c:pt idx="22">
                    <c:v>AB PANNEAU</c:v>
                  </c:pt>
                  <c:pt idx="23">
                    <c:v>AB EOLIENNE</c:v>
                  </c:pt>
                </c:lvl>
                <c:lvl>
                  <c:pt idx="0">
                    <c:v>Santé Huamine</c:v>
                  </c:pt>
                  <c:pt idx="6">
                    <c:v>Qualité des écosystème</c:v>
                  </c:pt>
                  <c:pt idx="12">
                    <c:v>Changements Climatique</c:v>
                  </c:pt>
                  <c:pt idx="18">
                    <c:v>Ressources</c:v>
                  </c:pt>
                </c:lvl>
              </c:multiLvlStrCache>
            </c:multiLvlStrRef>
          </c:cat>
          <c:val>
            <c:numRef>
              <c:f>'Annexe 2'!$B$91:$Y$91</c:f>
              <c:numCache>
                <c:formatCode>0%</c:formatCode>
                <c:ptCount val="24"/>
                <c:pt idx="0">
                  <c:v>3.6378806951009949E-5</c:v>
                </c:pt>
                <c:pt idx="1">
                  <c:v>3.6378806951009949E-5</c:v>
                </c:pt>
                <c:pt idx="2">
                  <c:v>3.6378806951009949E-5</c:v>
                </c:pt>
                <c:pt idx="3">
                  <c:v>3.2907244730721997E-5</c:v>
                </c:pt>
                <c:pt idx="4">
                  <c:v>3.2907244730721997E-5</c:v>
                </c:pt>
                <c:pt idx="5">
                  <c:v>3.2907244730721997E-5</c:v>
                </c:pt>
                <c:pt idx="6">
                  <c:v>4.1708832572334373E-4</c:v>
                </c:pt>
                <c:pt idx="7">
                  <c:v>4.1708832572334373E-4</c:v>
                </c:pt>
                <c:pt idx="8">
                  <c:v>4.1708832572334373E-4</c:v>
                </c:pt>
                <c:pt idx="9">
                  <c:v>3.658669524028898E-4</c:v>
                </c:pt>
                <c:pt idx="10">
                  <c:v>3.658669524028898E-4</c:v>
                </c:pt>
                <c:pt idx="11">
                  <c:v>3.658669524028898E-4</c:v>
                </c:pt>
                <c:pt idx="12">
                  <c:v>2.5498573643209533E-6</c:v>
                </c:pt>
                <c:pt idx="13">
                  <c:v>2.5498573643209533E-6</c:v>
                </c:pt>
                <c:pt idx="14">
                  <c:v>2.5498573643209533E-6</c:v>
                </c:pt>
                <c:pt idx="15">
                  <c:v>4.4158946356172469E-5</c:v>
                </c:pt>
                <c:pt idx="16">
                  <c:v>4.4158946356172469E-5</c:v>
                </c:pt>
                <c:pt idx="17">
                  <c:v>4.4158946356172469E-5</c:v>
                </c:pt>
                <c:pt idx="18">
                  <c:v>2.0529853309349164E-5</c:v>
                </c:pt>
                <c:pt idx="19">
                  <c:v>2.0529853309349164E-5</c:v>
                </c:pt>
                <c:pt idx="20">
                  <c:v>2.0529853309349164E-5</c:v>
                </c:pt>
                <c:pt idx="21">
                  <c:v>2.1610371905535778E-5</c:v>
                </c:pt>
                <c:pt idx="22">
                  <c:v>2.1610371905535778E-5</c:v>
                </c:pt>
                <c:pt idx="23">
                  <c:v>2.1610371905535778E-5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F0-564A-95B7-1074581B8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2956159"/>
        <c:axId val="482646463"/>
      </c:barChart>
      <c:catAx>
        <c:axId val="48295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646463"/>
        <c:crosses val="autoZero"/>
        <c:auto val="1"/>
        <c:lblAlgn val="ctr"/>
        <c:lblOffset val="100"/>
        <c:noMultiLvlLbl val="0"/>
      </c:catAx>
      <c:valAx>
        <c:axId val="4826464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295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Graphique la</a:t>
            </a:r>
            <a:r>
              <a:rPr lang="fr-CA" baseline="0"/>
              <a:t> totale modifier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'Annexe 2'!$A$83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'Annexe 2'!$B$81:$Y$82</c:f>
              <c:multiLvlStrCache>
                <c:ptCount val="24"/>
                <c:lvl>
                  <c:pt idx="0">
                    <c:v>QC PROVINCE</c:v>
                  </c:pt>
                  <c:pt idx="1">
                    <c:v>AB PROVINCE</c:v>
                  </c:pt>
                  <c:pt idx="2">
                    <c:v>QC EOLIENNE</c:v>
                  </c:pt>
                  <c:pt idx="3">
                    <c:v>AB EOLIENNE</c:v>
                  </c:pt>
                  <c:pt idx="4">
                    <c:v>QC PANNEAU</c:v>
                  </c:pt>
                  <c:pt idx="5">
                    <c:v>AB PANNEAU</c:v>
                  </c:pt>
                  <c:pt idx="6">
                    <c:v>QC PROVINCE</c:v>
                  </c:pt>
                  <c:pt idx="7">
                    <c:v>AB PROVINCE</c:v>
                  </c:pt>
                  <c:pt idx="8">
                    <c:v>QC EOLIENNE</c:v>
                  </c:pt>
                  <c:pt idx="9">
                    <c:v>AB EOLIENNE</c:v>
                  </c:pt>
                  <c:pt idx="10">
                    <c:v>QC PANNEAU</c:v>
                  </c:pt>
                  <c:pt idx="11">
                    <c:v>AB PANNEAU</c:v>
                  </c:pt>
                  <c:pt idx="12">
                    <c:v>QC PROVINCE</c:v>
                  </c:pt>
                  <c:pt idx="13">
                    <c:v>AB PROVINCE</c:v>
                  </c:pt>
                  <c:pt idx="14">
                    <c:v>QC EOLIENNE</c:v>
                  </c:pt>
                  <c:pt idx="15">
                    <c:v>AB EOLIENNE</c:v>
                  </c:pt>
                  <c:pt idx="16">
                    <c:v>QC PANNEAU</c:v>
                  </c:pt>
                  <c:pt idx="17">
                    <c:v>AB PANNEAU</c:v>
                  </c:pt>
                  <c:pt idx="18">
                    <c:v>QC PROVINCE</c:v>
                  </c:pt>
                  <c:pt idx="19">
                    <c:v>AB PROVINCE</c:v>
                  </c:pt>
                  <c:pt idx="20">
                    <c:v>QC EOLIENNE</c:v>
                  </c:pt>
                  <c:pt idx="21">
                    <c:v>AB EOLIENNE</c:v>
                  </c:pt>
                  <c:pt idx="22">
                    <c:v>QC PANNEAU</c:v>
                  </c:pt>
                  <c:pt idx="23">
                    <c:v>AB PANNEAU</c:v>
                  </c:pt>
                </c:lvl>
                <c:lvl>
                  <c:pt idx="0">
                    <c:v>Santé Huamine</c:v>
                  </c:pt>
                  <c:pt idx="6">
                    <c:v>Qualité des écosystème</c:v>
                  </c:pt>
                  <c:pt idx="12">
                    <c:v>Changements Climatique</c:v>
                  </c:pt>
                  <c:pt idx="18">
                    <c:v>Ressources</c:v>
                  </c:pt>
                </c:lvl>
              </c:multiLvlStrCache>
            </c:multiLvlStrRef>
          </c:cat>
          <c:val>
            <c:numRef>
              <c:f>'Annexe 2'!$B$83:$Y$83</c:f>
              <c:numCache>
                <c:formatCode>0%</c:formatCode>
                <c:ptCount val="24"/>
                <c:pt idx="0">
                  <c:v>0.14270137668989463</c:v>
                </c:pt>
                <c:pt idx="1">
                  <c:v>2.9633809561170836E-2</c:v>
                </c:pt>
                <c:pt idx="2">
                  <c:v>0.14270137668989463</c:v>
                </c:pt>
                <c:pt idx="3">
                  <c:v>2.9633809561170836E-2</c:v>
                </c:pt>
                <c:pt idx="4">
                  <c:v>0.14270137668989463</c:v>
                </c:pt>
                <c:pt idx="5">
                  <c:v>2.9633809561170836E-2</c:v>
                </c:pt>
                <c:pt idx="6">
                  <c:v>0.28857934534227253</c:v>
                </c:pt>
                <c:pt idx="7">
                  <c:v>7.6863243548267374E-2</c:v>
                </c:pt>
                <c:pt idx="8">
                  <c:v>0.28857934534227253</c:v>
                </c:pt>
                <c:pt idx="9">
                  <c:v>7.6863243548267374E-2</c:v>
                </c:pt>
                <c:pt idx="10">
                  <c:v>0.28857934534227253</c:v>
                </c:pt>
                <c:pt idx="11">
                  <c:v>7.6863243548267374E-2</c:v>
                </c:pt>
                <c:pt idx="12">
                  <c:v>7.5225877958385201E-2</c:v>
                </c:pt>
                <c:pt idx="13">
                  <c:v>2.1205967938386104E-2</c:v>
                </c:pt>
                <c:pt idx="14">
                  <c:v>7.5225877958385201E-2</c:v>
                </c:pt>
                <c:pt idx="15">
                  <c:v>2.1205967938386104E-2</c:v>
                </c:pt>
                <c:pt idx="16">
                  <c:v>7.5225877958385201E-2</c:v>
                </c:pt>
                <c:pt idx="17">
                  <c:v>2.1205967938386104E-2</c:v>
                </c:pt>
                <c:pt idx="18">
                  <c:v>6.9690450209083488E-2</c:v>
                </c:pt>
                <c:pt idx="19">
                  <c:v>5.2346021802613775E-3</c:v>
                </c:pt>
                <c:pt idx="20">
                  <c:v>6.9690450209083488E-2</c:v>
                </c:pt>
                <c:pt idx="21">
                  <c:v>5.2346021802613775E-3</c:v>
                </c:pt>
                <c:pt idx="22">
                  <c:v>6.9690450209083488E-2</c:v>
                </c:pt>
                <c:pt idx="23">
                  <c:v>5.2346021802613775E-3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D-C141-86DD-A54EB4B54A2A}"/>
            </c:ext>
          </c:extLst>
        </c:ser>
        <c:ser>
          <c:idx val="1"/>
          <c:order val="1"/>
          <c:tx>
            <c:strRef>
              <c:f>'Annexe 2'!$A$84</c:f>
              <c:strCache>
                <c:ptCount val="1"/>
                <c:pt idx="0">
                  <c:v>Utilisation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'Annexe 2'!$B$81:$Y$82</c:f>
              <c:multiLvlStrCache>
                <c:ptCount val="24"/>
                <c:lvl>
                  <c:pt idx="0">
                    <c:v>QC PROVINCE</c:v>
                  </c:pt>
                  <c:pt idx="1">
                    <c:v>AB PROVINCE</c:v>
                  </c:pt>
                  <c:pt idx="2">
                    <c:v>QC EOLIENNE</c:v>
                  </c:pt>
                  <c:pt idx="3">
                    <c:v>AB EOLIENNE</c:v>
                  </c:pt>
                  <c:pt idx="4">
                    <c:v>QC PANNEAU</c:v>
                  </c:pt>
                  <c:pt idx="5">
                    <c:v>AB PANNEAU</c:v>
                  </c:pt>
                  <c:pt idx="6">
                    <c:v>QC PROVINCE</c:v>
                  </c:pt>
                  <c:pt idx="7">
                    <c:v>AB PROVINCE</c:v>
                  </c:pt>
                  <c:pt idx="8">
                    <c:v>QC EOLIENNE</c:v>
                  </c:pt>
                  <c:pt idx="9">
                    <c:v>AB EOLIENNE</c:v>
                  </c:pt>
                  <c:pt idx="10">
                    <c:v>QC PANNEAU</c:v>
                  </c:pt>
                  <c:pt idx="11">
                    <c:v>AB PANNEAU</c:v>
                  </c:pt>
                  <c:pt idx="12">
                    <c:v>QC PROVINCE</c:v>
                  </c:pt>
                  <c:pt idx="13">
                    <c:v>AB PROVINCE</c:v>
                  </c:pt>
                  <c:pt idx="14">
                    <c:v>QC EOLIENNE</c:v>
                  </c:pt>
                  <c:pt idx="15">
                    <c:v>AB EOLIENNE</c:v>
                  </c:pt>
                  <c:pt idx="16">
                    <c:v>QC PANNEAU</c:v>
                  </c:pt>
                  <c:pt idx="17">
                    <c:v>AB PANNEAU</c:v>
                  </c:pt>
                  <c:pt idx="18">
                    <c:v>QC PROVINCE</c:v>
                  </c:pt>
                  <c:pt idx="19">
                    <c:v>AB PROVINCE</c:v>
                  </c:pt>
                  <c:pt idx="20">
                    <c:v>QC EOLIENNE</c:v>
                  </c:pt>
                  <c:pt idx="21">
                    <c:v>AB EOLIENNE</c:v>
                  </c:pt>
                  <c:pt idx="22">
                    <c:v>QC PANNEAU</c:v>
                  </c:pt>
                  <c:pt idx="23">
                    <c:v>AB PANNEAU</c:v>
                  </c:pt>
                </c:lvl>
                <c:lvl>
                  <c:pt idx="0">
                    <c:v>Santé Huamine</c:v>
                  </c:pt>
                  <c:pt idx="6">
                    <c:v>Qualité des écosystème</c:v>
                  </c:pt>
                  <c:pt idx="12">
                    <c:v>Changements Climatique</c:v>
                  </c:pt>
                  <c:pt idx="18">
                    <c:v>Ressources</c:v>
                  </c:pt>
                </c:lvl>
              </c:multiLvlStrCache>
            </c:multiLvlStrRef>
          </c:cat>
          <c:val>
            <c:numRef>
              <c:f>'Annexe 2'!$B$84:$Y$84</c:f>
              <c:numCache>
                <c:formatCode>0%</c:formatCode>
                <c:ptCount val="24"/>
                <c:pt idx="0">
                  <c:v>0.15522133393378743</c:v>
                </c:pt>
                <c:pt idx="1">
                  <c:v>0.97033328319409839</c:v>
                </c:pt>
                <c:pt idx="2">
                  <c:v>0.36230674815893649</c:v>
                </c:pt>
                <c:pt idx="3">
                  <c:v>6.5946857192981392E-2</c:v>
                </c:pt>
                <c:pt idx="4">
                  <c:v>0.85713873351023528</c:v>
                </c:pt>
                <c:pt idx="5">
                  <c:v>0.15601587864594721</c:v>
                </c:pt>
                <c:pt idx="6">
                  <c:v>0.71004890345930671</c:v>
                </c:pt>
                <c:pt idx="7">
                  <c:v>0.92277088949932973</c:v>
                </c:pt>
                <c:pt idx="8">
                  <c:v>0.45219046439615995</c:v>
                </c:pt>
                <c:pt idx="9">
                  <c:v>0.1099927531582629</c:v>
                </c:pt>
                <c:pt idx="10">
                  <c:v>0.57318284313159684</c:v>
                </c:pt>
                <c:pt idx="11">
                  <c:v>0.13942345967713971</c:v>
                </c:pt>
                <c:pt idx="12">
                  <c:v>0.3524184116389007</c:v>
                </c:pt>
                <c:pt idx="13">
                  <c:v>0.97874987311525763</c:v>
                </c:pt>
                <c:pt idx="14">
                  <c:v>0.33716980306870703</c:v>
                </c:pt>
                <c:pt idx="15">
                  <c:v>2.5661980149398046E-3</c:v>
                </c:pt>
                <c:pt idx="16">
                  <c:v>0.92450610378257891</c:v>
                </c:pt>
                <c:pt idx="17">
                  <c:v>7.0364122371988818E-3</c:v>
                </c:pt>
                <c:pt idx="18">
                  <c:v>0.25022264604746092</c:v>
                </c:pt>
                <c:pt idx="19">
                  <c:v>0.99474378744783309</c:v>
                </c:pt>
                <c:pt idx="20">
                  <c:v>0.32824530927845563</c:v>
                </c:pt>
                <c:pt idx="21">
                  <c:v>1.8779618032059273E-2</c:v>
                </c:pt>
                <c:pt idx="22">
                  <c:v>0.93002247992453402</c:v>
                </c:pt>
                <c:pt idx="23">
                  <c:v>5.3208580413848454E-2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D-C141-86DD-A54EB4B54A2A}"/>
            </c:ext>
          </c:extLst>
        </c:ser>
        <c:ser>
          <c:idx val="2"/>
          <c:order val="2"/>
          <c:tx>
            <c:strRef>
              <c:f>'Annexe 2'!$A$85</c:f>
              <c:strCache>
                <c:ptCount val="1"/>
                <c:pt idx="0">
                  <c:v>Fin de vie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'Annexe 2'!$B$81:$Y$82</c:f>
              <c:multiLvlStrCache>
                <c:ptCount val="24"/>
                <c:lvl>
                  <c:pt idx="0">
                    <c:v>QC PROVINCE</c:v>
                  </c:pt>
                  <c:pt idx="1">
                    <c:v>AB PROVINCE</c:v>
                  </c:pt>
                  <c:pt idx="2">
                    <c:v>QC EOLIENNE</c:v>
                  </c:pt>
                  <c:pt idx="3">
                    <c:v>AB EOLIENNE</c:v>
                  </c:pt>
                  <c:pt idx="4">
                    <c:v>QC PANNEAU</c:v>
                  </c:pt>
                  <c:pt idx="5">
                    <c:v>AB PANNEAU</c:v>
                  </c:pt>
                  <c:pt idx="6">
                    <c:v>QC PROVINCE</c:v>
                  </c:pt>
                  <c:pt idx="7">
                    <c:v>AB PROVINCE</c:v>
                  </c:pt>
                  <c:pt idx="8">
                    <c:v>QC EOLIENNE</c:v>
                  </c:pt>
                  <c:pt idx="9">
                    <c:v>AB EOLIENNE</c:v>
                  </c:pt>
                  <c:pt idx="10">
                    <c:v>QC PANNEAU</c:v>
                  </c:pt>
                  <c:pt idx="11">
                    <c:v>AB PANNEAU</c:v>
                  </c:pt>
                  <c:pt idx="12">
                    <c:v>QC PROVINCE</c:v>
                  </c:pt>
                  <c:pt idx="13">
                    <c:v>AB PROVINCE</c:v>
                  </c:pt>
                  <c:pt idx="14">
                    <c:v>QC EOLIENNE</c:v>
                  </c:pt>
                  <c:pt idx="15">
                    <c:v>AB EOLIENNE</c:v>
                  </c:pt>
                  <c:pt idx="16">
                    <c:v>QC PANNEAU</c:v>
                  </c:pt>
                  <c:pt idx="17">
                    <c:v>AB PANNEAU</c:v>
                  </c:pt>
                  <c:pt idx="18">
                    <c:v>QC PROVINCE</c:v>
                  </c:pt>
                  <c:pt idx="19">
                    <c:v>AB PROVINCE</c:v>
                  </c:pt>
                  <c:pt idx="20">
                    <c:v>QC EOLIENNE</c:v>
                  </c:pt>
                  <c:pt idx="21">
                    <c:v>AB EOLIENNE</c:v>
                  </c:pt>
                  <c:pt idx="22">
                    <c:v>QC PANNEAU</c:v>
                  </c:pt>
                  <c:pt idx="23">
                    <c:v>AB PANNEAU</c:v>
                  </c:pt>
                </c:lvl>
                <c:lvl>
                  <c:pt idx="0">
                    <c:v>Santé Huamine</c:v>
                  </c:pt>
                  <c:pt idx="6">
                    <c:v>Qualité des écosystème</c:v>
                  </c:pt>
                  <c:pt idx="12">
                    <c:v>Changements Climatique</c:v>
                  </c:pt>
                  <c:pt idx="18">
                    <c:v>Ressources</c:v>
                  </c:pt>
                </c:lvl>
              </c:multiLvlStrCache>
            </c:multiLvlStrRef>
          </c:cat>
          <c:val>
            <c:numRef>
              <c:f>'Annexe 2'!$B$85:$Y$85</c:f>
              <c:numCache>
                <c:formatCode>0%</c:formatCode>
                <c:ptCount val="24"/>
                <c:pt idx="0">
                  <c:v>1.5988979987024935E-4</c:v>
                </c:pt>
                <c:pt idx="1">
                  <c:v>3.2907244730721997E-5</c:v>
                </c:pt>
                <c:pt idx="2">
                  <c:v>1.5988979987024935E-4</c:v>
                </c:pt>
                <c:pt idx="3">
                  <c:v>3.2907244730721997E-5</c:v>
                </c:pt>
                <c:pt idx="4">
                  <c:v>1.5988979987024935E-4</c:v>
                </c:pt>
                <c:pt idx="5">
                  <c:v>3.2907244730721997E-5</c:v>
                </c:pt>
                <c:pt idx="6">
                  <c:v>1.3717511984207462E-3</c:v>
                </c:pt>
                <c:pt idx="7">
                  <c:v>3.658669524028898E-4</c:v>
                </c:pt>
                <c:pt idx="8">
                  <c:v>1.3717511984207462E-3</c:v>
                </c:pt>
                <c:pt idx="9">
                  <c:v>3.658669524028898E-4</c:v>
                </c:pt>
                <c:pt idx="10">
                  <c:v>1.3717511984207462E-3</c:v>
                </c:pt>
                <c:pt idx="11">
                  <c:v>3.658669524028898E-4</c:v>
                </c:pt>
                <c:pt idx="12">
                  <c:v>2.6801825903572919E-4</c:v>
                </c:pt>
                <c:pt idx="13">
                  <c:v>4.4158946356172469E-5</c:v>
                </c:pt>
                <c:pt idx="14">
                  <c:v>2.6801825903572919E-4</c:v>
                </c:pt>
                <c:pt idx="15">
                  <c:v>4.4158946356172469E-5</c:v>
                </c:pt>
                <c:pt idx="16">
                  <c:v>2.6801825903572919E-4</c:v>
                </c:pt>
                <c:pt idx="17">
                  <c:v>4.4158946356172469E-5</c:v>
                </c:pt>
                <c:pt idx="18">
                  <c:v>2.8706986638235468E-4</c:v>
                </c:pt>
                <c:pt idx="19">
                  <c:v>2.1610371905535778E-5</c:v>
                </c:pt>
                <c:pt idx="20">
                  <c:v>2.8706986638235468E-4</c:v>
                </c:pt>
                <c:pt idx="21">
                  <c:v>2.1610371905535778E-5</c:v>
                </c:pt>
                <c:pt idx="22">
                  <c:v>2.8706986638235468E-4</c:v>
                </c:pt>
                <c:pt idx="23">
                  <c:v>2.1610371905535778E-5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4D-C141-86DD-A54EB4B54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7532607"/>
        <c:axId val="509570895"/>
      </c:barChart>
      <c:catAx>
        <c:axId val="45753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9570895"/>
        <c:crosses val="autoZero"/>
        <c:auto val="1"/>
        <c:lblAlgn val="ctr"/>
        <c:lblOffset val="100"/>
        <c:noMultiLvlLbl val="0"/>
      </c:catAx>
      <c:valAx>
        <c:axId val="5095708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in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53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Comparaison des deux data centers avec l'électricité</a:t>
            </a:r>
            <a:r>
              <a:rPr lang="fr-CA" baseline="0"/>
              <a:t> de la province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'Annexe 2'!$A$33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'Annexe 2'!$B$31:$I$32</c:f>
              <c:multiLvlStrCache>
                <c:ptCount val="8"/>
                <c:lvl>
                  <c:pt idx="0">
                    <c:v>QC</c:v>
                  </c:pt>
                  <c:pt idx="1">
                    <c:v>AB</c:v>
                  </c:pt>
                  <c:pt idx="2">
                    <c:v>QC</c:v>
                  </c:pt>
                  <c:pt idx="3">
                    <c:v>AB</c:v>
                  </c:pt>
                  <c:pt idx="4">
                    <c:v>QC</c:v>
                  </c:pt>
                  <c:pt idx="5">
                    <c:v>AB</c:v>
                  </c:pt>
                  <c:pt idx="6">
                    <c:v>QC</c:v>
                  </c:pt>
                  <c:pt idx="7">
                    <c:v>AB</c:v>
                  </c:pt>
                </c:lvl>
                <c:lvl>
                  <c:pt idx="0">
                    <c:v>Santé Humaine</c:v>
                  </c:pt>
                  <c:pt idx="2">
                    <c:v>Qualité des écosystèmes</c:v>
                  </c:pt>
                  <c:pt idx="4">
                    <c:v>Changements climatiques</c:v>
                  </c:pt>
                  <c:pt idx="6">
                    <c:v>Ressources</c:v>
                  </c:pt>
                </c:lvl>
              </c:multiLvlStrCache>
            </c:multiLvlStrRef>
          </c:cat>
          <c:val>
            <c:numRef>
              <c:f>'Annexe 2'!$B$33:$I$33</c:f>
              <c:numCache>
                <c:formatCode>0.00%</c:formatCode>
                <c:ptCount val="8"/>
                <c:pt idx="0">
                  <c:v>3.2468023841782115E-2</c:v>
                </c:pt>
                <c:pt idx="1">
                  <c:v>2.9633809561170836E-2</c:v>
                </c:pt>
                <c:pt idx="2">
                  <c:v>8.7744101208526201E-2</c:v>
                </c:pt>
                <c:pt idx="3">
                  <c:v>7.6863243548267374E-2</c:v>
                </c:pt>
                <c:pt idx="4">
                  <c:v>7.1567981819524885E-4</c:v>
                </c:pt>
                <c:pt idx="5">
                  <c:v>2.1205967938386104E-2</c:v>
                </c:pt>
                <c:pt idx="6">
                  <c:v>4.9839251255628433E-3</c:v>
                </c:pt>
                <c:pt idx="7">
                  <c:v>5.2346021802613775E-3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5-6948-91D1-F4A444006049}"/>
            </c:ext>
          </c:extLst>
        </c:ser>
        <c:ser>
          <c:idx val="1"/>
          <c:order val="1"/>
          <c:tx>
            <c:strRef>
              <c:f>'Annexe 2'!$A$34</c:f>
              <c:strCache>
                <c:ptCount val="1"/>
                <c:pt idx="0">
                  <c:v>Utilisation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'Annexe 2'!$B$31:$I$32</c:f>
              <c:multiLvlStrCache>
                <c:ptCount val="8"/>
                <c:lvl>
                  <c:pt idx="0">
                    <c:v>QC</c:v>
                  </c:pt>
                  <c:pt idx="1">
                    <c:v>AB</c:v>
                  </c:pt>
                  <c:pt idx="2">
                    <c:v>QC</c:v>
                  </c:pt>
                  <c:pt idx="3">
                    <c:v>AB</c:v>
                  </c:pt>
                  <c:pt idx="4">
                    <c:v>QC</c:v>
                  </c:pt>
                  <c:pt idx="5">
                    <c:v>AB</c:v>
                  </c:pt>
                  <c:pt idx="6">
                    <c:v>QC</c:v>
                  </c:pt>
                  <c:pt idx="7">
                    <c:v>AB</c:v>
                  </c:pt>
                </c:lvl>
                <c:lvl>
                  <c:pt idx="0">
                    <c:v>Santé Humaine</c:v>
                  </c:pt>
                  <c:pt idx="2">
                    <c:v>Qualité des écosystèmes</c:v>
                  </c:pt>
                  <c:pt idx="4">
                    <c:v>Changements climatiques</c:v>
                  </c:pt>
                  <c:pt idx="6">
                    <c:v>Ressources</c:v>
                  </c:pt>
                </c:lvl>
              </c:multiLvlStrCache>
            </c:multiLvlStrRef>
          </c:cat>
          <c:val>
            <c:numRef>
              <c:f>'Annexe 2'!$B$34:$I$34</c:f>
              <c:numCache>
                <c:formatCode>0.00%</c:formatCode>
                <c:ptCount val="8"/>
                <c:pt idx="0">
                  <c:v>3.5316617735702063E-2</c:v>
                </c:pt>
                <c:pt idx="1">
                  <c:v>0.97033328319409839</c:v>
                </c:pt>
                <c:pt idx="2">
                  <c:v>0.21589418596206811</c:v>
                </c:pt>
                <c:pt idx="3">
                  <c:v>0.92277088949932973</c:v>
                </c:pt>
                <c:pt idx="4">
                  <c:v>3.3528188917903183E-3</c:v>
                </c:pt>
                <c:pt idx="5">
                  <c:v>0.97874987311525763</c:v>
                </c:pt>
                <c:pt idx="6">
                  <c:v>1.789471769631662E-2</c:v>
                </c:pt>
                <c:pt idx="7">
                  <c:v>0.99474378744783309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5-6948-91D1-F4A444006049}"/>
            </c:ext>
          </c:extLst>
        </c:ser>
        <c:ser>
          <c:idx val="2"/>
          <c:order val="2"/>
          <c:tx>
            <c:strRef>
              <c:f>'Annexe 2'!$A$35</c:f>
              <c:strCache>
                <c:ptCount val="1"/>
                <c:pt idx="0">
                  <c:v>Fin de vie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'Annexe 2'!$B$31:$I$32</c:f>
              <c:multiLvlStrCache>
                <c:ptCount val="8"/>
                <c:lvl>
                  <c:pt idx="0">
                    <c:v>QC</c:v>
                  </c:pt>
                  <c:pt idx="1">
                    <c:v>AB</c:v>
                  </c:pt>
                  <c:pt idx="2">
                    <c:v>QC</c:v>
                  </c:pt>
                  <c:pt idx="3">
                    <c:v>AB</c:v>
                  </c:pt>
                  <c:pt idx="4">
                    <c:v>QC</c:v>
                  </c:pt>
                  <c:pt idx="5">
                    <c:v>AB</c:v>
                  </c:pt>
                  <c:pt idx="6">
                    <c:v>QC</c:v>
                  </c:pt>
                  <c:pt idx="7">
                    <c:v>AB</c:v>
                  </c:pt>
                </c:lvl>
                <c:lvl>
                  <c:pt idx="0">
                    <c:v>Santé Humaine</c:v>
                  </c:pt>
                  <c:pt idx="2">
                    <c:v>Qualité des écosystèmes</c:v>
                  </c:pt>
                  <c:pt idx="4">
                    <c:v>Changements climatiques</c:v>
                  </c:pt>
                  <c:pt idx="6">
                    <c:v>Ressources</c:v>
                  </c:pt>
                </c:lvl>
              </c:multiLvlStrCache>
            </c:multiLvlStrRef>
          </c:cat>
          <c:val>
            <c:numRef>
              <c:f>'Annexe 2'!$B$35:$I$35</c:f>
              <c:numCache>
                <c:formatCode>0.00%</c:formatCode>
                <c:ptCount val="8"/>
                <c:pt idx="0">
                  <c:v>3.6378806951009949E-5</c:v>
                </c:pt>
                <c:pt idx="1">
                  <c:v>3.2907244730721997E-5</c:v>
                </c:pt>
                <c:pt idx="2">
                  <c:v>4.1708832572334373E-4</c:v>
                </c:pt>
                <c:pt idx="3">
                  <c:v>3.658669524028898E-4</c:v>
                </c:pt>
                <c:pt idx="4">
                  <c:v>2.5498573643209533E-6</c:v>
                </c:pt>
                <c:pt idx="5">
                  <c:v>4.4158946356172469E-5</c:v>
                </c:pt>
                <c:pt idx="6">
                  <c:v>2.0529853309349164E-5</c:v>
                </c:pt>
                <c:pt idx="7">
                  <c:v>2.1610371905535778E-5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35-6948-91D1-F4A444006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2524655"/>
        <c:axId val="723199343"/>
      </c:barChart>
      <c:catAx>
        <c:axId val="722524655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3199343"/>
        <c:crosses val="autoZero"/>
        <c:auto val="1"/>
        <c:lblAlgn val="ctr"/>
        <c:lblOffset val="100"/>
        <c:noMultiLvlLbl val="0"/>
      </c:catAx>
      <c:valAx>
        <c:axId val="7231993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252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Graphique éolienne</a:t>
            </a:r>
          </a:p>
          <a:p>
            <a:pPr>
              <a:defRPr/>
            </a:pP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'Annexe 2'!$A$56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'Annexe 2'!$B$55:$I$55</c:f>
              <c:strCache>
                <c:ptCount val="7"/>
                <c:pt idx="0">
                  <c:v>Santé Humaine</c:v>
                </c:pt>
                <c:pt idx="2">
                  <c:v>Qualité des écosystèmes</c:v>
                </c:pt>
                <c:pt idx="4">
                  <c:v>Changements climatiques</c:v>
                </c:pt>
                <c:pt idx="6">
                  <c:v>Ressources</c:v>
                </c:pt>
              </c:strCache>
            </c:strRef>
          </c:cat>
          <c:val>
            <c:numRef>
              <c:f>'Annexe 2'!$B$56:$I$56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A4-BA41-8E4A-D5F519B8DB19}"/>
            </c:ext>
          </c:extLst>
        </c:ser>
        <c:ser>
          <c:idx val="1"/>
          <c:order val="1"/>
          <c:tx>
            <c:strRef>
              <c:f>'Annexe 2'!$A$57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'Annexe 2'!$B$55:$I$55</c:f>
              <c:strCache>
                <c:ptCount val="7"/>
                <c:pt idx="0">
                  <c:v>Santé Humaine</c:v>
                </c:pt>
                <c:pt idx="2">
                  <c:v>Qualité des écosystèmes</c:v>
                </c:pt>
                <c:pt idx="4">
                  <c:v>Changements climatiques</c:v>
                </c:pt>
                <c:pt idx="6">
                  <c:v>Ressources</c:v>
                </c:pt>
              </c:strCache>
            </c:strRef>
          </c:cat>
          <c:val>
            <c:numRef>
              <c:f>'Annexe 2'!$B$57:$I$57</c:f>
              <c:numCache>
                <c:formatCode>0.00%</c:formatCode>
                <c:ptCount val="8"/>
                <c:pt idx="0">
                  <c:v>0.28248300080742544</c:v>
                </c:pt>
                <c:pt idx="1">
                  <c:v>0.25782435946787946</c:v>
                </c:pt>
                <c:pt idx="2">
                  <c:v>0.38884676526939166</c:v>
                </c:pt>
                <c:pt idx="3">
                  <c:v>0.34062715567428881</c:v>
                </c:pt>
                <c:pt idx="4">
                  <c:v>3.0049968717247477E-2</c:v>
                </c:pt>
                <c:pt idx="5">
                  <c:v>0.89039631545625986</c:v>
                </c:pt>
                <c:pt idx="6">
                  <c:v>0.17500365391444178</c:v>
                </c:pt>
                <c:pt idx="7">
                  <c:v>0.18380583280347546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A4-BA41-8E4A-D5F519B8DB19}"/>
            </c:ext>
          </c:extLst>
        </c:ser>
        <c:ser>
          <c:idx val="2"/>
          <c:order val="2"/>
          <c:tx>
            <c:strRef>
              <c:f>'Annexe 2'!$A$58</c:f>
              <c:strCache>
                <c:ptCount val="1"/>
                <c:pt idx="0">
                  <c:v>Utilisation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'Annexe 2'!$B$55:$I$55</c:f>
              <c:strCache>
                <c:ptCount val="7"/>
                <c:pt idx="0">
                  <c:v>Santé Humaine</c:v>
                </c:pt>
                <c:pt idx="2">
                  <c:v>Qualité des écosystèmes</c:v>
                </c:pt>
                <c:pt idx="4">
                  <c:v>Changements climatiques</c:v>
                </c:pt>
                <c:pt idx="6">
                  <c:v>Ressources</c:v>
                </c:pt>
              </c:strCache>
            </c:strRef>
          </c:cat>
          <c:val>
            <c:numRef>
              <c:f>'Annexe 2'!$B$58:$I$58</c:f>
              <c:numCache>
                <c:formatCode>0.00%</c:formatCode>
                <c:ptCount val="8"/>
                <c:pt idx="0">
                  <c:v>0.71720049103047046</c:v>
                </c:pt>
                <c:pt idx="1">
                  <c:v>0.57376039282437652</c:v>
                </c:pt>
                <c:pt idx="2">
                  <c:v>0.60930486607613066</c:v>
                </c:pt>
                <c:pt idx="3">
                  <c:v>0.48744389286090439</c:v>
                </c:pt>
                <c:pt idx="4">
                  <c:v>0.13468692303225901</c:v>
                </c:pt>
                <c:pt idx="5">
                  <c:v>0.10774953842580724</c:v>
                </c:pt>
                <c:pt idx="6">
                  <c:v>0.82427546861389722</c:v>
                </c:pt>
                <c:pt idx="7">
                  <c:v>0.65942037489111782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A4-BA41-8E4A-D5F519B8DB19}"/>
            </c:ext>
          </c:extLst>
        </c:ser>
        <c:ser>
          <c:idx val="3"/>
          <c:order val="3"/>
          <c:tx>
            <c:strRef>
              <c:f>'Annexe 2'!$A$59</c:f>
              <c:strCache>
                <c:ptCount val="1"/>
                <c:pt idx="0">
                  <c:v>Fin de vie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'Annexe 2'!$B$55:$I$55</c:f>
              <c:strCache>
                <c:ptCount val="7"/>
                <c:pt idx="0">
                  <c:v>Santé Humaine</c:v>
                </c:pt>
                <c:pt idx="2">
                  <c:v>Qualité des écosystèmes</c:v>
                </c:pt>
                <c:pt idx="4">
                  <c:v>Changements climatiques</c:v>
                </c:pt>
                <c:pt idx="6">
                  <c:v>Ressources</c:v>
                </c:pt>
              </c:strCache>
            </c:strRef>
          </c:cat>
          <c:val>
            <c:numRef>
              <c:f>'Annexe 2'!$B$59:$I$59</c:f>
              <c:numCache>
                <c:formatCode>0.00%</c:formatCode>
                <c:ptCount val="8"/>
                <c:pt idx="0">
                  <c:v>3.1650816210412343E-4</c:v>
                </c:pt>
                <c:pt idx="1">
                  <c:v>2.8630437396304627E-4</c:v>
                </c:pt>
                <c:pt idx="2">
                  <c:v>1.8483686544775852E-3</c:v>
                </c:pt>
                <c:pt idx="3">
                  <c:v>1.6213760127616419E-3</c:v>
                </c:pt>
                <c:pt idx="4">
                  <c:v>1.0706342708462926E-4</c:v>
                </c:pt>
                <c:pt idx="5">
                  <c:v>1.8541461179328272E-3</c:v>
                </c:pt>
                <c:pt idx="6">
                  <c:v>7.2087747166102488E-4</c:v>
                </c:pt>
                <c:pt idx="7">
                  <c:v>7.5881839125576007E-4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A4-BA41-8E4A-D5F519B8D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1305647"/>
        <c:axId val="371598655"/>
      </c:barChart>
      <c:catAx>
        <c:axId val="37130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1598655"/>
        <c:crosses val="autoZero"/>
        <c:auto val="1"/>
        <c:lblAlgn val="ctr"/>
        <c:lblOffset val="100"/>
        <c:noMultiLvlLbl val="0"/>
      </c:catAx>
      <c:valAx>
        <c:axId val="371598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130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'Annexe 2'!$A$44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'Annexe 2'!$B$43:$I$43</c:f>
              <c:strCache>
                <c:ptCount val="7"/>
                <c:pt idx="0">
                  <c:v>Santé Humaine</c:v>
                </c:pt>
                <c:pt idx="2">
                  <c:v>Qualité des écosystèmes</c:v>
                </c:pt>
                <c:pt idx="4">
                  <c:v>Changements climatiques</c:v>
                </c:pt>
                <c:pt idx="6">
                  <c:v>Ressources</c:v>
                </c:pt>
              </c:strCache>
            </c:strRef>
          </c:cat>
          <c:val>
            <c:numRef>
              <c:f>'Annexe 2'!$B$44:$I$44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0-924E-BB77-F62D0A096ACB}"/>
            </c:ext>
          </c:extLst>
        </c:ser>
        <c:ser>
          <c:idx val="1"/>
          <c:order val="1"/>
          <c:tx>
            <c:strRef>
              <c:f>'Annexe 2'!$A$45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'Annexe 2'!$B$43:$I$43</c:f>
              <c:strCache>
                <c:ptCount val="7"/>
                <c:pt idx="0">
                  <c:v>Santé Humaine</c:v>
                </c:pt>
                <c:pt idx="2">
                  <c:v>Qualité des écosystèmes</c:v>
                </c:pt>
                <c:pt idx="4">
                  <c:v>Changements climatiques</c:v>
                </c:pt>
                <c:pt idx="6">
                  <c:v>Ressources</c:v>
                </c:pt>
              </c:strCache>
            </c:strRef>
          </c:cat>
          <c:val>
            <c:numRef>
              <c:f>'Annexe 2'!$B$45:$I$45</c:f>
              <c:numCache>
                <c:formatCode>0.00%</c:formatCode>
                <c:ptCount val="8"/>
                <c:pt idx="0">
                  <c:v>0.14270137668989463</c:v>
                </c:pt>
                <c:pt idx="1">
                  <c:v>0.13024461980046179</c:v>
                </c:pt>
                <c:pt idx="2">
                  <c:v>0.33433900820982515</c:v>
                </c:pt>
                <c:pt idx="3">
                  <c:v>0.29287872645301893</c:v>
                </c:pt>
                <c:pt idx="4">
                  <c:v>2.5301073952879373E-2</c:v>
                </c:pt>
                <c:pt idx="5">
                  <c:v>0.74968407577076712</c:v>
                </c:pt>
                <c:pt idx="6">
                  <c:v>6.9690450209083488E-2</c:v>
                </c:pt>
                <c:pt idx="7">
                  <c:v>7.3195678790753838E-2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0-924E-BB77-F62D0A096ACB}"/>
            </c:ext>
          </c:extLst>
        </c:ser>
        <c:ser>
          <c:idx val="2"/>
          <c:order val="2"/>
          <c:tx>
            <c:strRef>
              <c:f>'Annexe 2'!$A$46</c:f>
              <c:strCache>
                <c:ptCount val="1"/>
                <c:pt idx="0">
                  <c:v>Utilisation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'Annexe 2'!$B$43:$I$43</c:f>
              <c:strCache>
                <c:ptCount val="7"/>
                <c:pt idx="0">
                  <c:v>Santé Humaine</c:v>
                </c:pt>
                <c:pt idx="2">
                  <c:v>Qualité des écosystèmes</c:v>
                </c:pt>
                <c:pt idx="4">
                  <c:v>Changements climatiques</c:v>
                </c:pt>
                <c:pt idx="6">
                  <c:v>Ressources</c:v>
                </c:pt>
              </c:strCache>
            </c:strRef>
          </c:cat>
          <c:val>
            <c:numRef>
              <c:f>'Annexe 2'!$B$46:$I$46</c:f>
              <c:numCache>
                <c:formatCode>0.00%</c:formatCode>
                <c:ptCount val="8"/>
                <c:pt idx="0">
                  <c:v>0.85713873351023528</c:v>
                </c:pt>
                <c:pt idx="1">
                  <c:v>0.68571098680818821</c:v>
                </c:pt>
                <c:pt idx="2">
                  <c:v>0.66407172373411683</c:v>
                </c:pt>
                <c:pt idx="3">
                  <c:v>0.53125737898729342</c:v>
                </c:pt>
                <c:pt idx="4">
                  <c:v>0.31094349360244422</c:v>
                </c:pt>
                <c:pt idx="5">
                  <c:v>0.24875479488195545</c:v>
                </c:pt>
                <c:pt idx="6">
                  <c:v>0.93002247992453402</c:v>
                </c:pt>
                <c:pt idx="7">
                  <c:v>0.74401798393962726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D0-924E-BB77-F62D0A096ACB}"/>
            </c:ext>
          </c:extLst>
        </c:ser>
        <c:ser>
          <c:idx val="3"/>
          <c:order val="3"/>
          <c:tx>
            <c:strRef>
              <c:f>'Annexe 2'!$A$47</c:f>
              <c:strCache>
                <c:ptCount val="1"/>
                <c:pt idx="0">
                  <c:v>Fin de vie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'Annexe 2'!$B$43:$I$43</c:f>
              <c:strCache>
                <c:ptCount val="7"/>
                <c:pt idx="0">
                  <c:v>Santé Humaine</c:v>
                </c:pt>
                <c:pt idx="2">
                  <c:v>Qualité des écosystèmes</c:v>
                </c:pt>
                <c:pt idx="4">
                  <c:v>Changements climatiques</c:v>
                </c:pt>
                <c:pt idx="6">
                  <c:v>Ressources</c:v>
                </c:pt>
              </c:strCache>
            </c:strRef>
          </c:cat>
          <c:val>
            <c:numRef>
              <c:f>'Annexe 2'!$B$47:$I$47</c:f>
              <c:numCache>
                <c:formatCode>0.00%</c:formatCode>
                <c:ptCount val="8"/>
                <c:pt idx="0">
                  <c:v>1.5988979987024935E-4</c:v>
                </c:pt>
                <c:pt idx="1">
                  <c:v>1.4463181218015141E-4</c:v>
                </c:pt>
                <c:pt idx="2">
                  <c:v>1.5892680560580957E-3</c:v>
                </c:pt>
                <c:pt idx="3">
                  <c:v>1.3940947860691876E-3</c:v>
                </c:pt>
                <c:pt idx="4">
                  <c:v>9.0143843802478215E-5</c:v>
                </c:pt>
                <c:pt idx="5">
                  <c:v>1.5611293472773938E-3</c:v>
                </c:pt>
                <c:pt idx="6">
                  <c:v>2.8706986638235468E-4</c:v>
                </c:pt>
                <c:pt idx="7">
                  <c:v>3.0217880673165978E-4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D0-924E-BB77-F62D0A096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6729391"/>
        <c:axId val="796168559"/>
      </c:barChart>
      <c:catAx>
        <c:axId val="79672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168559"/>
        <c:crosses val="autoZero"/>
        <c:auto val="1"/>
        <c:lblAlgn val="ctr"/>
        <c:lblOffset val="100"/>
        <c:noMultiLvlLbl val="0"/>
      </c:catAx>
      <c:valAx>
        <c:axId val="7961685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72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1BE1C5-9AA5-1B4D-903B-ABFBB59525CE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631A2-D309-134B-B917-6AD558B74A97}">
  <sheetPr>
    <tabColor theme="9"/>
  </sheetPr>
  <sheetViews>
    <sheetView zoomScale="188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1E5DD2-C869-D44A-BF11-F5C90B1A4FF6}">
  <sheetPr>
    <tabColor theme="7"/>
  </sheetPr>
  <sheetViews>
    <sheetView zoomScale="18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608FCF-06FB-864E-8B04-CA6FAC4A76FE}">
  <sheetPr>
    <tabColor rgb="FFFF0000"/>
  </sheetPr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8A9F74-A003-C348-97CB-C5943D56483C}">
  <sheetPr>
    <tabColor theme="7"/>
  </sheetPr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64056D-7C6A-BD40-A22F-463E6333F39E}">
  <sheetPr>
    <tabColor theme="7"/>
  </sheetPr>
  <sheetViews>
    <sheetView zoomScale="19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880FCF-6D6C-9846-9654-0BAA7BDCAEC3}">
  <sheetPr>
    <tabColor theme="7"/>
  </sheetPr>
  <sheetViews>
    <sheetView zoomScale="1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576" cy="628350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6011193-0EEC-9A44-A6B6-617624B47C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03195FB-D5A2-F546-A893-7C9EE39816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537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9E2DCBF-F481-F549-98A3-0218FF9ABB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576" cy="628350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25508D7-61E1-AF43-8578-2CF0ADB77C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576" cy="628350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CE58E2-F465-AF40-99FE-4420A759A4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0576" cy="628350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405308C-DA9F-9A41-93BD-263730210F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0576" cy="628350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217EF4C-2C06-084A-974A-35F4B7DC1B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enter%20A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ources%20Energetiq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ique gaz à effet de serre"/>
      <sheetName val="Annexe 1"/>
      <sheetName val="Annexe 2"/>
    </sheetNames>
    <sheetDataSet>
      <sheetData sheetId="1"/>
      <sheetData sheetId="2">
        <row r="27">
          <cell r="B27">
            <v>3.7529346866952344E-3</v>
          </cell>
          <cell r="D27">
            <v>1800.0716153058986</v>
          </cell>
          <cell r="F27">
            <v>40417.424787951357</v>
          </cell>
          <cell r="H27">
            <v>20450.966528217505</v>
          </cell>
        </row>
        <row r="28">
          <cell r="B28">
            <v>0.12288657753019999</v>
          </cell>
          <cell r="D28">
            <v>21610.507297616667</v>
          </cell>
          <cell r="F28">
            <v>1865444.1757994797</v>
          </cell>
          <cell r="H28">
            <v>3886345.3612500005</v>
          </cell>
        </row>
        <row r="29">
          <cell r="B29">
            <v>4.1674945618640909E-6</v>
          </cell>
          <cell r="D29">
            <v>8.5682920157454348</v>
          </cell>
          <cell r="F29">
            <v>84.164556800778229</v>
          </cell>
          <cell r="H29">
            <v>84.429146147716665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 énerg"/>
      <sheetName val="Éolienne"/>
      <sheetName val="Panneau Solaire"/>
    </sheetNames>
    <sheetDataSet>
      <sheetData sheetId="0">
        <row r="31"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</row>
        <row r="32">
          <cell r="AK32">
            <v>1.0439690825406415E-2</v>
          </cell>
          <cell r="AL32">
            <v>8.3517526603251353E-3</v>
          </cell>
          <cell r="AM32">
            <v>3219.9205971122537</v>
          </cell>
          <cell r="AN32">
            <v>2575.9364776898024</v>
          </cell>
          <cell r="AO32">
            <v>6113.7927988700676</v>
          </cell>
          <cell r="AP32">
            <v>4891.034239096055</v>
          </cell>
          <cell r="AQ32">
            <v>91712.160389802753</v>
          </cell>
          <cell r="AR32">
            <v>73369.728311842206</v>
          </cell>
        </row>
        <row r="33"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</row>
        <row r="38"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</row>
        <row r="39">
          <cell r="AK39">
            <v>2.469803120642362E-2</v>
          </cell>
          <cell r="AL39">
            <v>1.9758424965138896E-2</v>
          </cell>
          <cell r="AM39">
            <v>4081.4731575008946</v>
          </cell>
          <cell r="AN39">
            <v>3265.1785260007155</v>
          </cell>
          <cell r="AO39">
            <v>16763.77513162282</v>
          </cell>
          <cell r="AP39">
            <v>13411.020105298259</v>
          </cell>
          <cell r="AQ39">
            <v>259849.47365265904</v>
          </cell>
          <cell r="AR39">
            <v>207879.57892212723</v>
          </cell>
        </row>
        <row r="40"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2"/>
  <sheetViews>
    <sheetView topLeftCell="P1" zoomScaleNormal="100" workbookViewId="0">
      <selection activeCell="V29" sqref="V29:AM32"/>
    </sheetView>
  </sheetViews>
  <sheetFormatPr baseColWidth="10" defaultColWidth="11.5" defaultRowHeight="15" x14ac:dyDescent="0.2"/>
  <cols>
    <col min="1" max="1" width="25.5" customWidth="1"/>
    <col min="18" max="18" width="12.1640625" customWidth="1"/>
    <col min="19" max="19" width="12.5" customWidth="1"/>
    <col min="22" max="22" width="21.5" customWidth="1"/>
    <col min="25" max="25" width="12" customWidth="1"/>
    <col min="26" max="26" width="12.5" customWidth="1"/>
    <col min="44" max="44" width="13.6640625" customWidth="1"/>
  </cols>
  <sheetData>
    <row r="1" spans="1:45" x14ac:dyDescent="0.2">
      <c r="A1" s="47" t="s">
        <v>0</v>
      </c>
      <c r="B1" s="2"/>
      <c r="C1" s="2"/>
      <c r="D1" s="3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45" ht="16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45" ht="17" thickTop="1" thickBot="1" x14ac:dyDescent="0.25">
      <c r="A3" s="1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2"/>
      <c r="T3" s="2"/>
      <c r="V3" s="1" t="s">
        <v>1</v>
      </c>
      <c r="W3" s="10" t="s">
        <v>3</v>
      </c>
      <c r="X3" s="10" t="s">
        <v>3</v>
      </c>
      <c r="Y3" s="10" t="s">
        <v>3</v>
      </c>
      <c r="Z3" s="10" t="s">
        <v>3</v>
      </c>
      <c r="AA3" s="10" t="s">
        <v>3</v>
      </c>
      <c r="AB3" s="10" t="s">
        <v>3</v>
      </c>
      <c r="AC3" s="10" t="s">
        <v>3</v>
      </c>
      <c r="AD3" s="10" t="s">
        <v>3</v>
      </c>
      <c r="AE3" s="10" t="s">
        <v>3</v>
      </c>
      <c r="AF3" s="10" t="s">
        <v>3</v>
      </c>
      <c r="AG3" s="10" t="s">
        <v>3</v>
      </c>
      <c r="AH3" s="10" t="s">
        <v>3</v>
      </c>
      <c r="AI3" s="10" t="s">
        <v>3</v>
      </c>
      <c r="AJ3" s="10" t="s">
        <v>3</v>
      </c>
      <c r="AK3" s="10" t="s">
        <v>3</v>
      </c>
      <c r="AL3" s="10" t="s">
        <v>3</v>
      </c>
      <c r="AM3" s="10" t="s">
        <v>3</v>
      </c>
      <c r="AN3" s="10" t="s">
        <v>3</v>
      </c>
      <c r="AR3" s="187" t="s">
        <v>19</v>
      </c>
      <c r="AS3" s="188"/>
    </row>
    <row r="4" spans="1:45" ht="16" thickBot="1" x14ac:dyDescent="0.25">
      <c r="A4" s="4" t="s">
        <v>20</v>
      </c>
      <c r="B4" s="30" t="s">
        <v>21</v>
      </c>
      <c r="C4" s="30" t="s">
        <v>21</v>
      </c>
      <c r="D4" s="30" t="s">
        <v>22</v>
      </c>
      <c r="E4" s="30" t="s">
        <v>23</v>
      </c>
      <c r="F4" s="30" t="s">
        <v>22</v>
      </c>
      <c r="G4" s="30" t="s">
        <v>23</v>
      </c>
      <c r="H4" s="30" t="s">
        <v>23</v>
      </c>
      <c r="I4" s="30" t="s">
        <v>24</v>
      </c>
      <c r="J4" s="30" t="s">
        <v>24</v>
      </c>
      <c r="K4" s="30" t="s">
        <v>23</v>
      </c>
      <c r="L4" s="30" t="s">
        <v>24</v>
      </c>
      <c r="M4" s="30" t="s">
        <v>23</v>
      </c>
      <c r="N4" s="30" t="s">
        <v>24</v>
      </c>
      <c r="O4" s="30" t="s">
        <v>24</v>
      </c>
      <c r="P4" s="30" t="s">
        <v>24</v>
      </c>
      <c r="Q4" s="30" t="s">
        <v>24</v>
      </c>
      <c r="R4" s="30" t="s">
        <v>24</v>
      </c>
      <c r="S4" s="2"/>
      <c r="T4" s="2"/>
      <c r="V4" s="4" t="s">
        <v>20</v>
      </c>
      <c r="W4" s="30" t="s">
        <v>21</v>
      </c>
      <c r="X4" s="30" t="s">
        <v>21</v>
      </c>
      <c r="Y4" s="30" t="s">
        <v>21</v>
      </c>
      <c r="Z4" s="30" t="s">
        <v>21</v>
      </c>
      <c r="AA4" s="30" t="s">
        <v>21</v>
      </c>
      <c r="AB4" s="30" t="s">
        <v>21</v>
      </c>
      <c r="AC4" s="30" t="s">
        <v>21</v>
      </c>
      <c r="AD4" s="30" t="s">
        <v>21</v>
      </c>
      <c r="AE4" s="30" t="s">
        <v>21</v>
      </c>
      <c r="AF4" s="30" t="s">
        <v>21</v>
      </c>
      <c r="AG4" s="30" t="s">
        <v>21</v>
      </c>
      <c r="AH4" s="30" t="s">
        <v>21</v>
      </c>
      <c r="AI4" s="30" t="s">
        <v>21</v>
      </c>
      <c r="AJ4" s="30" t="s">
        <v>21</v>
      </c>
      <c r="AK4" s="30" t="s">
        <v>21</v>
      </c>
      <c r="AL4" s="30" t="s">
        <v>21</v>
      </c>
      <c r="AM4" s="30" t="s">
        <v>21</v>
      </c>
      <c r="AN4" s="30" t="s">
        <v>21</v>
      </c>
      <c r="AR4" s="161" t="s">
        <v>1</v>
      </c>
      <c r="AS4" s="160" t="s">
        <v>3</v>
      </c>
    </row>
    <row r="5" spans="1:45" ht="15.75" customHeight="1" thickBot="1" x14ac:dyDescent="0.25">
      <c r="A5" s="41" t="s">
        <v>25</v>
      </c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2"/>
      <c r="T5" s="33"/>
      <c r="V5" s="41" t="s">
        <v>25</v>
      </c>
      <c r="W5" s="50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2"/>
      <c r="AN5" s="74" t="s">
        <v>26</v>
      </c>
      <c r="AR5" s="162" t="s">
        <v>20</v>
      </c>
      <c r="AS5" s="30" t="s">
        <v>21</v>
      </c>
    </row>
    <row r="6" spans="1:45" ht="15" customHeight="1" thickBot="1" x14ac:dyDescent="0.25">
      <c r="A6" s="34" t="s">
        <v>27</v>
      </c>
      <c r="B6" s="12">
        <v>81.832869999368953</v>
      </c>
      <c r="C6" s="3">
        <v>17448.136221600002</v>
      </c>
      <c r="D6" s="3">
        <v>1117.5898504273503</v>
      </c>
      <c r="E6" s="3">
        <v>3051.3013004115219</v>
      </c>
      <c r="F6" s="3">
        <v>153332.74751592355</v>
      </c>
      <c r="G6" s="3">
        <v>30983.298007490634</v>
      </c>
      <c r="H6" s="3">
        <v>2666.8727229629631</v>
      </c>
      <c r="I6" s="3">
        <v>3487391.6666666665</v>
      </c>
      <c r="J6" s="3">
        <v>142265.46574712644</v>
      </c>
      <c r="K6" s="3">
        <v>7771.489323456788</v>
      </c>
      <c r="L6" s="3">
        <v>405482.41666666669</v>
      </c>
      <c r="M6" s="3">
        <v>333.42527586206899</v>
      </c>
      <c r="N6" s="3">
        <v>211114.48177777772</v>
      </c>
      <c r="O6" s="3">
        <v>58157.267308641982</v>
      </c>
      <c r="P6" s="3">
        <v>866301.81833333324</v>
      </c>
      <c r="Q6" s="3">
        <v>4342061.0954954959</v>
      </c>
      <c r="R6" s="13">
        <v>24743.181982905982</v>
      </c>
      <c r="S6" s="183" t="s">
        <v>28</v>
      </c>
      <c r="V6" s="59" t="s">
        <v>27</v>
      </c>
      <c r="W6" s="12">
        <f>B6*W$23</f>
        <v>621.92981199520398</v>
      </c>
      <c r="X6" s="3">
        <f t="shared" ref="X6:AM6" si="0">C6*X$23</f>
        <v>17448.136221600002</v>
      </c>
      <c r="Y6" s="3">
        <f t="shared" si="0"/>
        <v>174.34401666666665</v>
      </c>
      <c r="Z6" s="3">
        <f t="shared" si="0"/>
        <v>98.8621621333333</v>
      </c>
      <c r="AA6" s="3">
        <f t="shared" si="0"/>
        <v>240.73241359999997</v>
      </c>
      <c r="AB6" s="3">
        <f t="shared" si="0"/>
        <v>275.75135226666663</v>
      </c>
      <c r="AC6" s="3">
        <f t="shared" si="0"/>
        <v>48.003709013333328</v>
      </c>
      <c r="AD6" s="3">
        <f t="shared" si="0"/>
        <v>18.134436666666666</v>
      </c>
      <c r="AE6" s="3">
        <f t="shared" si="0"/>
        <v>1.2377095519999999</v>
      </c>
      <c r="AF6" s="3">
        <f t="shared" si="0"/>
        <v>4.1966042346666654</v>
      </c>
      <c r="AG6" s="3">
        <f t="shared" si="0"/>
        <v>4.0548241666666671</v>
      </c>
      <c r="AH6" s="3">
        <f t="shared" si="0"/>
        <v>0.19338666000000002</v>
      </c>
      <c r="AI6" s="3">
        <f t="shared" si="0"/>
        <v>0.57000910079999989</v>
      </c>
      <c r="AJ6" s="3">
        <f t="shared" si="0"/>
        <v>0.15702462173333334</v>
      </c>
      <c r="AK6" s="3">
        <f t="shared" si="0"/>
        <v>0.34652072733333333</v>
      </c>
      <c r="AL6" s="3">
        <f t="shared" si="0"/>
        <v>0.16065626053333334</v>
      </c>
      <c r="AM6" s="13">
        <f t="shared" si="0"/>
        <v>9.6498409733333339E-3</v>
      </c>
      <c r="AN6" s="75">
        <f>SUM(W6:AM6)</f>
        <v>18936.820509106579</v>
      </c>
      <c r="AO6" s="185" t="s">
        <v>28</v>
      </c>
      <c r="AR6" s="41" t="s">
        <v>25</v>
      </c>
      <c r="AS6" s="157">
        <f>SUM(AN6:AN15)</f>
        <v>109123.75349507426</v>
      </c>
    </row>
    <row r="7" spans="1:45" ht="16" thickBot="1" x14ac:dyDescent="0.25">
      <c r="A7" s="35" t="s">
        <v>29</v>
      </c>
      <c r="B7" s="14">
        <v>13.086215061397859</v>
      </c>
      <c r="C7" s="7">
        <v>2690.5612449546661</v>
      </c>
      <c r="D7" s="7">
        <v>88.72021623931623</v>
      </c>
      <c r="E7" s="7">
        <v>170.90621534979422</v>
      </c>
      <c r="F7" s="7">
        <v>17337.072585987258</v>
      </c>
      <c r="G7" s="7">
        <v>316.42018202247192</v>
      </c>
      <c r="H7" s="7">
        <v>23.278398866666674</v>
      </c>
      <c r="I7" s="7">
        <v>20106.395179487175</v>
      </c>
      <c r="J7" s="7">
        <v>18558.703632183904</v>
      </c>
      <c r="K7" s="7">
        <v>345.12261234567899</v>
      </c>
      <c r="L7" s="7">
        <v>3443.0991080000003</v>
      </c>
      <c r="M7" s="7">
        <v>5.8166876597701149</v>
      </c>
      <c r="N7" s="7">
        <v>4489.6500148148143</v>
      </c>
      <c r="O7" s="7">
        <v>7087.4054469135799</v>
      </c>
      <c r="P7" s="7">
        <v>16706.628406666667</v>
      </c>
      <c r="Q7" s="7">
        <v>43599.941189189194</v>
      </c>
      <c r="R7" s="15">
        <v>3333.8622700854694</v>
      </c>
      <c r="S7" s="183"/>
      <c r="V7" s="48" t="s">
        <v>29</v>
      </c>
      <c r="W7" s="14">
        <f t="shared" ref="W7:W15" si="1">B7*W$23</f>
        <v>99.455234466623722</v>
      </c>
      <c r="X7" s="7">
        <f t="shared" ref="X7:X15" si="2">C7*X$23</f>
        <v>2690.5612449546661</v>
      </c>
      <c r="Y7" s="7">
        <f t="shared" ref="Y7:Y15" si="3">D7*Y$23</f>
        <v>13.840353733333332</v>
      </c>
      <c r="Z7" s="7">
        <f t="shared" ref="Z7:Z15" si="4">E7*Z$23</f>
        <v>5.5373613773333323</v>
      </c>
      <c r="AA7" s="7">
        <f t="shared" ref="AA7:AA15" si="5">F7*AA$23</f>
        <v>27.219203959999994</v>
      </c>
      <c r="AB7" s="7">
        <f t="shared" ref="AB7:AB15" si="6">G7*AB$23</f>
        <v>2.81613962</v>
      </c>
      <c r="AC7" s="7">
        <f t="shared" ref="AC7:AC15" si="7">H7*AC$23</f>
        <v>0.41901117960000012</v>
      </c>
      <c r="AD7" s="7">
        <f t="shared" ref="AD7:AD15" si="8">I7*AD$23</f>
        <v>0.10455325493333331</v>
      </c>
      <c r="AE7" s="7">
        <f t="shared" ref="AE7:AE15" si="9">J7*AE$23</f>
        <v>0.16146072159999997</v>
      </c>
      <c r="AF7" s="7">
        <f t="shared" ref="AF7:AF15" si="10">K7*AF$23</f>
        <v>0.18636621066666664</v>
      </c>
      <c r="AG7" s="7">
        <f t="shared" ref="AG7:AG15" si="11">L7*AG$23</f>
        <v>3.4430991080000008E-2</v>
      </c>
      <c r="AH7" s="7">
        <f t="shared" ref="AH7:AH15" si="12">M7*AH$23</f>
        <v>3.3736788426666667E-3</v>
      </c>
      <c r="AI7" s="7">
        <f t="shared" ref="AI7:AI15" si="13">N7*AI$23</f>
        <v>1.2122055039999998E-2</v>
      </c>
      <c r="AJ7" s="7">
        <f t="shared" ref="AJ7:AJ15" si="14">O7*AJ$23</f>
        <v>1.9135994706666666E-2</v>
      </c>
      <c r="AK7" s="7">
        <f t="shared" ref="AK7:AK15" si="15">P7*AK$23</f>
        <v>6.6826513626666671E-3</v>
      </c>
      <c r="AL7" s="7">
        <f t="shared" ref="AL7:AL15" si="16">Q7*AL$23</f>
        <v>1.6131978240000002E-3</v>
      </c>
      <c r="AM7" s="15">
        <f t="shared" ref="AM7:AM15" si="17">R7*AM$23</f>
        <v>1.3002062853333331E-3</v>
      </c>
      <c r="AN7" s="76">
        <f>SUM(W7:AM7)</f>
        <v>2840.3795882538975</v>
      </c>
      <c r="AO7" s="185"/>
      <c r="AR7" s="41" t="s">
        <v>30</v>
      </c>
      <c r="AS7" s="158">
        <f>SUM(AN17)</f>
        <v>511223.27744826669</v>
      </c>
    </row>
    <row r="8" spans="1:45" ht="16" thickBot="1" x14ac:dyDescent="0.25">
      <c r="A8" s="35" t="s">
        <v>31</v>
      </c>
      <c r="B8" s="14">
        <v>59.756685664182719</v>
      </c>
      <c r="C8" s="7">
        <v>11356.077803426666</v>
      </c>
      <c r="D8" s="7">
        <v>579.15307692307692</v>
      </c>
      <c r="E8" s="7">
        <v>1393.2625168724278</v>
      </c>
      <c r="F8" s="7">
        <v>58596.715583864112</v>
      </c>
      <c r="G8" s="7">
        <v>1405.1123565543069</v>
      </c>
      <c r="H8" s="7">
        <v>105.15780214814812</v>
      </c>
      <c r="I8" s="7">
        <v>4437034.3358974345</v>
      </c>
      <c r="J8" s="7">
        <v>85324.583831417607</v>
      </c>
      <c r="K8" s="7">
        <v>150288.10691358024</v>
      </c>
      <c r="L8" s="7">
        <v>9526555.3599999994</v>
      </c>
      <c r="M8" s="7">
        <v>4382.7790574712635</v>
      </c>
      <c r="N8" s="7">
        <v>172580.47170370375</v>
      </c>
      <c r="O8" s="7">
        <v>30253.399407407407</v>
      </c>
      <c r="P8" s="7">
        <v>11002141.033333333</v>
      </c>
      <c r="Q8" s="7">
        <v>951003.62954954943</v>
      </c>
      <c r="R8" s="15">
        <v>15087.562499145295</v>
      </c>
      <c r="S8" s="183"/>
      <c r="V8" s="48" t="s">
        <v>31</v>
      </c>
      <c r="W8" s="14">
        <f t="shared" si="1"/>
        <v>454.15081104778864</v>
      </c>
      <c r="X8" s="7">
        <f t="shared" si="2"/>
        <v>11356.077803426666</v>
      </c>
      <c r="Y8" s="7">
        <f t="shared" si="3"/>
        <v>90.347880000000004</v>
      </c>
      <c r="Z8" s="7">
        <f t="shared" si="4"/>
        <v>45.141705546666657</v>
      </c>
      <c r="AA8" s="7">
        <f t="shared" si="5"/>
        <v>91.996843466666661</v>
      </c>
      <c r="AB8" s="7">
        <f t="shared" si="6"/>
        <v>12.505499973333331</v>
      </c>
      <c r="AC8" s="7">
        <f t="shared" si="7"/>
        <v>1.892840438666666</v>
      </c>
      <c r="AD8" s="7">
        <f t="shared" si="8"/>
        <v>23.072578546666659</v>
      </c>
      <c r="AE8" s="7">
        <f t="shared" si="9"/>
        <v>0.7423238793333331</v>
      </c>
      <c r="AF8" s="7">
        <f t="shared" si="10"/>
        <v>81.155577733333331</v>
      </c>
      <c r="AG8" s="7">
        <f t="shared" si="11"/>
        <v>95.265553600000004</v>
      </c>
      <c r="AH8" s="7">
        <f t="shared" si="12"/>
        <v>2.5420118533333329</v>
      </c>
      <c r="AI8" s="7">
        <f t="shared" si="13"/>
        <v>0.46596727360000012</v>
      </c>
      <c r="AJ8" s="7">
        <f t="shared" si="14"/>
        <v>8.1684178400000002E-2</v>
      </c>
      <c r="AK8" s="7">
        <f t="shared" si="15"/>
        <v>4.4008564133333339</v>
      </c>
      <c r="AL8" s="7">
        <f t="shared" si="16"/>
        <v>3.5187134293333332E-2</v>
      </c>
      <c r="AM8" s="15">
        <f t="shared" si="17"/>
        <v>5.8841493746666657E-3</v>
      </c>
      <c r="AN8" s="76">
        <f t="shared" ref="AN8:AN21" si="18">SUM(W8:AM8)</f>
        <v>12259.881008661454</v>
      </c>
      <c r="AO8" s="185"/>
      <c r="AR8" s="41" t="s">
        <v>32</v>
      </c>
      <c r="AS8" s="159">
        <f>SUM(AN19:AN21)</f>
        <v>388.79118761994829</v>
      </c>
    </row>
    <row r="9" spans="1:45" x14ac:dyDescent="0.2">
      <c r="A9" s="35" t="s">
        <v>33</v>
      </c>
      <c r="B9" s="14">
        <v>60.897330977866453</v>
      </c>
      <c r="C9" s="7">
        <v>12873.364450986666</v>
      </c>
      <c r="D9" s="7">
        <v>1252.7877957264957</v>
      </c>
      <c r="E9" s="7">
        <v>1115.21241563786</v>
      </c>
      <c r="F9" s="7">
        <v>86525.581910828012</v>
      </c>
      <c r="G9" s="7">
        <v>2575.4794906367042</v>
      </c>
      <c r="H9" s="7">
        <v>189.65510666666663</v>
      </c>
      <c r="I9" s="7">
        <v>22007232.974358972</v>
      </c>
      <c r="J9" s="7">
        <v>107479.90666666665</v>
      </c>
      <c r="K9" s="7">
        <v>3092.4443555555558</v>
      </c>
      <c r="L9" s="7">
        <v>110600.14133333332</v>
      </c>
      <c r="M9" s="7">
        <v>136.48682942528734</v>
      </c>
      <c r="N9" s="7">
        <v>1298068702.2222223</v>
      </c>
      <c r="O9" s="7">
        <v>39128.989382716041</v>
      </c>
      <c r="P9" s="7">
        <v>2466482413.333333</v>
      </c>
      <c r="Q9" s="7">
        <v>16671500.731531531</v>
      </c>
      <c r="R9" s="15">
        <v>17744.093473504272</v>
      </c>
      <c r="S9" s="183"/>
      <c r="V9" s="48" t="s">
        <v>33</v>
      </c>
      <c r="W9" s="14">
        <f t="shared" si="1"/>
        <v>462.81971543178503</v>
      </c>
      <c r="X9" s="7">
        <f t="shared" si="2"/>
        <v>12873.364450986666</v>
      </c>
      <c r="Y9" s="7">
        <f t="shared" si="3"/>
        <v>195.43489613333332</v>
      </c>
      <c r="Z9" s="7">
        <f t="shared" si="4"/>
        <v>36.132882266666662</v>
      </c>
      <c r="AA9" s="7">
        <f t="shared" si="5"/>
        <v>135.84516359999998</v>
      </c>
      <c r="AB9" s="7">
        <f t="shared" si="6"/>
        <v>22.921767466666669</v>
      </c>
      <c r="AC9" s="7">
        <f t="shared" si="7"/>
        <v>3.4137919199999991</v>
      </c>
      <c r="AD9" s="7">
        <f t="shared" si="8"/>
        <v>114.43761146666665</v>
      </c>
      <c r="AE9" s="7">
        <f t="shared" si="9"/>
        <v>0.93507518799999978</v>
      </c>
      <c r="AF9" s="7">
        <f t="shared" si="10"/>
        <v>1.6699199520000001</v>
      </c>
      <c r="AG9" s="7">
        <f t="shared" si="11"/>
        <v>1.1060014133333333</v>
      </c>
      <c r="AH9" s="7">
        <f t="shared" si="12"/>
        <v>7.9162361066666659E-2</v>
      </c>
      <c r="AI9" s="7">
        <f t="shared" si="13"/>
        <v>3504.7854960000004</v>
      </c>
      <c r="AJ9" s="7">
        <f t="shared" si="14"/>
        <v>0.10564827133333331</v>
      </c>
      <c r="AK9" s="7">
        <f t="shared" si="15"/>
        <v>986.59296533333327</v>
      </c>
      <c r="AL9" s="7">
        <f t="shared" si="16"/>
        <v>0.61684552706666662</v>
      </c>
      <c r="AM9" s="15">
        <f t="shared" si="17"/>
        <v>6.9201964546666663E-3</v>
      </c>
      <c r="AN9" s="76">
        <f t="shared" si="18"/>
        <v>18340.268313514374</v>
      </c>
      <c r="AO9" s="185"/>
    </row>
    <row r="10" spans="1:45" x14ac:dyDescent="0.2">
      <c r="A10" s="35" t="s">
        <v>34</v>
      </c>
      <c r="B10" s="14">
        <v>1.0883140349804479</v>
      </c>
      <c r="C10" s="7">
        <v>792.94363055226654</v>
      </c>
      <c r="D10" s="7">
        <v>35.822896367521366</v>
      </c>
      <c r="E10" s="7">
        <v>15.837347662551462</v>
      </c>
      <c r="F10" s="7">
        <v>1290.5720628450106</v>
      </c>
      <c r="G10" s="7">
        <v>16.167256898876403</v>
      </c>
      <c r="H10" s="7">
        <v>1.1929521170370367</v>
      </c>
      <c r="I10" s="7">
        <v>498.8009769230768</v>
      </c>
      <c r="J10" s="7">
        <v>1483.7601210727969</v>
      </c>
      <c r="K10" s="7">
        <v>10.288572380246912</v>
      </c>
      <c r="L10" s="7">
        <v>145.63398733333332</v>
      </c>
      <c r="M10" s="7">
        <v>0.34800823126436775</v>
      </c>
      <c r="N10" s="7">
        <v>204.87756118518513</v>
      </c>
      <c r="O10" s="7">
        <v>13232.05674074074</v>
      </c>
      <c r="P10" s="7">
        <v>952.08148566666648</v>
      </c>
      <c r="Q10" s="7">
        <v>2236.57285045045</v>
      </c>
      <c r="R10" s="15">
        <v>202.34821538461537</v>
      </c>
      <c r="S10" s="7"/>
      <c r="V10" s="48" t="s">
        <v>34</v>
      </c>
      <c r="W10" s="14">
        <f t="shared" si="1"/>
        <v>8.2711866658514026</v>
      </c>
      <c r="X10" s="7">
        <f t="shared" si="2"/>
        <v>792.94363055226654</v>
      </c>
      <c r="Y10" s="7">
        <f t="shared" si="3"/>
        <v>5.5883718333333334</v>
      </c>
      <c r="Z10" s="7">
        <f t="shared" si="4"/>
        <v>0.5131300642666673</v>
      </c>
      <c r="AA10" s="7">
        <f t="shared" si="5"/>
        <v>2.0261981386666665</v>
      </c>
      <c r="AB10" s="7">
        <f t="shared" si="6"/>
        <v>0.14388858639999999</v>
      </c>
      <c r="AC10" s="7">
        <f t="shared" si="7"/>
        <v>2.1473138106666661E-2</v>
      </c>
      <c r="AD10" s="7">
        <f t="shared" si="8"/>
        <v>2.5937650799999993E-3</v>
      </c>
      <c r="AE10" s="7">
        <f t="shared" si="9"/>
        <v>1.2908713053333333E-2</v>
      </c>
      <c r="AF10" s="7">
        <f t="shared" si="10"/>
        <v>5.5558290853333324E-3</v>
      </c>
      <c r="AG10" s="7">
        <f t="shared" si="11"/>
        <v>1.4563398733333335E-3</v>
      </c>
      <c r="AH10" s="7">
        <f t="shared" si="12"/>
        <v>2.018447741333333E-4</v>
      </c>
      <c r="AI10" s="7">
        <f t="shared" si="13"/>
        <v>5.5316941519999987E-4</v>
      </c>
      <c r="AJ10" s="7">
        <f t="shared" si="14"/>
        <v>3.5726553199999997E-2</v>
      </c>
      <c r="AK10" s="7">
        <f t="shared" si="15"/>
        <v>3.8083259426666664E-4</v>
      </c>
      <c r="AL10" s="7">
        <f t="shared" si="16"/>
        <v>8.2753195466666655E-5</v>
      </c>
      <c r="AM10" s="15">
        <f t="shared" si="17"/>
        <v>7.8915803999999998E-5</v>
      </c>
      <c r="AN10" s="76">
        <f t="shared" si="18"/>
        <v>809.56741769496614</v>
      </c>
    </row>
    <row r="11" spans="1:45" ht="15" customHeight="1" x14ac:dyDescent="0.2">
      <c r="A11" s="35" t="s">
        <v>35</v>
      </c>
      <c r="B11" s="14">
        <v>57.793400745868411</v>
      </c>
      <c r="C11" s="7">
        <v>10343.237056704</v>
      </c>
      <c r="D11" s="7">
        <v>548.11974256410247</v>
      </c>
      <c r="E11" s="7">
        <v>6998.5561086419739</v>
      </c>
      <c r="F11" s="7">
        <v>37335.005187261144</v>
      </c>
      <c r="G11" s="7">
        <v>5186.1274714606734</v>
      </c>
      <c r="H11" s="7">
        <v>451.59500995555544</v>
      </c>
      <c r="I11" s="7">
        <v>535212.81784615375</v>
      </c>
      <c r="J11" s="7">
        <v>120283.19746206897</v>
      </c>
      <c r="K11" s="7">
        <v>3058.3627040000006</v>
      </c>
      <c r="L11" s="7">
        <v>90569.436799999996</v>
      </c>
      <c r="M11" s="7">
        <v>201.34514477241376</v>
      </c>
      <c r="N11" s="7">
        <v>53136.862850370366</v>
      </c>
      <c r="O11" s="7">
        <v>31071.213878518516</v>
      </c>
      <c r="P11" s="7">
        <v>1822568.5279999997</v>
      </c>
      <c r="Q11" s="7">
        <v>1751065.5031351354</v>
      </c>
      <c r="R11" s="15">
        <v>16601.578543589741</v>
      </c>
      <c r="S11" s="184" t="s">
        <v>36</v>
      </c>
      <c r="V11" s="48" t="s">
        <v>35</v>
      </c>
      <c r="W11" s="14">
        <f t="shared" si="1"/>
        <v>439.22984566859992</v>
      </c>
      <c r="X11" s="7">
        <f t="shared" si="2"/>
        <v>10343.237056704</v>
      </c>
      <c r="Y11" s="7">
        <f t="shared" si="3"/>
        <v>85.50667983999999</v>
      </c>
      <c r="Z11" s="7">
        <f t="shared" si="4"/>
        <v>226.75321791999994</v>
      </c>
      <c r="AA11" s="7">
        <f t="shared" si="5"/>
        <v>58.615958143999997</v>
      </c>
      <c r="AB11" s="7">
        <f t="shared" si="6"/>
        <v>46.156534495999992</v>
      </c>
      <c r="AC11" s="7">
        <f t="shared" si="7"/>
        <v>8.1287101791999969</v>
      </c>
      <c r="AD11" s="7">
        <f t="shared" si="8"/>
        <v>2.7831066527999995</v>
      </c>
      <c r="AE11" s="7">
        <f t="shared" si="9"/>
        <v>1.0464638179200001</v>
      </c>
      <c r="AF11" s="7">
        <f t="shared" si="10"/>
        <v>1.6515158601600004</v>
      </c>
      <c r="AG11" s="7">
        <f t="shared" si="11"/>
        <v>0.90569436800000003</v>
      </c>
      <c r="AH11" s="7">
        <f t="shared" si="12"/>
        <v>0.11678018396799998</v>
      </c>
      <c r="AI11" s="7">
        <f t="shared" si="13"/>
        <v>0.14346952969599999</v>
      </c>
      <c r="AJ11" s="7">
        <f t="shared" si="14"/>
        <v>8.3892277471999996E-2</v>
      </c>
      <c r="AK11" s="7">
        <f t="shared" si="15"/>
        <v>0.72902741119999992</v>
      </c>
      <c r="AL11" s="7">
        <f t="shared" si="16"/>
        <v>6.4789423616000014E-2</v>
      </c>
      <c r="AM11" s="15">
        <f t="shared" si="17"/>
        <v>6.4746156319999996E-3</v>
      </c>
      <c r="AN11" s="76">
        <f t="shared" si="18"/>
        <v>11215.159217092265</v>
      </c>
      <c r="AO11" s="186" t="s">
        <v>36</v>
      </c>
    </row>
    <row r="12" spans="1:45" ht="15" customHeight="1" x14ac:dyDescent="0.2">
      <c r="A12" s="35" t="s">
        <v>37</v>
      </c>
      <c r="B12" s="14">
        <v>28.896700372934205</v>
      </c>
      <c r="C12" s="7">
        <v>5171.6185283519999</v>
      </c>
      <c r="D12" s="7">
        <v>274.05987128205123</v>
      </c>
      <c r="E12" s="7">
        <v>3499.2780543209869</v>
      </c>
      <c r="F12" s="7">
        <v>18667.502593630572</v>
      </c>
      <c r="G12" s="7">
        <v>2593.0637357303367</v>
      </c>
      <c r="H12" s="7">
        <v>225.79750497777772</v>
      </c>
      <c r="I12" s="7">
        <v>267606.40892307687</v>
      </c>
      <c r="J12" s="7">
        <v>60141.598731034486</v>
      </c>
      <c r="K12" s="7">
        <v>1529.1813520000003</v>
      </c>
      <c r="L12" s="7">
        <v>45284.718399999998</v>
      </c>
      <c r="M12" s="7">
        <v>100.67257238620688</v>
      </c>
      <c r="N12" s="7">
        <v>26568.431425185183</v>
      </c>
      <c r="O12" s="7">
        <v>15535.606939259258</v>
      </c>
      <c r="P12" s="7">
        <v>911284.26399999985</v>
      </c>
      <c r="Q12" s="7">
        <v>875532.7515675677</v>
      </c>
      <c r="R12" s="15">
        <v>8300.7892717948707</v>
      </c>
      <c r="S12" s="184"/>
      <c r="V12" s="48" t="s">
        <v>37</v>
      </c>
      <c r="W12" s="14">
        <f t="shared" si="1"/>
        <v>219.61492283429996</v>
      </c>
      <c r="X12" s="7">
        <f t="shared" si="2"/>
        <v>5171.6185283519999</v>
      </c>
      <c r="Y12" s="7">
        <f t="shared" si="3"/>
        <v>42.753339919999995</v>
      </c>
      <c r="Z12" s="7">
        <f t="shared" si="4"/>
        <v>113.37660895999997</v>
      </c>
      <c r="AA12" s="7">
        <f t="shared" si="5"/>
        <v>29.307979071999998</v>
      </c>
      <c r="AB12" s="7">
        <f t="shared" si="6"/>
        <v>23.078267247999996</v>
      </c>
      <c r="AC12" s="7">
        <f t="shared" si="7"/>
        <v>4.0643550895999985</v>
      </c>
      <c r="AD12" s="7">
        <f t="shared" si="8"/>
        <v>1.3915533263999997</v>
      </c>
      <c r="AE12" s="7">
        <f t="shared" si="9"/>
        <v>0.52323190896000005</v>
      </c>
      <c r="AF12" s="7">
        <f t="shared" si="10"/>
        <v>0.8257579300800002</v>
      </c>
      <c r="AG12" s="7">
        <f t="shared" si="11"/>
        <v>0.45284718400000001</v>
      </c>
      <c r="AH12" s="7">
        <f t="shared" si="12"/>
        <v>5.8390091983999991E-2</v>
      </c>
      <c r="AI12" s="7">
        <f t="shared" si="13"/>
        <v>7.1734764847999996E-2</v>
      </c>
      <c r="AJ12" s="7">
        <f t="shared" si="14"/>
        <v>4.1946138735999998E-2</v>
      </c>
      <c r="AK12" s="7">
        <f t="shared" si="15"/>
        <v>0.36451370559999996</v>
      </c>
      <c r="AL12" s="7">
        <f t="shared" si="16"/>
        <v>3.2394711808000007E-2</v>
      </c>
      <c r="AM12" s="15">
        <f t="shared" si="17"/>
        <v>3.2373078159999998E-3</v>
      </c>
      <c r="AN12" s="76">
        <f t="shared" si="18"/>
        <v>5607.5796085461325</v>
      </c>
      <c r="AO12" s="186"/>
    </row>
    <row r="13" spans="1:45" ht="15" customHeight="1" x14ac:dyDescent="0.2">
      <c r="A13" s="35" t="s">
        <v>38</v>
      </c>
      <c r="B13" s="14">
        <v>65.01757583910198</v>
      </c>
      <c r="C13" s="7">
        <v>11636.141688792</v>
      </c>
      <c r="D13" s="7">
        <v>616.63471038461546</v>
      </c>
      <c r="E13" s="7">
        <v>7873.375622222221</v>
      </c>
      <c r="F13" s="7">
        <v>42001.88083566878</v>
      </c>
      <c r="G13" s="7">
        <v>5834.393405393258</v>
      </c>
      <c r="H13" s="7">
        <v>508.04438619999991</v>
      </c>
      <c r="I13" s="7">
        <v>602114.42007692298</v>
      </c>
      <c r="J13" s="7">
        <v>135318.5971448276</v>
      </c>
      <c r="K13" s="7">
        <v>3440.6580420000005</v>
      </c>
      <c r="L13" s="7">
        <v>101890.61640000001</v>
      </c>
      <c r="M13" s="7">
        <v>226.51328786896553</v>
      </c>
      <c r="N13" s="7">
        <v>59778.970706666667</v>
      </c>
      <c r="O13" s="7">
        <v>34955.115613333335</v>
      </c>
      <c r="P13" s="7">
        <v>2050389.5939999996</v>
      </c>
      <c r="Q13" s="7">
        <v>1969948.6910270273</v>
      </c>
      <c r="R13" s="15">
        <v>18676.775861538459</v>
      </c>
      <c r="S13" s="184"/>
      <c r="V13" s="48" t="s">
        <v>38</v>
      </c>
      <c r="W13" s="14">
        <f t="shared" si="1"/>
        <v>494.13357637717502</v>
      </c>
      <c r="X13" s="7">
        <f t="shared" si="2"/>
        <v>11636.141688792</v>
      </c>
      <c r="Y13" s="7">
        <f t="shared" si="3"/>
        <v>96.195014820000011</v>
      </c>
      <c r="Z13" s="7">
        <f t="shared" si="4"/>
        <v>255.09737015999994</v>
      </c>
      <c r="AA13" s="7">
        <f t="shared" si="5"/>
        <v>65.942952911999981</v>
      </c>
      <c r="AB13" s="7">
        <f t="shared" si="6"/>
        <v>51.926101307999993</v>
      </c>
      <c r="AC13" s="7">
        <f t="shared" si="7"/>
        <v>9.1447989515999968</v>
      </c>
      <c r="AD13" s="7">
        <f t="shared" si="8"/>
        <v>3.1309949843999996</v>
      </c>
      <c r="AE13" s="7">
        <f t="shared" si="9"/>
        <v>1.17727179516</v>
      </c>
      <c r="AF13" s="7">
        <f t="shared" si="10"/>
        <v>1.8579553426800002</v>
      </c>
      <c r="AG13" s="7">
        <f t="shared" si="11"/>
        <v>1.0189061640000001</v>
      </c>
      <c r="AH13" s="7">
        <f t="shared" si="12"/>
        <v>0.131377706964</v>
      </c>
      <c r="AI13" s="7">
        <f t="shared" si="13"/>
        <v>0.16140322090799999</v>
      </c>
      <c r="AJ13" s="7">
        <f t="shared" si="14"/>
        <v>9.4378812156000011E-2</v>
      </c>
      <c r="AK13" s="7">
        <f t="shared" si="15"/>
        <v>0.82015583759999988</v>
      </c>
      <c r="AL13" s="7">
        <f t="shared" si="16"/>
        <v>7.2888101568000005E-2</v>
      </c>
      <c r="AM13" s="15">
        <f t="shared" si="17"/>
        <v>7.2839425859999992E-3</v>
      </c>
      <c r="AN13" s="76">
        <f t="shared" si="18"/>
        <v>12617.054119228798</v>
      </c>
      <c r="AO13" s="186"/>
    </row>
    <row r="14" spans="1:45" ht="15" customHeight="1" x14ac:dyDescent="0.2">
      <c r="A14" s="35" t="s">
        <v>39</v>
      </c>
      <c r="B14" s="14">
        <v>89.098159483213806</v>
      </c>
      <c r="C14" s="7">
        <v>15945.823795751996</v>
      </c>
      <c r="D14" s="7">
        <v>845.01793645299142</v>
      </c>
      <c r="E14" s="7">
        <v>10789.440667489709</v>
      </c>
      <c r="F14" s="7">
        <v>57558.132997027584</v>
      </c>
      <c r="G14" s="7">
        <v>7995.2798518352047</v>
      </c>
      <c r="H14" s="7">
        <v>696.20897368148133</v>
      </c>
      <c r="I14" s="7">
        <v>825119.76084615372</v>
      </c>
      <c r="J14" s="7">
        <v>185436.5960873563</v>
      </c>
      <c r="K14" s="7">
        <v>4714.9758353333327</v>
      </c>
      <c r="L14" s="7">
        <v>139627.88173333331</v>
      </c>
      <c r="M14" s="7">
        <v>310.40709819080456</v>
      </c>
      <c r="N14" s="7">
        <v>81919.330227654311</v>
      </c>
      <c r="O14" s="7">
        <v>47901.45472938272</v>
      </c>
      <c r="P14" s="7">
        <v>2809793.1473333333</v>
      </c>
      <c r="Q14" s="7">
        <v>2699559.3173333332</v>
      </c>
      <c r="R14" s="15">
        <v>25594.10025470085</v>
      </c>
      <c r="S14" s="184"/>
      <c r="V14" s="48" t="s">
        <v>39</v>
      </c>
      <c r="W14" s="14">
        <f t="shared" si="1"/>
        <v>677.14601207242492</v>
      </c>
      <c r="X14" s="7">
        <f t="shared" si="2"/>
        <v>15945.823795751996</v>
      </c>
      <c r="Y14" s="7">
        <f t="shared" si="3"/>
        <v>131.82279808666667</v>
      </c>
      <c r="Z14" s="7">
        <f t="shared" si="4"/>
        <v>349.57787762666658</v>
      </c>
      <c r="AA14" s="7">
        <f t="shared" si="5"/>
        <v>90.366268805333306</v>
      </c>
      <c r="AB14" s="7">
        <f t="shared" si="6"/>
        <v>71.157990681333317</v>
      </c>
      <c r="AC14" s="7">
        <f t="shared" si="7"/>
        <v>12.531761526266664</v>
      </c>
      <c r="AD14" s="7">
        <f t="shared" si="8"/>
        <v>4.2906227563999995</v>
      </c>
      <c r="AE14" s="7">
        <f t="shared" si="9"/>
        <v>1.6132983859599999</v>
      </c>
      <c r="AF14" s="7">
        <f t="shared" si="10"/>
        <v>2.5460869510799995</v>
      </c>
      <c r="AG14" s="7">
        <f t="shared" si="11"/>
        <v>1.3962788173333331</v>
      </c>
      <c r="AH14" s="7">
        <f t="shared" si="12"/>
        <v>0.18003611695066665</v>
      </c>
      <c r="AI14" s="7">
        <f t="shared" si="13"/>
        <v>0.22118219161466665</v>
      </c>
      <c r="AJ14" s="7">
        <f t="shared" si="14"/>
        <v>0.12933392776933333</v>
      </c>
      <c r="AK14" s="7">
        <f t="shared" si="15"/>
        <v>1.1239172589333335</v>
      </c>
      <c r="AL14" s="7">
        <f t="shared" si="16"/>
        <v>9.9883694741333323E-2</v>
      </c>
      <c r="AM14" s="15">
        <f t="shared" si="17"/>
        <v>9.9816990993333316E-3</v>
      </c>
      <c r="AN14" s="76">
        <f t="shared" si="18"/>
        <v>17290.037126350573</v>
      </c>
      <c r="AO14" s="186"/>
    </row>
    <row r="15" spans="1:45" ht="16" thickBot="1" x14ac:dyDescent="0.25">
      <c r="A15" s="35" t="s">
        <v>40</v>
      </c>
      <c r="B15" s="14">
        <v>30.926856329965254</v>
      </c>
      <c r="C15" s="7">
        <v>8809.6146486799971</v>
      </c>
      <c r="D15" s="7">
        <v>159.31641914529914</v>
      </c>
      <c r="E15" s="7">
        <v>577.08718230452655</v>
      </c>
      <c r="F15" s="7">
        <v>38950.80589384288</v>
      </c>
      <c r="G15" s="7">
        <v>5550.217682397004</v>
      </c>
      <c r="H15" s="7">
        <v>406.50674407407405</v>
      </c>
      <c r="I15" s="7">
        <v>13383.000407692307</v>
      </c>
      <c r="J15" s="7">
        <v>30937.528444444444</v>
      </c>
      <c r="K15" s="7">
        <v>754.58959037037027</v>
      </c>
      <c r="L15" s="7">
        <v>3342.7761373333328</v>
      </c>
      <c r="M15" s="7">
        <v>42.210947793103443</v>
      </c>
      <c r="N15" s="7">
        <v>4797.81852345679</v>
      </c>
      <c r="O15" s="7">
        <v>36578.901580246915</v>
      </c>
      <c r="P15" s="7">
        <v>23227.892899999999</v>
      </c>
      <c r="Q15" s="7">
        <v>40353.344468468465</v>
      </c>
      <c r="R15" s="15">
        <v>8671.1781606837594</v>
      </c>
      <c r="S15" s="2"/>
      <c r="V15" s="48" t="s">
        <v>40</v>
      </c>
      <c r="W15" s="8">
        <f t="shared" si="1"/>
        <v>235.04410810773592</v>
      </c>
      <c r="X15" s="9">
        <f t="shared" si="2"/>
        <v>8809.6146486799971</v>
      </c>
      <c r="Y15" s="9">
        <f t="shared" si="3"/>
        <v>24.853361386666666</v>
      </c>
      <c r="Z15" s="9">
        <f t="shared" si="4"/>
        <v>18.697624706666659</v>
      </c>
      <c r="AA15" s="9">
        <f t="shared" si="5"/>
        <v>61.152765253333321</v>
      </c>
      <c r="AB15" s="9">
        <f t="shared" si="6"/>
        <v>49.396937373333337</v>
      </c>
      <c r="AC15" s="9">
        <f t="shared" si="7"/>
        <v>7.3171213933333323</v>
      </c>
      <c r="AD15" s="9">
        <f t="shared" si="8"/>
        <v>6.9591602119999998E-2</v>
      </c>
      <c r="AE15" s="9">
        <f t="shared" si="9"/>
        <v>0.26915649746666664</v>
      </c>
      <c r="AF15" s="9">
        <f t="shared" si="10"/>
        <v>0.40747837879999993</v>
      </c>
      <c r="AG15" s="9">
        <f t="shared" si="11"/>
        <v>3.342776137333333E-2</v>
      </c>
      <c r="AH15" s="9">
        <f t="shared" si="12"/>
        <v>2.4482349719999998E-2</v>
      </c>
      <c r="AI15" s="9">
        <f t="shared" si="13"/>
        <v>1.2954110013333332E-2</v>
      </c>
      <c r="AJ15" s="9">
        <f t="shared" si="14"/>
        <v>9.8763034266666674E-2</v>
      </c>
      <c r="AK15" s="9">
        <f t="shared" si="15"/>
        <v>9.2911571600000006E-3</v>
      </c>
      <c r="AL15" s="9">
        <f t="shared" si="16"/>
        <v>1.4930737453333332E-3</v>
      </c>
      <c r="AM15" s="16">
        <f t="shared" si="17"/>
        <v>3.3817594826666664E-3</v>
      </c>
      <c r="AN15" s="76">
        <f t="shared" si="18"/>
        <v>9207.0065866252116</v>
      </c>
    </row>
    <row r="16" spans="1:45" ht="16" thickBot="1" x14ac:dyDescent="0.25">
      <c r="A16" s="41" t="s">
        <v>30</v>
      </c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0"/>
      <c r="S16" s="7"/>
      <c r="T16" s="7"/>
      <c r="U16" s="7"/>
      <c r="V16" s="41" t="s">
        <v>30</v>
      </c>
      <c r="W16" s="53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5"/>
      <c r="AN16" s="55"/>
    </row>
    <row r="17" spans="1:40" ht="16.5" customHeight="1" thickBot="1" x14ac:dyDescent="0.25">
      <c r="A17" s="35" t="s">
        <v>41</v>
      </c>
      <c r="B17" s="14">
        <v>883.02235809122817</v>
      </c>
      <c r="C17" s="7">
        <v>464858.6333333333</v>
      </c>
      <c r="D17" s="7">
        <v>172377.71367521369</v>
      </c>
      <c r="E17" s="7">
        <v>343288.62139917695</v>
      </c>
      <c r="F17" s="7">
        <v>745369.72399150732</v>
      </c>
      <c r="G17" s="7">
        <v>33376.01573033708</v>
      </c>
      <c r="H17" s="7">
        <v>2448.4421111111114</v>
      </c>
      <c r="I17" s="7">
        <v>2507274.9999999995</v>
      </c>
      <c r="J17" s="7">
        <v>3887972.7969348659</v>
      </c>
      <c r="K17" s="7">
        <v>14744.203703703703</v>
      </c>
      <c r="L17" s="7">
        <v>299151.21333333332</v>
      </c>
      <c r="M17" s="7">
        <v>370.64612643678157</v>
      </c>
      <c r="N17" s="7">
        <v>19175483.703703701</v>
      </c>
      <c r="O17" s="7">
        <v>1358915.7530864198</v>
      </c>
      <c r="P17" s="7">
        <v>37583133.333333336</v>
      </c>
      <c r="Q17" s="7">
        <v>3878875.1351351347</v>
      </c>
      <c r="R17" s="15">
        <v>511183.69230769231</v>
      </c>
      <c r="S17" s="2"/>
      <c r="U17" s="24"/>
      <c r="V17" s="48" t="s">
        <v>41</v>
      </c>
      <c r="W17" s="60">
        <f>B17*W$23</f>
        <v>6710.9699214933335</v>
      </c>
      <c r="X17" s="61">
        <f t="shared" ref="X17:AM17" si="19">C17*X$23</f>
        <v>464858.6333333333</v>
      </c>
      <c r="Y17" s="61">
        <f t="shared" si="19"/>
        <v>26890.923333333336</v>
      </c>
      <c r="Z17" s="61">
        <f t="shared" si="19"/>
        <v>11122.551333333333</v>
      </c>
      <c r="AA17" s="61">
        <f t="shared" si="19"/>
        <v>1170.2304666666664</v>
      </c>
      <c r="AB17" s="61">
        <f t="shared" si="19"/>
        <v>297.04653999999999</v>
      </c>
      <c r="AC17" s="61">
        <f t="shared" si="19"/>
        <v>44.071958000000002</v>
      </c>
      <c r="AD17" s="61">
        <f t="shared" si="19"/>
        <v>13.037829999999998</v>
      </c>
      <c r="AE17" s="61">
        <f t="shared" si="19"/>
        <v>33.825363333333335</v>
      </c>
      <c r="AF17" s="61">
        <f t="shared" si="19"/>
        <v>7.9618699999999993</v>
      </c>
      <c r="AG17" s="61">
        <f t="shared" si="19"/>
        <v>2.9915121333333334</v>
      </c>
      <c r="AH17" s="61">
        <f t="shared" si="19"/>
        <v>0.21497475333333332</v>
      </c>
      <c r="AI17" s="61">
        <f t="shared" si="19"/>
        <v>51.773805999999993</v>
      </c>
      <c r="AJ17" s="61">
        <f t="shared" si="19"/>
        <v>3.6690725333333334</v>
      </c>
      <c r="AK17" s="61">
        <f t="shared" si="19"/>
        <v>15.033253333333336</v>
      </c>
      <c r="AL17" s="61">
        <f t="shared" si="19"/>
        <v>0.14351837999999997</v>
      </c>
      <c r="AM17" s="62">
        <f t="shared" si="19"/>
        <v>0.19936164000000001</v>
      </c>
      <c r="AN17" s="76">
        <f t="shared" si="18"/>
        <v>511223.27744826669</v>
      </c>
    </row>
    <row r="18" spans="1:40" ht="16" thickBot="1" x14ac:dyDescent="0.25">
      <c r="A18" s="41" t="s">
        <v>32</v>
      </c>
      <c r="B18" s="38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0"/>
      <c r="S18" s="7"/>
      <c r="T18" s="7"/>
      <c r="U18" s="7"/>
      <c r="V18" s="41" t="s">
        <v>32</v>
      </c>
      <c r="W18" s="53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5"/>
      <c r="AN18" s="55"/>
    </row>
    <row r="19" spans="1:40" ht="15" customHeight="1" x14ac:dyDescent="0.2">
      <c r="A19" s="35" t="s">
        <v>42</v>
      </c>
      <c r="B19" s="14">
        <v>0.19782179888995521</v>
      </c>
      <c r="C19" s="7">
        <v>1.6032680748066666</v>
      </c>
      <c r="D19" s="7">
        <v>4.1739037606837601E-2</v>
      </c>
      <c r="E19" s="7">
        <v>3.4109781893004107E-2</v>
      </c>
      <c r="F19" s="7">
        <v>3.0211793205944795</v>
      </c>
      <c r="G19" s="7">
        <v>9.0867947565543058E-3</v>
      </c>
      <c r="H19" s="7">
        <v>6.7192196296296286E-4</v>
      </c>
      <c r="I19" s="7">
        <v>0.68430110256410259</v>
      </c>
      <c r="J19" s="7">
        <v>2.8720399233716472</v>
      </c>
      <c r="K19" s="7">
        <v>1.2693237037037038E-2</v>
      </c>
      <c r="L19" s="7">
        <v>0.19747769333333332</v>
      </c>
      <c r="M19" s="7">
        <v>3.9123725287356313E-4</v>
      </c>
      <c r="N19" s="7">
        <v>0.42277432098765433</v>
      </c>
      <c r="O19" s="7">
        <v>13.069865925925926</v>
      </c>
      <c r="P19" s="7">
        <v>1.7646713333333333</v>
      </c>
      <c r="Q19" s="7">
        <v>2.8520904504504498</v>
      </c>
      <c r="R19" s="15">
        <v>0.34281064957264956</v>
      </c>
      <c r="S19" s="2"/>
      <c r="U19" s="24"/>
      <c r="V19" s="48" t="s">
        <v>42</v>
      </c>
      <c r="W19" s="12">
        <f>B19*W$23</f>
        <v>1.5034456715636595</v>
      </c>
      <c r="X19" s="3">
        <f t="shared" ref="X19:AM19" si="20">C19*X$23</f>
        <v>1.6032680748066666</v>
      </c>
      <c r="Y19" s="3">
        <f t="shared" si="20"/>
        <v>6.5112898666666655E-3</v>
      </c>
      <c r="Z19" s="3">
        <f t="shared" si="20"/>
        <v>1.1051569333333331E-3</v>
      </c>
      <c r="AA19" s="3">
        <f t="shared" si="20"/>
        <v>4.7432515333333328E-3</v>
      </c>
      <c r="AB19" s="3">
        <f t="shared" si="20"/>
        <v>8.0872473333333324E-5</v>
      </c>
      <c r="AC19" s="3">
        <f t="shared" si="20"/>
        <v>1.209459533333333E-5</v>
      </c>
      <c r="AD19" s="3">
        <f t="shared" si="20"/>
        <v>3.5583657333333335E-6</v>
      </c>
      <c r="AE19" s="3">
        <f t="shared" si="20"/>
        <v>2.4986747333333331E-5</v>
      </c>
      <c r="AF19" s="3">
        <f t="shared" si="20"/>
        <v>6.8543480000000002E-6</v>
      </c>
      <c r="AG19" s="3">
        <f t="shared" si="20"/>
        <v>1.9747769333333335E-6</v>
      </c>
      <c r="AH19" s="3">
        <f t="shared" si="20"/>
        <v>2.2691760666666662E-7</v>
      </c>
      <c r="AI19" s="3">
        <f t="shared" si="20"/>
        <v>1.1414906666666666E-6</v>
      </c>
      <c r="AJ19" s="3">
        <f t="shared" si="20"/>
        <v>3.5288638000000004E-5</v>
      </c>
      <c r="AK19" s="3">
        <f t="shared" si="20"/>
        <v>7.0586853333333338E-7</v>
      </c>
      <c r="AL19" s="3">
        <f t="shared" si="20"/>
        <v>1.0552734666666665E-7</v>
      </c>
      <c r="AM19" s="13">
        <f t="shared" si="20"/>
        <v>1.3369615333333333E-7</v>
      </c>
      <c r="AN19" s="76">
        <f t="shared" si="18"/>
        <v>3.1192413881486329</v>
      </c>
    </row>
    <row r="20" spans="1:40" x14ac:dyDescent="0.2">
      <c r="A20" s="35" t="s">
        <v>43</v>
      </c>
      <c r="B20" s="14">
        <v>0.1766497758741544</v>
      </c>
      <c r="C20" s="7">
        <v>40.544876439333329</v>
      </c>
      <c r="D20" s="7">
        <v>1.1338947008547009</v>
      </c>
      <c r="E20" s="7">
        <v>2.5126609053497941</v>
      </c>
      <c r="F20" s="7">
        <v>306.10555838641187</v>
      </c>
      <c r="G20" s="7">
        <v>0.37441760299625471</v>
      </c>
      <c r="H20" s="7">
        <v>2.967766296296296E-2</v>
      </c>
      <c r="I20" s="7">
        <v>38.887994871794881</v>
      </c>
      <c r="J20" s="7">
        <v>335.59652873563209</v>
      </c>
      <c r="K20" s="7">
        <v>0.75467667901234559</v>
      </c>
      <c r="L20" s="7">
        <v>14.600580666666668</v>
      </c>
      <c r="M20" s="7">
        <v>1.6328448275862068E-2</v>
      </c>
      <c r="N20" s="7">
        <v>44.702762962962964</v>
      </c>
      <c r="O20" s="7">
        <v>316.32740740740741</v>
      </c>
      <c r="P20" s="7">
        <v>173.60238333333334</v>
      </c>
      <c r="Q20" s="7">
        <v>179.95709549549545</v>
      </c>
      <c r="R20" s="15">
        <v>45.080666666666673</v>
      </c>
      <c r="S20" s="2"/>
      <c r="U20" s="24"/>
      <c r="V20" s="48" t="s">
        <v>43</v>
      </c>
      <c r="W20" s="14">
        <f t="shared" ref="W20:W21" si="21">B20*W$23</f>
        <v>1.3425382966435733</v>
      </c>
      <c r="X20" s="7">
        <f t="shared" ref="X20:X21" si="22">C20*X$23</f>
        <v>40.544876439333329</v>
      </c>
      <c r="Y20" s="7">
        <f t="shared" ref="Y20:Y21" si="23">D20*Y$23</f>
        <v>0.17688757333333335</v>
      </c>
      <c r="Z20" s="7">
        <f t="shared" ref="Z20:Z21" si="24">E20*Z$23</f>
        <v>8.1410213333333328E-2</v>
      </c>
      <c r="AA20" s="7">
        <f t="shared" ref="AA20:AA21" si="25">F20*AA$23</f>
        <v>0.48058572666666666</v>
      </c>
      <c r="AB20" s="7">
        <f t="shared" ref="AB20:AB21" si="26">G20*AB$23</f>
        <v>3.3323166666666668E-3</v>
      </c>
      <c r="AC20" s="7">
        <f t="shared" ref="AC20:AC21" si="27">H20*AC$23</f>
        <v>5.3419793333333329E-4</v>
      </c>
      <c r="AD20" s="7">
        <f t="shared" ref="AD20:AD21" si="28">I20*AD$23</f>
        <v>2.022175733333334E-4</v>
      </c>
      <c r="AE20" s="7">
        <f t="shared" ref="AE20:AE21" si="29">J20*AE$23</f>
        <v>2.919689799999999E-3</v>
      </c>
      <c r="AF20" s="7">
        <f t="shared" ref="AF20:AF21" si="30">K20*AF$23</f>
        <v>4.0752540666666659E-4</v>
      </c>
      <c r="AG20" s="7">
        <f t="shared" ref="AG20:AG21" si="31">L20*AG$23</f>
        <v>1.460058066666667E-4</v>
      </c>
      <c r="AH20" s="7">
        <f t="shared" ref="AH20:AH21" si="32">M20*AH$23</f>
        <v>9.4705000000000002E-6</v>
      </c>
      <c r="AI20" s="7">
        <f t="shared" ref="AI20:AI21" si="33">N20*AI$23</f>
        <v>1.2069746E-4</v>
      </c>
      <c r="AJ20" s="7">
        <f t="shared" ref="AJ20:AJ21" si="34">O20*AJ$23</f>
        <v>8.5408399999999996E-4</v>
      </c>
      <c r="AK20" s="7">
        <f t="shared" ref="AK20:AK21" si="35">P20*AK$23</f>
        <v>6.9440953333333336E-5</v>
      </c>
      <c r="AL20" s="7">
        <f t="shared" ref="AL20:AL21" si="36">Q20*AL$23</f>
        <v>6.6584125333333321E-6</v>
      </c>
      <c r="AM20" s="15">
        <f t="shared" ref="AM20:AM21" si="37">R20*AM$23</f>
        <v>1.7581460000000005E-5</v>
      </c>
      <c r="AN20" s="76">
        <f t="shared" si="18"/>
        <v>42.63491813528276</v>
      </c>
    </row>
    <row r="21" spans="1:40" ht="16" thickBot="1" x14ac:dyDescent="0.25">
      <c r="A21" s="36" t="s">
        <v>44</v>
      </c>
      <c r="B21" s="8">
        <v>0.46115001477836848</v>
      </c>
      <c r="C21" s="9">
        <v>335.99305045999995</v>
      </c>
      <c r="D21" s="9">
        <v>15.179193589743591</v>
      </c>
      <c r="E21" s="9">
        <v>6.7107405349794229</v>
      </c>
      <c r="F21" s="9">
        <v>546.85256900212312</v>
      </c>
      <c r="G21" s="9">
        <v>6.8505326591760296</v>
      </c>
      <c r="H21" s="9">
        <v>0.50548818518518512</v>
      </c>
      <c r="I21" s="9">
        <v>211.35634615384612</v>
      </c>
      <c r="J21" s="9">
        <v>628.71191570881228</v>
      </c>
      <c r="K21" s="9">
        <v>4.3595645679012343</v>
      </c>
      <c r="L21" s="9">
        <v>61.709317333333331</v>
      </c>
      <c r="M21" s="9">
        <v>0.14746111494252873</v>
      </c>
      <c r="N21" s="9">
        <v>86.812525925925911</v>
      </c>
      <c r="O21" s="9">
        <v>5606.8037037037038</v>
      </c>
      <c r="P21" s="9">
        <v>403.42436666666663</v>
      </c>
      <c r="Q21" s="9">
        <v>947.70036036036026</v>
      </c>
      <c r="R21" s="16">
        <v>85.740772649572648</v>
      </c>
      <c r="S21" s="2"/>
      <c r="U21" s="24"/>
      <c r="V21" s="49" t="s">
        <v>44</v>
      </c>
      <c r="W21" s="8">
        <f t="shared" si="21"/>
        <v>3.5047401123156003</v>
      </c>
      <c r="X21" s="9">
        <f t="shared" si="22"/>
        <v>335.99305045999995</v>
      </c>
      <c r="Y21" s="9">
        <f t="shared" si="23"/>
        <v>2.3679542000000002</v>
      </c>
      <c r="Z21" s="9">
        <f t="shared" si="24"/>
        <v>0.21742799333333329</v>
      </c>
      <c r="AA21" s="9">
        <f t="shared" si="25"/>
        <v>0.85855853333333332</v>
      </c>
      <c r="AB21" s="9">
        <f t="shared" si="26"/>
        <v>6.0969740666666661E-2</v>
      </c>
      <c r="AC21" s="9">
        <f t="shared" si="27"/>
        <v>9.098787333333332E-3</v>
      </c>
      <c r="AD21" s="9">
        <f t="shared" si="28"/>
        <v>1.0990529999999998E-3</v>
      </c>
      <c r="AE21" s="9">
        <f t="shared" si="29"/>
        <v>5.4697936666666669E-3</v>
      </c>
      <c r="AF21" s="9">
        <f t="shared" si="30"/>
        <v>2.3541648666666666E-3</v>
      </c>
      <c r="AG21" s="9">
        <f t="shared" si="31"/>
        <v>6.1709317333333335E-4</v>
      </c>
      <c r="AH21" s="9">
        <f t="shared" si="32"/>
        <v>8.5527446666666662E-5</v>
      </c>
      <c r="AI21" s="9">
        <f t="shared" si="33"/>
        <v>2.3439381999999995E-4</v>
      </c>
      <c r="AJ21" s="9">
        <f t="shared" si="34"/>
        <v>1.513837E-2</v>
      </c>
      <c r="AK21" s="9">
        <f t="shared" si="35"/>
        <v>1.6136974666666667E-4</v>
      </c>
      <c r="AL21" s="9">
        <f t="shared" si="36"/>
        <v>3.5064913333333329E-5</v>
      </c>
      <c r="AM21" s="16">
        <f t="shared" si="37"/>
        <v>3.3438901333333335E-5</v>
      </c>
      <c r="AN21" s="76">
        <f t="shared" si="18"/>
        <v>343.03702809651691</v>
      </c>
    </row>
    <row r="22" spans="1:40" ht="16" thickBot="1" x14ac:dyDescent="0.25">
      <c r="A22" s="24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  <c r="T22" s="2"/>
      <c r="V22" s="24"/>
      <c r="W22" s="11"/>
    </row>
    <row r="23" spans="1:40" ht="16" thickBo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"/>
      <c r="T23" s="2"/>
      <c r="V23" s="67" t="s">
        <v>45</v>
      </c>
      <c r="W23" s="68">
        <f t="shared" ref="W23:AM23" si="38">W24*W25</f>
        <v>7.6</v>
      </c>
      <c r="X23" s="69">
        <f t="shared" si="38"/>
        <v>1</v>
      </c>
      <c r="Y23" s="69">
        <f t="shared" si="38"/>
        <v>0.156</v>
      </c>
      <c r="Z23" s="69">
        <f t="shared" si="38"/>
        <v>3.2399999999999998E-2</v>
      </c>
      <c r="AA23" s="69">
        <f t="shared" si="38"/>
        <v>1.57E-3</v>
      </c>
      <c r="AB23" s="69">
        <f t="shared" si="38"/>
        <v>8.8999999999999999E-3</v>
      </c>
      <c r="AC23" s="69">
        <f t="shared" si="38"/>
        <v>1.7999999999999999E-2</v>
      </c>
      <c r="AD23" s="69">
        <f t="shared" si="38"/>
        <v>5.2000000000000002E-6</v>
      </c>
      <c r="AE23" s="69">
        <f t="shared" si="38"/>
        <v>8.6999999999999997E-6</v>
      </c>
      <c r="AF23" s="69">
        <f t="shared" si="38"/>
        <v>5.4000000000000001E-4</v>
      </c>
      <c r="AG23" s="69">
        <f t="shared" si="38"/>
        <v>1.0000000000000001E-5</v>
      </c>
      <c r="AH23" s="69">
        <f t="shared" si="38"/>
        <v>5.8E-4</v>
      </c>
      <c r="AI23" s="69">
        <f t="shared" si="38"/>
        <v>2.7E-6</v>
      </c>
      <c r="AJ23" s="69">
        <f t="shared" si="38"/>
        <v>2.7E-6</v>
      </c>
      <c r="AK23" s="69">
        <f t="shared" si="38"/>
        <v>4.0000000000000003E-7</v>
      </c>
      <c r="AL23" s="69">
        <f t="shared" si="38"/>
        <v>3.7E-8</v>
      </c>
      <c r="AM23" s="70">
        <f t="shared" si="38"/>
        <v>3.9000000000000002E-7</v>
      </c>
    </row>
    <row r="24" spans="1:40" ht="16" thickBot="1" x14ac:dyDescent="0.25">
      <c r="V24" s="73" t="s">
        <v>46</v>
      </c>
      <c r="W24" s="63">
        <v>1</v>
      </c>
      <c r="X24" s="61">
        <v>1</v>
      </c>
      <c r="Y24" s="61">
        <f>1*10^-3</f>
        <v>1E-3</v>
      </c>
      <c r="Z24" s="61">
        <f>1*10^-6</f>
        <v>9.9999999999999995E-7</v>
      </c>
      <c r="AA24" s="61">
        <f>1*10^-3</f>
        <v>1E-3</v>
      </c>
      <c r="AB24" s="61">
        <f>1*10^-6</f>
        <v>9.9999999999999995E-7</v>
      </c>
      <c r="AC24" s="61">
        <f>1*10^-6</f>
        <v>9.9999999999999995E-7</v>
      </c>
      <c r="AD24" s="61">
        <f>1*10^-9</f>
        <v>1.0000000000000001E-9</v>
      </c>
      <c r="AE24" s="61">
        <f>1*10^-9</f>
        <v>1.0000000000000001E-9</v>
      </c>
      <c r="AF24" s="61">
        <f>1*10^-6</f>
        <v>9.9999999999999995E-7</v>
      </c>
      <c r="AG24" s="61">
        <f>1*10^-9</f>
        <v>1.0000000000000001E-9</v>
      </c>
      <c r="AH24" s="61">
        <f>1*10^-6</f>
        <v>9.9999999999999995E-7</v>
      </c>
      <c r="AI24" s="61">
        <f>1*10^-9</f>
        <v>1.0000000000000001E-9</v>
      </c>
      <c r="AJ24" s="61">
        <f>1*10^-9</f>
        <v>1.0000000000000001E-9</v>
      </c>
      <c r="AK24" s="61">
        <f>1*10^-9</f>
        <v>1.0000000000000001E-9</v>
      </c>
      <c r="AL24" s="61">
        <f>1*10^-9</f>
        <v>1.0000000000000001E-9</v>
      </c>
      <c r="AM24" s="62">
        <f>1*10^-9</f>
        <v>1.0000000000000001E-9</v>
      </c>
    </row>
    <row r="25" spans="1:40" ht="33" thickBot="1" x14ac:dyDescent="0.25">
      <c r="V25" s="72" t="s">
        <v>47</v>
      </c>
      <c r="W25" s="71">
        <v>7.6</v>
      </c>
      <c r="X25" s="64">
        <v>1</v>
      </c>
      <c r="Y25" s="64">
        <v>156</v>
      </c>
      <c r="Z25" s="64">
        <v>32400</v>
      </c>
      <c r="AA25" s="64">
        <v>1.57</v>
      </c>
      <c r="AB25" s="64">
        <v>8900</v>
      </c>
      <c r="AC25" s="64">
        <v>18000</v>
      </c>
      <c r="AD25" s="64">
        <v>5200</v>
      </c>
      <c r="AE25" s="64">
        <v>8700</v>
      </c>
      <c r="AF25" s="64">
        <v>540</v>
      </c>
      <c r="AG25" s="64">
        <v>10000</v>
      </c>
      <c r="AH25" s="64">
        <v>580</v>
      </c>
      <c r="AI25" s="64">
        <v>2700</v>
      </c>
      <c r="AJ25" s="64">
        <v>2700</v>
      </c>
      <c r="AK25" s="64">
        <v>400</v>
      </c>
      <c r="AL25" s="64">
        <v>37</v>
      </c>
      <c r="AM25" s="65">
        <v>390</v>
      </c>
    </row>
    <row r="27" spans="1:40" ht="15" customHeight="1" x14ac:dyDescent="0.2"/>
    <row r="28" spans="1:40" ht="15" customHeight="1" x14ac:dyDescent="0.2"/>
    <row r="29" spans="1:40" x14ac:dyDescent="0.2">
      <c r="B29" s="21"/>
      <c r="W29" t="s">
        <v>2</v>
      </c>
      <c r="X29" t="s">
        <v>48</v>
      </c>
      <c r="Y29" t="s">
        <v>49</v>
      </c>
      <c r="Z29" t="s">
        <v>5</v>
      </c>
      <c r="AA29" t="s">
        <v>6</v>
      </c>
      <c r="AB29" t="s">
        <v>7</v>
      </c>
      <c r="AC29" t="s">
        <v>8</v>
      </c>
      <c r="AD29" t="s">
        <v>9</v>
      </c>
      <c r="AE29" t="s">
        <v>10</v>
      </c>
      <c r="AF29" t="s">
        <v>50</v>
      </c>
      <c r="AG29" t="s">
        <v>12</v>
      </c>
      <c r="AH29" t="s">
        <v>13</v>
      </c>
      <c r="AI29" t="s">
        <v>14</v>
      </c>
      <c r="AJ29" t="s">
        <v>15</v>
      </c>
      <c r="AK29" t="s">
        <v>16</v>
      </c>
      <c r="AL29" t="s">
        <v>17</v>
      </c>
      <c r="AM29" t="s">
        <v>18</v>
      </c>
    </row>
    <row r="30" spans="1:40" x14ac:dyDescent="0.2">
      <c r="B30" s="21"/>
      <c r="V30" t="s">
        <v>25</v>
      </c>
      <c r="W30" s="5">
        <f>SUM(W$6:W$15)</f>
        <v>3711.795224667489</v>
      </c>
      <c r="X30" s="5">
        <f t="shared" ref="X30:AM30" si="39">SUM(X$6:X$15)</f>
        <v>97067.51906980027</v>
      </c>
      <c r="Y30" s="5">
        <f t="shared" si="39"/>
        <v>860.68671241999994</v>
      </c>
      <c r="Z30" s="5">
        <f t="shared" si="39"/>
        <v>1149.6899407615997</v>
      </c>
      <c r="AA30" s="5">
        <f t="shared" si="39"/>
        <v>803.20574695199991</v>
      </c>
      <c r="AB30" s="5">
        <f t="shared" si="39"/>
        <v>555.85447901973328</v>
      </c>
      <c r="AC30" s="5">
        <f t="shared" si="39"/>
        <v>94.937572829706653</v>
      </c>
      <c r="AD30" s="5">
        <f t="shared" si="39"/>
        <v>167.41764302213329</v>
      </c>
      <c r="AE30" s="5">
        <f t="shared" si="39"/>
        <v>7.7189004594533328</v>
      </c>
      <c r="AF30" s="5">
        <f t="shared" si="39"/>
        <v>94.502818422551996</v>
      </c>
      <c r="AG30" s="5">
        <f t="shared" si="39"/>
        <v>104.26942080566</v>
      </c>
      <c r="AH30" s="5">
        <f t="shared" si="39"/>
        <v>3.3292028476034661</v>
      </c>
      <c r="AI30" s="5">
        <f t="shared" si="39"/>
        <v>3506.4448914159357</v>
      </c>
      <c r="AJ30" s="5">
        <f t="shared" si="39"/>
        <v>0.84753380977333326</v>
      </c>
      <c r="AK30" s="5">
        <f t="shared" si="39"/>
        <v>994.39431132845027</v>
      </c>
      <c r="AL30" s="5">
        <f t="shared" si="39"/>
        <v>1.0858338783914667</v>
      </c>
      <c r="AM30" s="5">
        <f t="shared" si="39"/>
        <v>5.4192633508E-2</v>
      </c>
    </row>
    <row r="31" spans="1:40" x14ac:dyDescent="0.2">
      <c r="B31" s="21"/>
      <c r="V31" t="s">
        <v>30</v>
      </c>
      <c r="W31" s="5">
        <f>W$17</f>
        <v>6710.9699214933335</v>
      </c>
      <c r="X31" s="5">
        <f t="shared" ref="X31:AM31" si="40">X$17</f>
        <v>464858.6333333333</v>
      </c>
      <c r="Y31" s="5">
        <f t="shared" si="40"/>
        <v>26890.923333333336</v>
      </c>
      <c r="Z31" s="5">
        <f t="shared" si="40"/>
        <v>11122.551333333333</v>
      </c>
      <c r="AA31" s="5">
        <f t="shared" si="40"/>
        <v>1170.2304666666664</v>
      </c>
      <c r="AB31" s="5">
        <f t="shared" si="40"/>
        <v>297.04653999999999</v>
      </c>
      <c r="AC31" s="5">
        <f t="shared" si="40"/>
        <v>44.071958000000002</v>
      </c>
      <c r="AD31" s="5">
        <f t="shared" si="40"/>
        <v>13.037829999999998</v>
      </c>
      <c r="AE31" s="5">
        <f t="shared" si="40"/>
        <v>33.825363333333335</v>
      </c>
      <c r="AF31" s="5">
        <f t="shared" si="40"/>
        <v>7.9618699999999993</v>
      </c>
      <c r="AG31" s="5">
        <f t="shared" si="40"/>
        <v>2.9915121333333334</v>
      </c>
      <c r="AH31" s="5">
        <f t="shared" si="40"/>
        <v>0.21497475333333332</v>
      </c>
      <c r="AI31" s="5">
        <f t="shared" si="40"/>
        <v>51.773805999999993</v>
      </c>
      <c r="AJ31" s="5">
        <f t="shared" si="40"/>
        <v>3.6690725333333334</v>
      </c>
      <c r="AK31" s="5">
        <f t="shared" si="40"/>
        <v>15.033253333333336</v>
      </c>
      <c r="AL31" s="5">
        <f t="shared" si="40"/>
        <v>0.14351837999999997</v>
      </c>
      <c r="AM31" s="5">
        <f t="shared" si="40"/>
        <v>0.19936164000000001</v>
      </c>
    </row>
    <row r="32" spans="1:40" x14ac:dyDescent="0.2">
      <c r="B32" s="21"/>
      <c r="V32" t="s">
        <v>51</v>
      </c>
      <c r="W32" s="5">
        <f>SUM(W$19:W$21)</f>
        <v>6.3507240805228333</v>
      </c>
      <c r="X32" s="5">
        <f t="shared" ref="X32:AM32" si="41">SUM(X$19:X$21)</f>
        <v>378.14119497413992</v>
      </c>
      <c r="Y32" s="5">
        <f t="shared" si="41"/>
        <v>2.5513530632000001</v>
      </c>
      <c r="Z32" s="5">
        <f t="shared" si="41"/>
        <v>0.29994336359999996</v>
      </c>
      <c r="AA32" s="5">
        <f t="shared" si="41"/>
        <v>1.3438875115333333</v>
      </c>
      <c r="AB32" s="5">
        <f t="shared" si="41"/>
        <v>6.4382929806666656E-2</v>
      </c>
      <c r="AC32" s="5">
        <f t="shared" si="41"/>
        <v>9.6450798619999983E-3</v>
      </c>
      <c r="AD32" s="5">
        <f t="shared" si="41"/>
        <v>1.3048289390666665E-3</v>
      </c>
      <c r="AE32" s="5">
        <f t="shared" si="41"/>
        <v>8.4144702139999986E-3</v>
      </c>
      <c r="AF32" s="5">
        <f t="shared" si="41"/>
        <v>2.7685446213333333E-3</v>
      </c>
      <c r="AG32" s="5">
        <f t="shared" si="41"/>
        <v>7.6507375693333341E-4</v>
      </c>
      <c r="AH32" s="5">
        <f t="shared" si="41"/>
        <v>9.5224864273333329E-5</v>
      </c>
      <c r="AI32" s="5">
        <f t="shared" si="41"/>
        <v>3.5623277066666661E-4</v>
      </c>
      <c r="AJ32" s="5">
        <f t="shared" si="41"/>
        <v>1.6027742638000001E-2</v>
      </c>
      <c r="AK32" s="5">
        <f t="shared" si="41"/>
        <v>2.3151656853333334E-4</v>
      </c>
      <c r="AL32" s="5">
        <f t="shared" si="41"/>
        <v>4.1828853213333325E-5</v>
      </c>
      <c r="AM32" s="5">
        <f t="shared" si="41"/>
        <v>5.1154057486666677E-5</v>
      </c>
    </row>
    <row r="33" spans="1:10" ht="15" customHeight="1" x14ac:dyDescent="0.2">
      <c r="B33" s="21"/>
    </row>
    <row r="34" spans="1:10" x14ac:dyDescent="0.2">
      <c r="B34" s="21"/>
    </row>
    <row r="35" spans="1:10" x14ac:dyDescent="0.2">
      <c r="B35" s="21"/>
    </row>
    <row r="36" spans="1:10" x14ac:dyDescent="0.2">
      <c r="B36" s="21"/>
    </row>
    <row r="37" spans="1:10" x14ac:dyDescent="0.2">
      <c r="B37" s="21"/>
    </row>
    <row r="38" spans="1:10" x14ac:dyDescent="0.2">
      <c r="A38" s="7"/>
      <c r="B38" s="7"/>
      <c r="C38" s="7"/>
      <c r="D38" s="7"/>
      <c r="E38" s="7"/>
      <c r="F38" s="7"/>
      <c r="G38" s="7"/>
      <c r="H38" s="7"/>
      <c r="I38" s="7"/>
    </row>
    <row r="39" spans="1:10" ht="15.75" customHeight="1" x14ac:dyDescent="0.2">
      <c r="B39" s="21"/>
    </row>
    <row r="40" spans="1:10" x14ac:dyDescent="0.2">
      <c r="A40" s="7"/>
      <c r="B40" s="7"/>
      <c r="C40" s="7"/>
      <c r="D40" s="7"/>
      <c r="E40" s="7"/>
      <c r="F40" s="7"/>
      <c r="G40" s="7"/>
      <c r="H40" s="7"/>
      <c r="I40" s="7"/>
    </row>
    <row r="41" spans="1:10" x14ac:dyDescent="0.2">
      <c r="B41" s="21"/>
    </row>
    <row r="42" spans="1:10" x14ac:dyDescent="0.2">
      <c r="B42" s="21"/>
    </row>
    <row r="43" spans="1:10" x14ac:dyDescent="0.2">
      <c r="B43" s="21"/>
    </row>
    <row r="44" spans="1:10" x14ac:dyDescent="0.2">
      <c r="B44" s="21"/>
    </row>
    <row r="45" spans="1:10" x14ac:dyDescent="0.2">
      <c r="B45" s="21"/>
    </row>
    <row r="46" spans="1:10" ht="15.75" customHeight="1" x14ac:dyDescent="0.2">
      <c r="B46" s="21"/>
    </row>
    <row r="47" spans="1:10" ht="17.25" customHeight="1" x14ac:dyDescent="0.2">
      <c r="B47" s="21"/>
    </row>
    <row r="48" spans="1:1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20:35" ht="15" customHeight="1" x14ac:dyDescent="0.2"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20:35" x14ac:dyDescent="0.2"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20:35" x14ac:dyDescent="0.2"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20:35" x14ac:dyDescent="0.2"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20:35" x14ac:dyDescent="0.2"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20:35" x14ac:dyDescent="0.2"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20:35" x14ac:dyDescent="0.2"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20:35" x14ac:dyDescent="0.2"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20:35" ht="15" customHeight="1" x14ac:dyDescent="0.2"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20:35" x14ac:dyDescent="0.2"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20:35" x14ac:dyDescent="0.2"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20:35" x14ac:dyDescent="0.2"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20:35" x14ac:dyDescent="0.2"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20:35" x14ac:dyDescent="0.2"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</sheetData>
  <mergeCells count="5">
    <mergeCell ref="S6:S9"/>
    <mergeCell ref="S11:S14"/>
    <mergeCell ref="AO6:AO9"/>
    <mergeCell ref="AO11:AO14"/>
    <mergeCell ref="AR3:AS3"/>
  </mergeCells>
  <phoneticPr fontId="15" type="noConversion"/>
  <conditionalFormatting sqref="T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{5E8D2F95-8046-40F3-B17F-1C53E747D519}</x14:id>
        </ext>
      </extLst>
    </cfRule>
  </conditionalFormatting>
  <conditionalFormatting sqref="AS6:AS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sqref="Z24:AA24 AF24:AG24 AH24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8D2F95-8046-40F3-B17F-1C53E747D5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91"/>
  <sheetViews>
    <sheetView tabSelected="1" topLeftCell="A20" zoomScale="87" zoomScaleNormal="76" workbookViewId="0">
      <selection activeCell="I52" sqref="I52"/>
    </sheetView>
  </sheetViews>
  <sheetFormatPr baseColWidth="10" defaultColWidth="11.5" defaultRowHeight="15" x14ac:dyDescent="0.2"/>
  <cols>
    <col min="1" max="1" width="25.5" customWidth="1"/>
    <col min="4" max="4" width="12.5" customWidth="1"/>
    <col min="6" max="6" width="11.5" customWidth="1"/>
    <col min="7" max="7" width="12.5" customWidth="1"/>
    <col min="13" max="13" width="12.83203125" customWidth="1"/>
    <col min="15" max="15" width="12.1640625" customWidth="1"/>
    <col min="16" max="16" width="11.1640625" customWidth="1"/>
    <col min="18" max="18" width="11.6640625" customWidth="1"/>
    <col min="19" max="19" width="11.5" customWidth="1"/>
    <col min="20" max="22" width="11.6640625" bestFit="1" customWidth="1"/>
    <col min="23" max="25" width="11.83203125" bestFit="1" customWidth="1"/>
    <col min="26" max="34" width="11.6640625" bestFit="1" customWidth="1"/>
  </cols>
  <sheetData>
    <row r="1" spans="1:35" ht="16" thickBot="1" x14ac:dyDescent="0.25">
      <c r="A1" t="s">
        <v>52</v>
      </c>
    </row>
    <row r="2" spans="1:35" ht="39.5" customHeight="1" thickTop="1" thickBot="1" x14ac:dyDescent="0.25">
      <c r="A2" s="17"/>
      <c r="B2" s="18" t="s">
        <v>53</v>
      </c>
      <c r="C2" s="18" t="s">
        <v>54</v>
      </c>
      <c r="D2" s="18" t="s">
        <v>55</v>
      </c>
      <c r="E2" s="18" t="s">
        <v>56</v>
      </c>
      <c r="F2" s="18" t="s">
        <v>57</v>
      </c>
      <c r="G2" s="18" t="s">
        <v>58</v>
      </c>
      <c r="H2" s="18" t="s">
        <v>59</v>
      </c>
      <c r="I2" s="18" t="s">
        <v>60</v>
      </c>
      <c r="J2" s="18" t="s">
        <v>61</v>
      </c>
      <c r="K2" s="18" t="s">
        <v>62</v>
      </c>
      <c r="L2" s="18" t="s">
        <v>63</v>
      </c>
      <c r="M2" s="18" t="s">
        <v>64</v>
      </c>
      <c r="N2" s="18" t="s">
        <v>65</v>
      </c>
      <c r="O2" s="18" t="s">
        <v>66</v>
      </c>
      <c r="P2" s="19" t="s">
        <v>67</v>
      </c>
      <c r="S2" s="17"/>
      <c r="T2" s="18" t="s">
        <v>53</v>
      </c>
      <c r="U2" s="18" t="s">
        <v>54</v>
      </c>
      <c r="V2" s="18" t="s">
        <v>55</v>
      </c>
      <c r="W2" s="18" t="s">
        <v>56</v>
      </c>
      <c r="X2" s="18" t="s">
        <v>57</v>
      </c>
      <c r="Y2" s="18" t="s">
        <v>58</v>
      </c>
      <c r="Z2" s="18" t="s">
        <v>59</v>
      </c>
      <c r="AA2" s="18" t="s">
        <v>60</v>
      </c>
      <c r="AB2" s="18" t="s">
        <v>61</v>
      </c>
      <c r="AC2" s="18" t="s">
        <v>62</v>
      </c>
      <c r="AD2" s="18" t="s">
        <v>63</v>
      </c>
      <c r="AE2" s="18" t="s">
        <v>64</v>
      </c>
      <c r="AF2" s="18" t="s">
        <v>65</v>
      </c>
      <c r="AG2" s="18" t="s">
        <v>66</v>
      </c>
      <c r="AH2" s="19" t="s">
        <v>67</v>
      </c>
    </row>
    <row r="3" spans="1:35" ht="38.25" customHeight="1" thickBot="1" x14ac:dyDescent="0.25">
      <c r="A3" s="20"/>
      <c r="B3" s="22" t="s">
        <v>68</v>
      </c>
      <c r="C3" s="22" t="s">
        <v>68</v>
      </c>
      <c r="D3" s="22" t="s">
        <v>69</v>
      </c>
      <c r="E3" s="22" t="s">
        <v>70</v>
      </c>
      <c r="F3" s="22" t="s">
        <v>71</v>
      </c>
      <c r="G3" s="22" t="s">
        <v>72</v>
      </c>
      <c r="H3" s="22" t="s">
        <v>73</v>
      </c>
      <c r="I3" s="22" t="s">
        <v>74</v>
      </c>
      <c r="J3" s="22" t="s">
        <v>75</v>
      </c>
      <c r="K3" s="22" t="s">
        <v>76</v>
      </c>
      <c r="L3" s="22" t="s">
        <v>77</v>
      </c>
      <c r="M3" s="22" t="s">
        <v>78</v>
      </c>
      <c r="N3" s="22" t="s">
        <v>79</v>
      </c>
      <c r="O3" s="22" t="s">
        <v>80</v>
      </c>
      <c r="P3" s="23" t="s">
        <v>81</v>
      </c>
      <c r="S3" s="20"/>
      <c r="T3" s="22" t="s">
        <v>68</v>
      </c>
      <c r="U3" s="22" t="s">
        <v>68</v>
      </c>
      <c r="V3" s="22" t="s">
        <v>69</v>
      </c>
      <c r="W3" s="22" t="s">
        <v>70</v>
      </c>
      <c r="X3" s="22" t="s">
        <v>71</v>
      </c>
      <c r="Y3" s="22" t="s">
        <v>72</v>
      </c>
      <c r="Z3" s="22" t="s">
        <v>73</v>
      </c>
      <c r="AA3" s="22" t="s">
        <v>74</v>
      </c>
      <c r="AB3" s="22" t="s">
        <v>75</v>
      </c>
      <c r="AC3" s="22" t="s">
        <v>76</v>
      </c>
      <c r="AD3" s="22" t="s">
        <v>77</v>
      </c>
      <c r="AE3" s="22" t="s">
        <v>78</v>
      </c>
      <c r="AF3" s="22" t="s">
        <v>79</v>
      </c>
      <c r="AG3" s="22" t="s">
        <v>80</v>
      </c>
      <c r="AH3" s="23" t="s">
        <v>81</v>
      </c>
    </row>
    <row r="4" spans="1:35" ht="15.75" customHeight="1" thickTop="1" thickBot="1" x14ac:dyDescent="0.25">
      <c r="A4" s="41" t="s">
        <v>25</v>
      </c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S4" s="41" t="s">
        <v>25</v>
      </c>
      <c r="T4" s="50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</row>
    <row r="5" spans="1:35" ht="15.75" customHeight="1" x14ac:dyDescent="0.2">
      <c r="A5" s="59" t="s">
        <v>27</v>
      </c>
      <c r="B5" s="27">
        <v>791.97560663499996</v>
      </c>
      <c r="C5" s="28">
        <v>3199.5677636499995</v>
      </c>
      <c r="D5" s="28">
        <v>59.919351523799996</v>
      </c>
      <c r="E5" s="28">
        <v>221050.82596199997</v>
      </c>
      <c r="F5" s="28">
        <v>5.1402554399999998E-3</v>
      </c>
      <c r="G5" s="28">
        <v>9.7375752403799982</v>
      </c>
      <c r="H5" s="28">
        <v>9242413.9603799991</v>
      </c>
      <c r="I5" s="28">
        <v>3269735.6880000001</v>
      </c>
      <c r="J5" s="28">
        <v>579.57964036199996</v>
      </c>
      <c r="K5" s="28">
        <v>690.00788356199996</v>
      </c>
      <c r="L5" s="28">
        <v>279.05723999999998</v>
      </c>
      <c r="M5" s="28">
        <v>63.994230000000002</v>
      </c>
      <c r="N5" s="86">
        <f>'Annexe 1'!AN6*$N$21</f>
        <v>18936.820509106579</v>
      </c>
      <c r="O5" s="28">
        <v>203084.065</v>
      </c>
      <c r="P5" s="29">
        <v>33286.516736500002</v>
      </c>
      <c r="Q5" s="185" t="s">
        <v>28</v>
      </c>
      <c r="R5" s="32"/>
      <c r="S5" s="59" t="s">
        <v>27</v>
      </c>
      <c r="T5" s="27">
        <f>B5*T$22</f>
        <v>2.7719146232225002E-5</v>
      </c>
      <c r="U5" s="28">
        <f t="shared" ref="U5:AH5" si="0">C5*U$22</f>
        <v>1.1198487172774999E-4</v>
      </c>
      <c r="V5" s="28">
        <f t="shared" si="0"/>
        <v>5.2429432583325005E-4</v>
      </c>
      <c r="W5" s="28">
        <f t="shared" si="0"/>
        <v>5.8025841815025011E-7</v>
      </c>
      <c r="X5" s="28">
        <f t="shared" si="0"/>
        <v>6.7465852650000004E-8</v>
      </c>
      <c r="Y5" s="28">
        <f t="shared" si="0"/>
        <v>2.5926294077511745E-7</v>
      </c>
      <c r="Z5" s="28">
        <f t="shared" si="0"/>
        <v>5.79961476013845</v>
      </c>
      <c r="AA5" s="28">
        <f t="shared" si="0"/>
        <v>323.295116151</v>
      </c>
      <c r="AB5" s="28">
        <f t="shared" si="0"/>
        <v>7.8967725999322509</v>
      </c>
      <c r="AC5" s="28">
        <f t="shared" si="0"/>
        <v>8.9701024863060006</v>
      </c>
      <c r="AD5" s="28">
        <f t="shared" si="0"/>
        <v>0</v>
      </c>
      <c r="AE5" s="28">
        <f t="shared" si="0"/>
        <v>0</v>
      </c>
      <c r="AF5" s="28">
        <f t="shared" si="0"/>
        <v>236.71025636383226</v>
      </c>
      <c r="AG5" s="28">
        <f t="shared" si="0"/>
        <v>2538.5508125000001</v>
      </c>
      <c r="AH5" s="29">
        <f t="shared" si="0"/>
        <v>416.08145920625003</v>
      </c>
      <c r="AI5" s="185" t="s">
        <v>28</v>
      </c>
    </row>
    <row r="6" spans="1:35" x14ac:dyDescent="0.2">
      <c r="A6" s="48" t="s">
        <v>29</v>
      </c>
      <c r="B6" s="42">
        <v>157.87689</v>
      </c>
      <c r="C6" s="5">
        <v>284.06728999999996</v>
      </c>
      <c r="D6" s="5">
        <v>8.6769473596199997</v>
      </c>
      <c r="E6" s="5">
        <v>18460.194796199998</v>
      </c>
      <c r="F6" s="5">
        <v>1.6361963999999998E-4</v>
      </c>
      <c r="G6" s="5">
        <v>1.2852084883799999</v>
      </c>
      <c r="H6" s="5">
        <v>668493.75043799996</v>
      </c>
      <c r="I6" s="5">
        <v>384463.37356199994</v>
      </c>
      <c r="J6" s="5">
        <v>64.003894003799999</v>
      </c>
      <c r="K6" s="5">
        <v>64.86982583999999</v>
      </c>
      <c r="L6" s="5">
        <v>22.21489</v>
      </c>
      <c r="M6" s="5">
        <v>3.6933102670000002</v>
      </c>
      <c r="N6" s="87">
        <f>'Annexe 1'!AN7*$N$21</f>
        <v>2840.3795882538975</v>
      </c>
      <c r="O6" s="5">
        <v>27025.762136499998</v>
      </c>
      <c r="P6" s="43">
        <v>2390.4684699999998</v>
      </c>
      <c r="Q6" s="185"/>
      <c r="R6" s="2"/>
      <c r="S6" s="48" t="s">
        <v>29</v>
      </c>
      <c r="T6" s="42">
        <f t="shared" ref="T6:T14" si="1">B6*T$22</f>
        <v>5.5256911500000006E-6</v>
      </c>
      <c r="U6" s="5">
        <f t="shared" ref="U6:U14" si="2">C6*U$22</f>
        <v>9.9423551499999992E-6</v>
      </c>
      <c r="V6" s="5">
        <f t="shared" ref="V6:V14" si="3">D6*V$22</f>
        <v>7.5923289396675011E-5</v>
      </c>
      <c r="W6" s="5">
        <f t="shared" ref="W6:W14" si="4">E6*W$22</f>
        <v>4.8458011340025008E-8</v>
      </c>
      <c r="X6" s="5">
        <f t="shared" ref="X6:X14" si="5">F6*X$22</f>
        <v>2.1475077750000003E-9</v>
      </c>
      <c r="Y6" s="5">
        <f t="shared" ref="Y6:Y14" si="6">G6*Y$22</f>
        <v>3.4218676003117498E-8</v>
      </c>
      <c r="Z6" s="5">
        <f t="shared" ref="Z6:Z14" si="7">H6*Z$22</f>
        <v>0.41947982839984499</v>
      </c>
      <c r="AA6" s="5">
        <f t="shared" ref="AA6:AA14" si="8">I6*AA$22</f>
        <v>38.013816060942744</v>
      </c>
      <c r="AB6" s="5">
        <f t="shared" ref="AB6:AB14" si="9">J6*AB$22</f>
        <v>0.87205305580177506</v>
      </c>
      <c r="AC6" s="5">
        <f t="shared" ref="AC6:AC14" si="10">K6*AC$22</f>
        <v>0.84330773591999997</v>
      </c>
      <c r="AD6" s="5">
        <f t="shared" ref="AD6:AD14" si="11">L6*AD$22</f>
        <v>0</v>
      </c>
      <c r="AE6" s="5">
        <f t="shared" ref="AE6:AE14" si="12">M6*AE$22</f>
        <v>0</v>
      </c>
      <c r="AF6" s="5">
        <f t="shared" ref="AF6:AF14" si="13">N6*AF$22</f>
        <v>35.504744853173719</v>
      </c>
      <c r="AG6" s="5">
        <f t="shared" ref="AG6:AG14" si="14">O6*AG$22</f>
        <v>337.82202670624997</v>
      </c>
      <c r="AH6" s="43">
        <f t="shared" ref="AH6:AH14" si="15">P6*AH$22</f>
        <v>29.880855874999998</v>
      </c>
      <c r="AI6" s="185"/>
    </row>
    <row r="7" spans="1:35" x14ac:dyDescent="0.2">
      <c r="A7" s="48" t="s">
        <v>31</v>
      </c>
      <c r="B7" s="42">
        <v>619.39081036499999</v>
      </c>
      <c r="C7" s="5">
        <v>2224.2798400000001</v>
      </c>
      <c r="D7" s="5">
        <v>41.831163043799997</v>
      </c>
      <c r="E7" s="5">
        <v>122263.72319999999</v>
      </c>
      <c r="F7" s="5">
        <v>1.537377096E-2</v>
      </c>
      <c r="G7" s="5">
        <v>6.114925648379999</v>
      </c>
      <c r="H7" s="5">
        <v>5084329.3199999994</v>
      </c>
      <c r="I7" s="5">
        <v>2485296.8236199999</v>
      </c>
      <c r="J7" s="5">
        <v>320.538230838</v>
      </c>
      <c r="K7" s="5">
        <v>384.01450243799997</v>
      </c>
      <c r="L7" s="5">
        <v>146.2694267</v>
      </c>
      <c r="M7" s="5">
        <v>37.093953329999998</v>
      </c>
      <c r="N7" s="87">
        <f>'Annexe 1'!AN8*$N$21</f>
        <v>12259.881008661454</v>
      </c>
      <c r="O7" s="5">
        <v>132068.360365</v>
      </c>
      <c r="P7" s="43">
        <v>14985.089099999999</v>
      </c>
      <c r="Q7" s="185"/>
      <c r="S7" s="48" t="s">
        <v>31</v>
      </c>
      <c r="T7" s="42">
        <f t="shared" si="1"/>
        <v>2.1678678362775002E-5</v>
      </c>
      <c r="U7" s="5">
        <f t="shared" si="2"/>
        <v>7.7849794400000011E-5</v>
      </c>
      <c r="V7" s="5">
        <f t="shared" si="3"/>
        <v>3.6602267663325E-4</v>
      </c>
      <c r="W7" s="5">
        <f t="shared" si="4"/>
        <v>3.2094227340000003E-7</v>
      </c>
      <c r="X7" s="5">
        <f t="shared" si="5"/>
        <v>2.0178074385000004E-7</v>
      </c>
      <c r="Y7" s="5">
        <f t="shared" si="6"/>
        <v>1.6280989538811749E-7</v>
      </c>
      <c r="Z7" s="5">
        <f t="shared" si="7"/>
        <v>3.1904166482999998</v>
      </c>
      <c r="AA7" s="5">
        <f t="shared" si="8"/>
        <v>245.73372343542749</v>
      </c>
      <c r="AB7" s="5">
        <f t="shared" si="9"/>
        <v>4.3673333951677504</v>
      </c>
      <c r="AC7" s="5">
        <f t="shared" si="10"/>
        <v>4.9921885316939996</v>
      </c>
      <c r="AD7" s="5">
        <f t="shared" si="11"/>
        <v>0</v>
      </c>
      <c r="AE7" s="5">
        <f t="shared" si="12"/>
        <v>0</v>
      </c>
      <c r="AF7" s="5">
        <f t="shared" si="13"/>
        <v>153.24851260826819</v>
      </c>
      <c r="AG7" s="5">
        <f t="shared" si="14"/>
        <v>1650.8545045625001</v>
      </c>
      <c r="AH7" s="43">
        <f t="shared" si="15"/>
        <v>187.31361375</v>
      </c>
      <c r="AI7" s="185"/>
    </row>
    <row r="8" spans="1:35" x14ac:dyDescent="0.2">
      <c r="A8" s="48" t="s">
        <v>33</v>
      </c>
      <c r="B8" s="42">
        <v>1301.46402635</v>
      </c>
      <c r="C8" s="5">
        <v>8415.35776635</v>
      </c>
      <c r="D8" s="5">
        <v>78.6687172038</v>
      </c>
      <c r="E8" s="5">
        <v>125135.17036199999</v>
      </c>
      <c r="F8" s="5">
        <v>1.3013125079999999</v>
      </c>
      <c r="G8" s="5">
        <v>9.7576749599999992</v>
      </c>
      <c r="H8" s="5">
        <v>15947033.639999999</v>
      </c>
      <c r="I8" s="5">
        <v>7109111.0596199986</v>
      </c>
      <c r="J8" s="5">
        <v>548.43705196199994</v>
      </c>
      <c r="K8" s="5">
        <v>896.43436396199991</v>
      </c>
      <c r="L8" s="5">
        <v>422.69374670000002</v>
      </c>
      <c r="M8" s="5">
        <v>134.77455330000001</v>
      </c>
      <c r="N8" s="87">
        <f>'Annexe 1'!AN9*$N$21</f>
        <v>18340.268313514374</v>
      </c>
      <c r="O8" s="5">
        <v>148171.74063499999</v>
      </c>
      <c r="P8" s="43">
        <v>39019.543163499991</v>
      </c>
      <c r="Q8" s="185"/>
      <c r="S8" s="48" t="s">
        <v>33</v>
      </c>
      <c r="T8" s="42">
        <f t="shared" si="1"/>
        <v>4.5551240922250003E-5</v>
      </c>
      <c r="U8" s="5">
        <f t="shared" si="2"/>
        <v>2.9453752182225E-4</v>
      </c>
      <c r="V8" s="5">
        <f t="shared" si="3"/>
        <v>6.883512755332501E-4</v>
      </c>
      <c r="W8" s="5">
        <f t="shared" si="4"/>
        <v>3.2847982220025005E-7</v>
      </c>
      <c r="X8" s="5">
        <f t="shared" si="5"/>
        <v>1.7079726667500001E-5</v>
      </c>
      <c r="Y8" s="5">
        <f t="shared" si="6"/>
        <v>2.5979809580999999E-7</v>
      </c>
      <c r="Z8" s="5">
        <f t="shared" si="7"/>
        <v>10.0067636091</v>
      </c>
      <c r="AA8" s="5">
        <f t="shared" si="8"/>
        <v>702.91335601992739</v>
      </c>
      <c r="AB8" s="5">
        <f t="shared" si="9"/>
        <v>7.4724548329822502</v>
      </c>
      <c r="AC8" s="5">
        <f t="shared" si="10"/>
        <v>11.653646731505999</v>
      </c>
      <c r="AD8" s="5">
        <f t="shared" si="11"/>
        <v>0</v>
      </c>
      <c r="AE8" s="5">
        <f t="shared" si="12"/>
        <v>0</v>
      </c>
      <c r="AF8" s="5">
        <f t="shared" si="13"/>
        <v>229.25335391892969</v>
      </c>
      <c r="AG8" s="5">
        <f t="shared" si="14"/>
        <v>1852.1467579375001</v>
      </c>
      <c r="AH8" s="43">
        <f t="shared" si="15"/>
        <v>487.74428954374991</v>
      </c>
      <c r="AI8" s="185"/>
    </row>
    <row r="9" spans="1:35" x14ac:dyDescent="0.2">
      <c r="A9" s="48" t="s">
        <v>34</v>
      </c>
      <c r="B9" s="42">
        <v>4.4144724763500003</v>
      </c>
      <c r="C9" s="5">
        <v>16.233145263499999</v>
      </c>
      <c r="D9" s="5">
        <v>0.69670307357999994</v>
      </c>
      <c r="E9" s="5">
        <v>6435.0987523799995</v>
      </c>
      <c r="F9" s="5">
        <v>1.5739409999999997E-4</v>
      </c>
      <c r="G9" s="5">
        <v>0.51748579397999994</v>
      </c>
      <c r="H9" s="5">
        <v>95397.381196199989</v>
      </c>
      <c r="I9" s="5">
        <v>84081.376396199994</v>
      </c>
      <c r="J9" s="5">
        <v>64.458770716199993</v>
      </c>
      <c r="K9" s="5">
        <v>8.9445091603799991</v>
      </c>
      <c r="L9" s="5">
        <v>1.9995396000000001</v>
      </c>
      <c r="M9" s="5">
        <v>8.2506999999999997E-2</v>
      </c>
      <c r="N9" s="87">
        <f>'Annexe 1'!AN10*$N$21</f>
        <v>809.56741769496614</v>
      </c>
      <c r="O9" s="5">
        <v>11506.934536499999</v>
      </c>
      <c r="P9" s="43">
        <v>8.522844566349999</v>
      </c>
      <c r="Q9" s="7"/>
      <c r="S9" s="48" t="s">
        <v>34</v>
      </c>
      <c r="T9" s="42">
        <f t="shared" si="1"/>
        <v>1.5450653667225001E-7</v>
      </c>
      <c r="U9" s="5">
        <f t="shared" si="2"/>
        <v>5.6816008422250006E-7</v>
      </c>
      <c r="V9" s="5">
        <f t="shared" si="3"/>
        <v>6.096151893825E-6</v>
      </c>
      <c r="W9" s="5">
        <f t="shared" si="4"/>
        <v>1.6892134224997504E-8</v>
      </c>
      <c r="X9" s="5">
        <f t="shared" si="5"/>
        <v>2.0657975624999999E-9</v>
      </c>
      <c r="Y9" s="5">
        <f t="shared" si="6"/>
        <v>1.3778059264717499E-8</v>
      </c>
      <c r="Z9" s="5">
        <f t="shared" si="7"/>
        <v>5.9861856700615494E-2</v>
      </c>
      <c r="AA9" s="5">
        <f t="shared" si="8"/>
        <v>8.313546091174274</v>
      </c>
      <c r="AB9" s="5">
        <f t="shared" si="9"/>
        <v>0.87825075100822503</v>
      </c>
      <c r="AC9" s="5">
        <f t="shared" si="10"/>
        <v>0.11627861908494</v>
      </c>
      <c r="AD9" s="5">
        <f t="shared" si="11"/>
        <v>0</v>
      </c>
      <c r="AE9" s="5">
        <f t="shared" si="12"/>
        <v>0</v>
      </c>
      <c r="AF9" s="5">
        <f t="shared" si="13"/>
        <v>10.119592721187077</v>
      </c>
      <c r="AG9" s="5">
        <f t="shared" si="14"/>
        <v>143.83668170625</v>
      </c>
      <c r="AH9" s="43">
        <f t="shared" si="15"/>
        <v>0.106535557079375</v>
      </c>
      <c r="AI9" s="7"/>
    </row>
    <row r="10" spans="1:35" ht="15" customHeight="1" x14ac:dyDescent="0.2">
      <c r="A10" s="48" t="s">
        <v>35</v>
      </c>
      <c r="B10" s="42">
        <v>567.19578239999998</v>
      </c>
      <c r="C10" s="5">
        <v>1040.3879399999998</v>
      </c>
      <c r="D10" s="5">
        <v>40.123418111999996</v>
      </c>
      <c r="E10" s="5">
        <v>187250.90155199997</v>
      </c>
      <c r="F10" s="5">
        <v>2.1438668999999998E-3</v>
      </c>
      <c r="G10" s="5">
        <v>11.072000203199998</v>
      </c>
      <c r="H10" s="5">
        <v>6073286.0687999995</v>
      </c>
      <c r="I10" s="5">
        <v>1367753.7599999998</v>
      </c>
      <c r="J10" s="5">
        <v>495.76076495999996</v>
      </c>
      <c r="K10" s="5">
        <v>427.97187791999994</v>
      </c>
      <c r="L10" s="5">
        <v>129.8412696</v>
      </c>
      <c r="M10" s="5">
        <v>52.619824800000004</v>
      </c>
      <c r="N10" s="87">
        <f>'Annexe 1'!AN11*$N$21</f>
        <v>11215.159217092265</v>
      </c>
      <c r="O10" s="5">
        <v>197934.98292000001</v>
      </c>
      <c r="P10" s="43">
        <v>10305.4233</v>
      </c>
      <c r="Q10" s="186" t="s">
        <v>36</v>
      </c>
      <c r="S10" s="48" t="s">
        <v>35</v>
      </c>
      <c r="T10" s="42">
        <f t="shared" si="1"/>
        <v>1.9851852384000002E-5</v>
      </c>
      <c r="U10" s="5">
        <f t="shared" si="2"/>
        <v>3.6413577899999995E-5</v>
      </c>
      <c r="V10" s="5">
        <f t="shared" si="3"/>
        <v>3.5107990848000001E-4</v>
      </c>
      <c r="W10" s="5">
        <f t="shared" si="4"/>
        <v>4.9153361657400008E-7</v>
      </c>
      <c r="X10" s="5">
        <f t="shared" si="5"/>
        <v>2.8138253062500002E-8</v>
      </c>
      <c r="Y10" s="5">
        <f t="shared" si="6"/>
        <v>2.9479200541019998E-7</v>
      </c>
      <c r="Z10" s="5">
        <f t="shared" si="7"/>
        <v>3.8109870081719999</v>
      </c>
      <c r="AA10" s="5">
        <f t="shared" si="8"/>
        <v>135.23665301999998</v>
      </c>
      <c r="AB10" s="5">
        <f t="shared" si="9"/>
        <v>6.7547404225800003</v>
      </c>
      <c r="AC10" s="5">
        <f t="shared" si="10"/>
        <v>5.5636344129599999</v>
      </c>
      <c r="AD10" s="5">
        <f t="shared" si="11"/>
        <v>0</v>
      </c>
      <c r="AE10" s="5">
        <f t="shared" si="12"/>
        <v>0</v>
      </c>
      <c r="AF10" s="5">
        <f t="shared" si="13"/>
        <v>140.18949021365333</v>
      </c>
      <c r="AG10" s="5">
        <f t="shared" si="14"/>
        <v>2474.1872865000005</v>
      </c>
      <c r="AH10" s="43">
        <f t="shared" si="15"/>
        <v>128.81779125</v>
      </c>
      <c r="AI10" s="186" t="s">
        <v>36</v>
      </c>
    </row>
    <row r="11" spans="1:35" x14ac:dyDescent="0.2">
      <c r="A11" s="48" t="s">
        <v>37</v>
      </c>
      <c r="B11" s="42">
        <v>283.59789119999999</v>
      </c>
      <c r="C11" s="5">
        <v>520.19396999999992</v>
      </c>
      <c r="D11" s="5">
        <v>20.061709055999998</v>
      </c>
      <c r="E11" s="5">
        <v>93625.450775999983</v>
      </c>
      <c r="F11" s="5">
        <v>1.07193288E-3</v>
      </c>
      <c r="G11" s="5">
        <v>5.5360001015999991</v>
      </c>
      <c r="H11" s="5">
        <v>3036643.0343999998</v>
      </c>
      <c r="I11" s="5">
        <v>683876.87999999989</v>
      </c>
      <c r="J11" s="5">
        <v>247.88038247999998</v>
      </c>
      <c r="K11" s="5">
        <v>213.98593895999997</v>
      </c>
      <c r="L11" s="5">
        <v>64.920634800000002</v>
      </c>
      <c r="M11" s="5">
        <v>26.309912400000002</v>
      </c>
      <c r="N11" s="87">
        <f>'Annexe 1'!AN12*$N$21</f>
        <v>5607.5796085461325</v>
      </c>
      <c r="O11" s="5">
        <v>98967.491460000005</v>
      </c>
      <c r="P11" s="43">
        <v>5152.7116500000002</v>
      </c>
      <c r="Q11" s="186"/>
      <c r="S11" s="48" t="s">
        <v>37</v>
      </c>
      <c r="T11" s="42">
        <f t="shared" si="1"/>
        <v>9.9259261920000011E-6</v>
      </c>
      <c r="U11" s="5">
        <f t="shared" si="2"/>
        <v>1.8206788949999997E-5</v>
      </c>
      <c r="V11" s="5">
        <f t="shared" si="3"/>
        <v>1.7553995424000001E-4</v>
      </c>
      <c r="W11" s="5">
        <f t="shared" si="4"/>
        <v>2.4576680828700004E-7</v>
      </c>
      <c r="X11" s="5">
        <f t="shared" si="5"/>
        <v>1.4069119050000002E-8</v>
      </c>
      <c r="Y11" s="5">
        <f t="shared" si="6"/>
        <v>1.4739600270509999E-7</v>
      </c>
      <c r="Z11" s="5">
        <f t="shared" si="7"/>
        <v>1.9054935040859999</v>
      </c>
      <c r="AA11" s="5">
        <f t="shared" si="8"/>
        <v>67.618326509999989</v>
      </c>
      <c r="AB11" s="5">
        <f t="shared" si="9"/>
        <v>3.3773702112900001</v>
      </c>
      <c r="AC11" s="5">
        <f t="shared" si="10"/>
        <v>2.78181720648</v>
      </c>
      <c r="AD11" s="5">
        <f t="shared" si="11"/>
        <v>0</v>
      </c>
      <c r="AE11" s="5">
        <f t="shared" si="12"/>
        <v>0</v>
      </c>
      <c r="AF11" s="5">
        <f t="shared" si="13"/>
        <v>70.094745106826664</v>
      </c>
      <c r="AG11" s="5">
        <f t="shared" si="14"/>
        <v>1237.0936432500002</v>
      </c>
      <c r="AH11" s="43">
        <f t="shared" si="15"/>
        <v>64.408895625</v>
      </c>
      <c r="AI11" s="186"/>
    </row>
    <row r="12" spans="1:35" x14ac:dyDescent="0.2">
      <c r="A12" s="48" t="s">
        <v>38</v>
      </c>
      <c r="B12" s="42">
        <v>638.0952552</v>
      </c>
      <c r="C12" s="5">
        <v>1170.4364324999999</v>
      </c>
      <c r="D12" s="5">
        <v>45.138845375999992</v>
      </c>
      <c r="E12" s="5">
        <v>210657.26424599998</v>
      </c>
      <c r="F12" s="5">
        <v>2.4118501199999996E-3</v>
      </c>
      <c r="G12" s="5">
        <v>12.456000228600001</v>
      </c>
      <c r="H12" s="5">
        <v>6832446.8273999998</v>
      </c>
      <c r="I12" s="5">
        <v>1538722.98</v>
      </c>
      <c r="J12" s="5">
        <v>557.7308605799999</v>
      </c>
      <c r="K12" s="5">
        <v>481.46836265999997</v>
      </c>
      <c r="L12" s="5">
        <v>146.07142830000001</v>
      </c>
      <c r="M12" s="5">
        <v>59.197302899999997</v>
      </c>
      <c r="N12" s="87">
        <f>'Annexe 1'!AN13*$N$21</f>
        <v>12617.054119228798</v>
      </c>
      <c r="O12" s="5">
        <v>222676.85578499996</v>
      </c>
      <c r="P12" s="43">
        <v>11593.6012125</v>
      </c>
      <c r="Q12" s="186"/>
      <c r="S12" s="48" t="s">
        <v>38</v>
      </c>
      <c r="T12" s="42">
        <f t="shared" si="1"/>
        <v>2.2333333932E-5</v>
      </c>
      <c r="U12" s="5">
        <f t="shared" si="2"/>
        <v>4.0965275137500001E-5</v>
      </c>
      <c r="V12" s="5">
        <f t="shared" si="3"/>
        <v>3.9496489703999999E-4</v>
      </c>
      <c r="W12" s="5">
        <f t="shared" si="4"/>
        <v>5.5297531864575005E-7</v>
      </c>
      <c r="X12" s="5">
        <f t="shared" si="5"/>
        <v>3.1655532824999998E-8</v>
      </c>
      <c r="Y12" s="5">
        <f t="shared" si="6"/>
        <v>3.3164100608647504E-7</v>
      </c>
      <c r="Z12" s="5">
        <f t="shared" si="7"/>
        <v>4.2873603841934997</v>
      </c>
      <c r="AA12" s="5">
        <f t="shared" si="8"/>
        <v>152.1412346475</v>
      </c>
      <c r="AB12" s="5">
        <f t="shared" si="9"/>
        <v>7.5990829754024993</v>
      </c>
      <c r="AC12" s="5">
        <f t="shared" si="10"/>
        <v>6.2590887145799998</v>
      </c>
      <c r="AD12" s="5">
        <f t="shared" si="11"/>
        <v>0</v>
      </c>
      <c r="AE12" s="5">
        <f t="shared" si="12"/>
        <v>0</v>
      </c>
      <c r="AF12" s="5">
        <f t="shared" si="13"/>
        <v>157.71317649035998</v>
      </c>
      <c r="AG12" s="5">
        <f t="shared" si="14"/>
        <v>2783.4606973124996</v>
      </c>
      <c r="AH12" s="43">
        <f t="shared" si="15"/>
        <v>144.92001515625</v>
      </c>
      <c r="AI12" s="186"/>
    </row>
    <row r="13" spans="1:35" x14ac:dyDescent="0.2">
      <c r="A13" s="48" t="s">
        <v>39</v>
      </c>
      <c r="B13" s="42">
        <v>874.42683119999992</v>
      </c>
      <c r="C13" s="5">
        <v>1603.9314075</v>
      </c>
      <c r="D13" s="5">
        <v>61.856936255999997</v>
      </c>
      <c r="E13" s="5">
        <v>288678.47322599997</v>
      </c>
      <c r="F13" s="5">
        <v>3.3051278999999996E-3</v>
      </c>
      <c r="G13" s="5">
        <v>17.069333646599997</v>
      </c>
      <c r="H13" s="5">
        <v>9362982.6893999986</v>
      </c>
      <c r="I13" s="5">
        <v>2108620.38</v>
      </c>
      <c r="J13" s="5">
        <v>764.29784597999992</v>
      </c>
      <c r="K13" s="5">
        <v>659.78997845999993</v>
      </c>
      <c r="L13" s="5">
        <v>200.1719573</v>
      </c>
      <c r="M13" s="5">
        <v>81.122229899999994</v>
      </c>
      <c r="N13" s="87">
        <f>'Annexe 1'!AN14*$N$21</f>
        <v>17290.037126350573</v>
      </c>
      <c r="O13" s="5">
        <v>305149.765335</v>
      </c>
      <c r="P13" s="43">
        <v>15887.527587500001</v>
      </c>
      <c r="Q13" s="186"/>
      <c r="S13" s="48" t="s">
        <v>39</v>
      </c>
      <c r="T13" s="42">
        <f t="shared" si="1"/>
        <v>3.0604939091999998E-5</v>
      </c>
      <c r="U13" s="5">
        <f t="shared" si="2"/>
        <v>5.6137599262500003E-5</v>
      </c>
      <c r="V13" s="5">
        <f t="shared" si="3"/>
        <v>5.4124819223999999E-4</v>
      </c>
      <c r="W13" s="5">
        <f t="shared" si="4"/>
        <v>7.5778099221825016E-7</v>
      </c>
      <c r="X13" s="5">
        <f t="shared" si="5"/>
        <v>4.3379803687500005E-8</v>
      </c>
      <c r="Y13" s="5">
        <f t="shared" si="6"/>
        <v>4.5447100834072495E-7</v>
      </c>
      <c r="Z13" s="5">
        <f t="shared" si="7"/>
        <v>5.875271637598499</v>
      </c>
      <c r="AA13" s="5">
        <f t="shared" si="8"/>
        <v>208.48984007249999</v>
      </c>
      <c r="AB13" s="5">
        <f t="shared" si="9"/>
        <v>10.413558151477501</v>
      </c>
      <c r="AC13" s="5">
        <f t="shared" si="10"/>
        <v>8.5772697199800003</v>
      </c>
      <c r="AD13" s="5">
        <f t="shared" si="11"/>
        <v>0</v>
      </c>
      <c r="AE13" s="5">
        <f t="shared" si="12"/>
        <v>0</v>
      </c>
      <c r="AF13" s="5">
        <f t="shared" si="13"/>
        <v>216.12546407938217</v>
      </c>
      <c r="AG13" s="5">
        <f t="shared" si="14"/>
        <v>3814.3720666875001</v>
      </c>
      <c r="AH13" s="43">
        <f t="shared" si="15"/>
        <v>198.59409484375001</v>
      </c>
      <c r="AI13" s="186"/>
    </row>
    <row r="14" spans="1:35" ht="16" thickBot="1" x14ac:dyDescent="0.25">
      <c r="A14" s="48" t="s">
        <v>40</v>
      </c>
      <c r="B14" s="44">
        <v>182.850585</v>
      </c>
      <c r="C14" s="45">
        <v>186.307286635</v>
      </c>
      <c r="D14" s="45">
        <v>13.997144956199998</v>
      </c>
      <c r="E14" s="45">
        <v>39365.941156199995</v>
      </c>
      <c r="F14" s="45">
        <v>5.8793561999999995E-4</v>
      </c>
      <c r="G14" s="45">
        <v>4.499578099619999</v>
      </c>
      <c r="H14" s="45">
        <v>597761.94119999988</v>
      </c>
      <c r="I14" s="45">
        <v>320033.59843799996</v>
      </c>
      <c r="J14" s="45">
        <v>128.1579792</v>
      </c>
      <c r="K14" s="45">
        <v>355.97235676199995</v>
      </c>
      <c r="L14" s="45">
        <v>63.097962000000003</v>
      </c>
      <c r="M14" s="45">
        <v>1.4841972000000001</v>
      </c>
      <c r="N14" s="88">
        <f>'Annexe 1'!AN15*$N$21</f>
        <v>9207.0065866252116</v>
      </c>
      <c r="O14" s="45">
        <v>77567.43666349999</v>
      </c>
      <c r="P14" s="46">
        <v>945.29445999999996</v>
      </c>
      <c r="Q14" s="7"/>
      <c r="S14" s="48" t="s">
        <v>40</v>
      </c>
      <c r="T14" s="44">
        <f t="shared" si="1"/>
        <v>6.3997704749999998E-6</v>
      </c>
      <c r="U14" s="45">
        <f t="shared" si="2"/>
        <v>6.5207550322250006E-6</v>
      </c>
      <c r="V14" s="45">
        <f t="shared" si="3"/>
        <v>1.2247501836675E-4</v>
      </c>
      <c r="W14" s="45">
        <f t="shared" si="4"/>
        <v>1.0333559553502501E-7</v>
      </c>
      <c r="X14" s="45">
        <f t="shared" si="5"/>
        <v>7.7166550125000008E-9</v>
      </c>
      <c r="Y14" s="45">
        <f t="shared" si="6"/>
        <v>1.1980126690238249E-7</v>
      </c>
      <c r="Z14" s="45">
        <f t="shared" si="7"/>
        <v>0.37509561810299996</v>
      </c>
      <c r="AA14" s="45">
        <f t="shared" si="8"/>
        <v>31.643322045557248</v>
      </c>
      <c r="AB14" s="45">
        <f t="shared" si="9"/>
        <v>1.7461524666000001</v>
      </c>
      <c r="AC14" s="45">
        <f t="shared" si="10"/>
        <v>4.6276406379059996</v>
      </c>
      <c r="AD14" s="45">
        <f t="shared" si="11"/>
        <v>0</v>
      </c>
      <c r="AE14" s="45">
        <f t="shared" si="12"/>
        <v>0</v>
      </c>
      <c r="AF14" s="45">
        <f t="shared" si="13"/>
        <v>115.08758233281515</v>
      </c>
      <c r="AG14" s="45">
        <f t="shared" si="14"/>
        <v>969.59295829374992</v>
      </c>
      <c r="AH14" s="46">
        <f t="shared" si="15"/>
        <v>11.816180750000001</v>
      </c>
      <c r="AI14" s="7"/>
    </row>
    <row r="15" spans="1:35" ht="16" thickBot="1" x14ac:dyDescent="0.25">
      <c r="A15" s="41" t="s">
        <v>30</v>
      </c>
      <c r="B15" s="7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89"/>
      <c r="O15" s="78"/>
      <c r="P15" s="79"/>
      <c r="Q15" s="7"/>
      <c r="S15" s="41" t="s">
        <v>30</v>
      </c>
      <c r="T15" s="53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5"/>
      <c r="AI15" s="7"/>
    </row>
    <row r="16" spans="1:35" ht="16" thickBot="1" x14ac:dyDescent="0.25">
      <c r="A16" s="35" t="s">
        <v>41</v>
      </c>
      <c r="B16" s="27">
        <v>9783.8251666666692</v>
      </c>
      <c r="C16" s="28">
        <v>14758.783266666665</v>
      </c>
      <c r="D16" s="28">
        <v>402.66715199999993</v>
      </c>
      <c r="E16" s="28">
        <v>32926581.999999993</v>
      </c>
      <c r="F16" s="28">
        <v>5.260150303999999E-2</v>
      </c>
      <c r="G16" s="28">
        <v>119.24422039999999</v>
      </c>
      <c r="H16" s="28">
        <v>93831727.999999985</v>
      </c>
      <c r="I16" s="28">
        <v>32774623.039999995</v>
      </c>
      <c r="J16" s="28">
        <v>121749.55279999999</v>
      </c>
      <c r="K16" s="28">
        <v>7519.2155719999992</v>
      </c>
      <c r="L16" s="28">
        <v>1479.0962</v>
      </c>
      <c r="M16" s="28">
        <v>103.63178666666666</v>
      </c>
      <c r="N16" s="86">
        <f>'Annexe 1'!AN17*$N$21</f>
        <v>511223.27744826669</v>
      </c>
      <c r="O16" s="28">
        <v>5554231.4299999988</v>
      </c>
      <c r="P16" s="29">
        <v>38770.827466666662</v>
      </c>
      <c r="Q16" s="7"/>
      <c r="S16" s="48" t="s">
        <v>41</v>
      </c>
      <c r="T16" s="56">
        <f>B16*T$22</f>
        <v>3.4243388083333347E-4</v>
      </c>
      <c r="U16" s="57">
        <f t="shared" ref="U16:AH16" si="16">C16*U$22</f>
        <v>5.1655741433333333E-4</v>
      </c>
      <c r="V16" s="57">
        <f t="shared" si="16"/>
        <v>3.5233375799999999E-3</v>
      </c>
      <c r="W16" s="57">
        <f t="shared" si="16"/>
        <v>8.6432277750000003E-5</v>
      </c>
      <c r="X16" s="57">
        <f t="shared" si="16"/>
        <v>6.903947274E-7</v>
      </c>
      <c r="Y16" s="57">
        <f t="shared" si="16"/>
        <v>3.1748773681499997E-6</v>
      </c>
      <c r="Z16" s="57">
        <f t="shared" si="16"/>
        <v>58.879409319999993</v>
      </c>
      <c r="AA16" s="57">
        <f t="shared" si="16"/>
        <v>3240.5908530799998</v>
      </c>
      <c r="AB16" s="57">
        <f t="shared" si="16"/>
        <v>1658.8376569000002</v>
      </c>
      <c r="AC16" s="57">
        <f t="shared" si="16"/>
        <v>97.749802435999996</v>
      </c>
      <c r="AD16" s="57">
        <f t="shared" si="16"/>
        <v>0</v>
      </c>
      <c r="AE16" s="57">
        <f t="shared" si="16"/>
        <v>0</v>
      </c>
      <c r="AF16" s="57">
        <f t="shared" si="16"/>
        <v>6390.2909681033343</v>
      </c>
      <c r="AG16" s="57">
        <f t="shared" si="16"/>
        <v>69427.89287499999</v>
      </c>
      <c r="AH16" s="58">
        <f t="shared" si="16"/>
        <v>484.63534333333331</v>
      </c>
      <c r="AI16" s="7"/>
    </row>
    <row r="17" spans="1:35" ht="16" thickBot="1" x14ac:dyDescent="0.25">
      <c r="A17" s="41" t="s">
        <v>32</v>
      </c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90"/>
      <c r="O17" s="51"/>
      <c r="P17" s="52"/>
      <c r="S17" s="41" t="s">
        <v>32</v>
      </c>
      <c r="T17" s="53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</row>
    <row r="18" spans="1:35" ht="15" customHeight="1" x14ac:dyDescent="0.2">
      <c r="A18" s="48" t="s">
        <v>82</v>
      </c>
      <c r="B18" s="27">
        <v>1.3606602049999998E-2</v>
      </c>
      <c r="C18" s="28">
        <v>1.324692825E-2</v>
      </c>
      <c r="D18" s="28">
        <v>1.7036091599999998E-3</v>
      </c>
      <c r="E18" s="28">
        <v>8.9409485596199989</v>
      </c>
      <c r="F18" s="28">
        <v>1.8665561999999997E-7</v>
      </c>
      <c r="G18" s="28">
        <v>6.2379660000000002E-4</v>
      </c>
      <c r="H18" s="28">
        <v>99.322051603799991</v>
      </c>
      <c r="I18" s="28">
        <v>16.618051319999999</v>
      </c>
      <c r="J18" s="28">
        <v>0.2049922236</v>
      </c>
      <c r="K18" s="28">
        <v>3.2270371019999994E-2</v>
      </c>
      <c r="L18" s="28">
        <v>1.7052069E-2</v>
      </c>
      <c r="M18" s="28">
        <v>2.6909999999999998E-4</v>
      </c>
      <c r="N18" s="86">
        <f>'Annexe 1'!AN19*$N$21</f>
        <v>3.1192413881486329</v>
      </c>
      <c r="O18" s="28">
        <v>15.8167343</v>
      </c>
      <c r="P18" s="29">
        <v>1.7414099449999998E-2</v>
      </c>
      <c r="Q18" s="7"/>
      <c r="S18" s="48" t="s">
        <v>82</v>
      </c>
      <c r="T18" s="27">
        <f>B18*T$22</f>
        <v>4.7623107174999998E-10</v>
      </c>
      <c r="U18" s="28">
        <f t="shared" ref="U18:AH18" si="17">C18*U$22</f>
        <v>4.6364248875000001E-10</v>
      </c>
      <c r="V18" s="28">
        <f t="shared" si="17"/>
        <v>1.490658015E-8</v>
      </c>
      <c r="W18" s="28">
        <f t="shared" si="17"/>
        <v>2.3469989969002503E-11</v>
      </c>
      <c r="X18" s="28">
        <f t="shared" si="17"/>
        <v>2.4498550125000002E-12</v>
      </c>
      <c r="Y18" s="28">
        <f t="shared" si="17"/>
        <v>1.6608584475000002E-11</v>
      </c>
      <c r="Z18" s="28">
        <f t="shared" si="17"/>
        <v>6.2324587381384493E-5</v>
      </c>
      <c r="AA18" s="28">
        <f t="shared" si="17"/>
        <v>1.643109824265E-3</v>
      </c>
      <c r="AB18" s="28">
        <f t="shared" si="17"/>
        <v>2.7930190465500003E-3</v>
      </c>
      <c r="AC18" s="28">
        <f t="shared" si="17"/>
        <v>4.1951482325999995E-4</v>
      </c>
      <c r="AD18" s="28">
        <f t="shared" si="17"/>
        <v>0</v>
      </c>
      <c r="AE18" s="28">
        <f t="shared" si="17"/>
        <v>0</v>
      </c>
      <c r="AF18" s="28">
        <f t="shared" si="17"/>
        <v>3.8990517351857913E-2</v>
      </c>
      <c r="AG18" s="28">
        <f t="shared" si="17"/>
        <v>0.19770917875000002</v>
      </c>
      <c r="AH18" s="29">
        <f t="shared" si="17"/>
        <v>2.1767624312499998E-4</v>
      </c>
      <c r="AI18" s="7"/>
    </row>
    <row r="19" spans="1:35" x14ac:dyDescent="0.2">
      <c r="A19" s="48" t="s">
        <v>83</v>
      </c>
      <c r="B19" s="42">
        <v>1.64002312635</v>
      </c>
      <c r="C19" s="5">
        <v>8.551860733649999</v>
      </c>
      <c r="D19" s="5">
        <v>9.2220664800000005E-2</v>
      </c>
      <c r="E19" s="5">
        <v>472.26288283799994</v>
      </c>
      <c r="F19" s="5">
        <v>5.1611789999999999E-6</v>
      </c>
      <c r="G19" s="5">
        <v>1.9740567179999998E-2</v>
      </c>
      <c r="H19" s="5">
        <v>6770288.9999999991</v>
      </c>
      <c r="I19" s="5">
        <v>7628.5075996199994</v>
      </c>
      <c r="J19" s="5">
        <v>4.3955995363799998</v>
      </c>
      <c r="K19" s="5">
        <v>1.2654877036199998</v>
      </c>
      <c r="L19" s="5">
        <v>0.34680303299999998</v>
      </c>
      <c r="M19" s="5">
        <v>7.1855340000000004E-3</v>
      </c>
      <c r="N19" s="87">
        <f>'Annexe 1'!AN20*$N$21</f>
        <v>42.63491813528276</v>
      </c>
      <c r="O19" s="5">
        <v>642.457133365</v>
      </c>
      <c r="P19" s="43">
        <v>0.59513654400000005</v>
      </c>
      <c r="Q19" s="2"/>
      <c r="S19" s="48" t="s">
        <v>83</v>
      </c>
      <c r="T19" s="42">
        <f t="shared" ref="T19:T20" si="18">B19*T$22</f>
        <v>5.7400809422250008E-8</v>
      </c>
      <c r="U19" s="5">
        <f t="shared" ref="U19:U20" si="19">C19*U$22</f>
        <v>2.9931512567774998E-7</v>
      </c>
      <c r="V19" s="5">
        <f t="shared" ref="V19:V20" si="20">D19*V$22</f>
        <v>8.0693081700000014E-7</v>
      </c>
      <c r="W19" s="5">
        <f t="shared" ref="W19:W20" si="21">E19*W$22</f>
        <v>1.23969006744975E-9</v>
      </c>
      <c r="X19" s="5">
        <f t="shared" ref="X19:X20" si="22">F19*X$22</f>
        <v>6.774047437500001E-11</v>
      </c>
      <c r="Y19" s="5">
        <f t="shared" ref="Y19:Y20" si="23">G19*Y$22</f>
        <v>5.2559260116750003E-10</v>
      </c>
      <c r="Z19" s="5">
        <f t="shared" ref="Z19:Z20" si="24">H19*Z$22</f>
        <v>4.2483563474999997</v>
      </c>
      <c r="AA19" s="5">
        <f t="shared" ref="AA19:AA20" si="25">I19*AA$22</f>
        <v>0.75426868891242749</v>
      </c>
      <c r="AB19" s="5">
        <f t="shared" ref="AB19:AB20" si="26">J19*AB$22</f>
        <v>5.9890043683177505E-2</v>
      </c>
      <c r="AC19" s="5">
        <f t="shared" ref="AC19:AC20" si="27">K19*AC$22</f>
        <v>1.6451340147059998E-2</v>
      </c>
      <c r="AD19" s="5">
        <f t="shared" ref="AD19:AD20" si="28">L19*AD$22</f>
        <v>0</v>
      </c>
      <c r="AE19" s="5">
        <f t="shared" ref="AE19:AE20" si="29">M19*AE$22</f>
        <v>0</v>
      </c>
      <c r="AF19" s="5">
        <f t="shared" ref="AF19:AF20" si="30">N19*AF$22</f>
        <v>0.5329364766910345</v>
      </c>
      <c r="AG19" s="5">
        <f t="shared" ref="AG19:AG20" si="31">O19*AG$22</f>
        <v>8.0307141670625004</v>
      </c>
      <c r="AH19" s="43">
        <f t="shared" ref="AH19:AH20" si="32">P19*AH$22</f>
        <v>7.4392068000000006E-3</v>
      </c>
      <c r="AI19" s="2"/>
    </row>
    <row r="20" spans="1:35" ht="16" thickBot="1" x14ac:dyDescent="0.25">
      <c r="A20" s="49" t="s">
        <v>44</v>
      </c>
      <c r="B20" s="44">
        <v>2.2072362063499997</v>
      </c>
      <c r="C20" s="45">
        <v>8.1165726336499997</v>
      </c>
      <c r="D20" s="45">
        <v>0.34835153279999997</v>
      </c>
      <c r="E20" s="45">
        <v>3217.5493756199994</v>
      </c>
      <c r="F20" s="45">
        <v>7.8697163999999991E-5</v>
      </c>
      <c r="G20" s="45">
        <v>0.25874289641999998</v>
      </c>
      <c r="H20" s="45">
        <v>47698.69135619999</v>
      </c>
      <c r="I20" s="45">
        <v>42040.686676199999</v>
      </c>
      <c r="J20" s="45">
        <v>32.229385363799999</v>
      </c>
      <c r="K20" s="45">
        <v>4.4722545796199995</v>
      </c>
      <c r="L20" s="45">
        <v>0.99976980000000004</v>
      </c>
      <c r="M20" s="45">
        <v>4.1253500999999998E-2</v>
      </c>
      <c r="N20" s="88">
        <f>'Annexe 1'!AN21*$N$21</f>
        <v>343.03702809651691</v>
      </c>
      <c r="O20" s="45">
        <v>5753.4672663499996</v>
      </c>
      <c r="P20" s="46">
        <v>4.26142228365</v>
      </c>
      <c r="Q20" s="7"/>
      <c r="S20" s="49" t="s">
        <v>44</v>
      </c>
      <c r="T20" s="44">
        <f t="shared" si="18"/>
        <v>7.7253267222249997E-8</v>
      </c>
      <c r="U20" s="45">
        <f t="shared" si="19"/>
        <v>2.8408004217775E-7</v>
      </c>
      <c r="V20" s="45">
        <f t="shared" si="20"/>
        <v>3.048075912E-6</v>
      </c>
      <c r="W20" s="45">
        <f t="shared" si="21"/>
        <v>8.4460671110025013E-9</v>
      </c>
      <c r="X20" s="45">
        <f t="shared" si="22"/>
        <v>1.0329002775000001E-9</v>
      </c>
      <c r="Y20" s="45">
        <f t="shared" si="23"/>
        <v>6.8890296171825001E-9</v>
      </c>
      <c r="Z20" s="45">
        <f t="shared" si="24"/>
        <v>2.9930928826015495E-2</v>
      </c>
      <c r="AA20" s="45">
        <f t="shared" si="25"/>
        <v>4.1567728951092748</v>
      </c>
      <c r="AB20" s="45">
        <f t="shared" si="26"/>
        <v>0.43912537558177506</v>
      </c>
      <c r="AC20" s="45">
        <f t="shared" si="27"/>
        <v>5.8139309535059996E-2</v>
      </c>
      <c r="AD20" s="45">
        <f t="shared" si="28"/>
        <v>0</v>
      </c>
      <c r="AE20" s="45">
        <f t="shared" si="29"/>
        <v>0</v>
      </c>
      <c r="AF20" s="45">
        <f t="shared" si="30"/>
        <v>4.2879628512064611</v>
      </c>
      <c r="AG20" s="45">
        <f t="shared" si="31"/>
        <v>71.918340829374998</v>
      </c>
      <c r="AH20" s="46">
        <f t="shared" si="32"/>
        <v>5.3267778545625005E-2</v>
      </c>
      <c r="AI20" s="7"/>
    </row>
    <row r="21" spans="1:35" ht="16" thickBot="1" x14ac:dyDescent="0.2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83" t="s">
        <v>84</v>
      </c>
      <c r="N21" s="80">
        <v>1</v>
      </c>
      <c r="O21" s="5"/>
      <c r="P21" s="5"/>
      <c r="Q21" s="2"/>
    </row>
    <row r="22" spans="1:35" ht="16" thickBot="1" x14ac:dyDescent="0.25">
      <c r="A22" s="3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84" t="s">
        <v>85</v>
      </c>
      <c r="N22" s="81">
        <v>40</v>
      </c>
      <c r="O22" s="11"/>
      <c r="P22" s="11"/>
      <c r="Q22" s="2"/>
      <c r="S22" s="66" t="s">
        <v>45</v>
      </c>
      <c r="T22" s="57">
        <f>T23*T24*T25</f>
        <v>3.5000000000000002E-8</v>
      </c>
      <c r="U22" s="57">
        <f t="shared" ref="U22:AG22" si="33">U23*U24*U25</f>
        <v>3.5000000000000002E-8</v>
      </c>
      <c r="V22" s="57">
        <f t="shared" si="33"/>
        <v>8.7500000000000009E-6</v>
      </c>
      <c r="W22" s="57">
        <f t="shared" si="33"/>
        <v>2.6250000000000006E-12</v>
      </c>
      <c r="X22" s="57">
        <f t="shared" si="33"/>
        <v>1.3125000000000002E-5</v>
      </c>
      <c r="Y22" s="57">
        <f t="shared" si="33"/>
        <v>2.6625000000000002E-8</v>
      </c>
      <c r="Z22" s="57">
        <f t="shared" si="33"/>
        <v>6.2750000000000003E-7</v>
      </c>
      <c r="AA22" s="57">
        <f t="shared" si="33"/>
        <v>9.8875000000000005E-5</v>
      </c>
      <c r="AB22" s="57">
        <f t="shared" si="33"/>
        <v>1.3625000000000002E-2</v>
      </c>
      <c r="AC22" s="57">
        <f t="shared" si="33"/>
        <v>1.3000000000000001E-2</v>
      </c>
      <c r="AD22" s="57">
        <f t="shared" si="33"/>
        <v>0</v>
      </c>
      <c r="AE22" s="57">
        <f t="shared" si="33"/>
        <v>0</v>
      </c>
      <c r="AF22" s="57">
        <f t="shared" si="33"/>
        <v>1.2500000000000001E-2</v>
      </c>
      <c r="AG22" s="57">
        <f t="shared" si="33"/>
        <v>1.2500000000000001E-2</v>
      </c>
      <c r="AH22" s="57">
        <f>AH23*AH24*AH25</f>
        <v>1.2500000000000001E-2</v>
      </c>
    </row>
    <row r="23" spans="1:35" ht="15.75" customHeight="1" thickBot="1" x14ac:dyDescent="0.25">
      <c r="M23" s="85" t="s">
        <v>86</v>
      </c>
      <c r="N23" s="82">
        <v>500</v>
      </c>
      <c r="S23" s="66" t="s">
        <v>87</v>
      </c>
      <c r="T23" s="64">
        <f>2.8*10^-6</f>
        <v>2.7999999999999999E-6</v>
      </c>
      <c r="U23" s="64">
        <f>2.8*10^-6</f>
        <v>2.7999999999999999E-6</v>
      </c>
      <c r="V23" s="64">
        <f>7*10^-4</f>
        <v>6.9999999999999999E-4</v>
      </c>
      <c r="W23" s="64">
        <f>2.1*10^-10</f>
        <v>2.1000000000000002E-10</v>
      </c>
      <c r="X23" s="64">
        <f>1.05*10^-3</f>
        <v>1.0500000000000002E-3</v>
      </c>
      <c r="Y23" s="64">
        <f>2.13*10^-6</f>
        <v>2.1299999999999999E-6</v>
      </c>
      <c r="Z23" s="64">
        <f>5.02*10^-5</f>
        <v>5.02E-5</v>
      </c>
      <c r="AA23" s="64">
        <f>7.91*10^-3</f>
        <v>7.9100000000000004E-3</v>
      </c>
      <c r="AB23" s="64">
        <f>1.09</f>
        <v>1.0900000000000001</v>
      </c>
      <c r="AC23" s="64">
        <f>1.04</f>
        <v>1.04</v>
      </c>
      <c r="AD23" s="64">
        <v>0</v>
      </c>
      <c r="AE23" s="64">
        <v>0</v>
      </c>
      <c r="AF23" s="64">
        <v>1</v>
      </c>
      <c r="AG23" s="64">
        <v>1</v>
      </c>
      <c r="AH23" s="65">
        <v>1</v>
      </c>
    </row>
    <row r="24" spans="1:35" ht="15" customHeight="1" x14ac:dyDescent="0.2">
      <c r="S24" s="66" t="s">
        <v>88</v>
      </c>
      <c r="T24" s="64">
        <v>1</v>
      </c>
      <c r="U24" s="64">
        <v>1</v>
      </c>
      <c r="V24" s="64">
        <v>1</v>
      </c>
      <c r="W24" s="64">
        <v>1</v>
      </c>
      <c r="X24" s="64">
        <v>1</v>
      </c>
      <c r="Y24" s="64">
        <v>1</v>
      </c>
      <c r="Z24" s="64">
        <v>1</v>
      </c>
      <c r="AA24" s="64">
        <v>1</v>
      </c>
      <c r="AB24" s="64">
        <v>1</v>
      </c>
      <c r="AC24" s="64">
        <v>1</v>
      </c>
      <c r="AD24" s="64">
        <v>1</v>
      </c>
      <c r="AE24" s="64">
        <v>1</v>
      </c>
      <c r="AF24" s="64">
        <v>1</v>
      </c>
      <c r="AG24" s="64">
        <v>1</v>
      </c>
      <c r="AH24" s="65">
        <v>1</v>
      </c>
    </row>
    <row r="25" spans="1:35" ht="15" customHeight="1" x14ac:dyDescent="0.2">
      <c r="A25" s="163"/>
      <c r="B25" s="192" t="s">
        <v>89</v>
      </c>
      <c r="C25" s="193"/>
      <c r="D25" s="192" t="s">
        <v>90</v>
      </c>
      <c r="E25" s="194"/>
      <c r="F25" s="192" t="s">
        <v>91</v>
      </c>
      <c r="G25" s="194"/>
      <c r="H25" s="193" t="s">
        <v>92</v>
      </c>
      <c r="I25" s="194"/>
      <c r="J25" s="198"/>
      <c r="K25" s="199"/>
      <c r="R25" t="s">
        <v>93</v>
      </c>
      <c r="S25" s="66" t="s">
        <v>94</v>
      </c>
      <c r="T25" s="64">
        <f t="shared" ref="T25:AH25" si="34">1/80</f>
        <v>1.2500000000000001E-2</v>
      </c>
      <c r="U25" s="64">
        <f t="shared" si="34"/>
        <v>1.2500000000000001E-2</v>
      </c>
      <c r="V25" s="64">
        <f t="shared" si="34"/>
        <v>1.2500000000000001E-2</v>
      </c>
      <c r="W25" s="64">
        <f t="shared" si="34"/>
        <v>1.2500000000000001E-2</v>
      </c>
      <c r="X25" s="64">
        <f t="shared" si="34"/>
        <v>1.2500000000000001E-2</v>
      </c>
      <c r="Y25" s="64">
        <f t="shared" si="34"/>
        <v>1.2500000000000001E-2</v>
      </c>
      <c r="Z25" s="64">
        <f t="shared" si="34"/>
        <v>1.2500000000000001E-2</v>
      </c>
      <c r="AA25" s="64">
        <f t="shared" si="34"/>
        <v>1.2500000000000001E-2</v>
      </c>
      <c r="AB25" s="64">
        <f t="shared" si="34"/>
        <v>1.2500000000000001E-2</v>
      </c>
      <c r="AC25" s="64">
        <f t="shared" si="34"/>
        <v>1.2500000000000001E-2</v>
      </c>
      <c r="AD25" s="64">
        <f t="shared" si="34"/>
        <v>1.2500000000000001E-2</v>
      </c>
      <c r="AE25" s="64">
        <f t="shared" si="34"/>
        <v>1.2500000000000001E-2</v>
      </c>
      <c r="AF25" s="64">
        <f t="shared" si="34"/>
        <v>1.2500000000000001E-2</v>
      </c>
      <c r="AG25" s="64">
        <f t="shared" si="34"/>
        <v>1.2500000000000001E-2</v>
      </c>
      <c r="AH25" s="64">
        <f t="shared" si="34"/>
        <v>1.2500000000000001E-2</v>
      </c>
    </row>
    <row r="26" spans="1:35" ht="15" customHeight="1" x14ac:dyDescent="0.2">
      <c r="A26" s="163"/>
      <c r="B26" s="165" t="s">
        <v>95</v>
      </c>
      <c r="C26" s="166" t="s">
        <v>96</v>
      </c>
      <c r="D26" s="165" t="s">
        <v>95</v>
      </c>
      <c r="E26" s="167" t="s">
        <v>96</v>
      </c>
      <c r="F26" s="165" t="s">
        <v>95</v>
      </c>
      <c r="G26" s="167" t="s">
        <v>96</v>
      </c>
      <c r="H26" s="166" t="s">
        <v>95</v>
      </c>
      <c r="I26" s="167" t="s">
        <v>96</v>
      </c>
    </row>
    <row r="27" spans="1:35" x14ac:dyDescent="0.2">
      <c r="A27" s="92" t="s">
        <v>25</v>
      </c>
      <c r="B27" s="174">
        <f>SUM(T5:Y14)</f>
        <v>4.1118700122826073E-3</v>
      </c>
      <c r="C27" s="175" cm="1">
        <f t="array" ref="C27:C29">'[1]Annexe 2'!$B$27:$B$29</f>
        <v>3.7529346866952344E-3</v>
      </c>
      <c r="D27" s="174">
        <f>SUM(Z5:AE14)</f>
        <v>2054.8920225674806</v>
      </c>
      <c r="E27" s="176" cm="1">
        <f t="array" ref="E27:E29">'[1]Annexe 2'!$D$27:$D$29</f>
        <v>1800.0716153058986</v>
      </c>
      <c r="F27" s="174">
        <f>SUM(AF5:AF14)</f>
        <v>1364.0469186884284</v>
      </c>
      <c r="G27" s="175" cm="1">
        <f t="array" ref="G27:G29">'[1]Annexe 2'!$F$27:$F$29</f>
        <v>40417.424787951357</v>
      </c>
      <c r="H27" s="174">
        <f>SUM(AG5:AH14)</f>
        <v>19471.601167013327</v>
      </c>
      <c r="I27" s="176" cm="1">
        <f t="array" ref="I27:I29">'[1]Annexe 2'!$H$27:$H$29</f>
        <v>20450.966528217505</v>
      </c>
      <c r="J27" s="5"/>
    </row>
    <row r="28" spans="1:35" x14ac:dyDescent="0.2">
      <c r="A28" s="93" t="s">
        <v>30</v>
      </c>
      <c r="B28" s="177">
        <f>SUM(T16:Y16)</f>
        <v>4.4726264250122176E-3</v>
      </c>
      <c r="C28" s="178">
        <v>0.12288657753019999</v>
      </c>
      <c r="D28" s="177">
        <f>SUM(Z16:AE16)</f>
        <v>5056.0577217359996</v>
      </c>
      <c r="E28" s="179">
        <v>21610.507297616667</v>
      </c>
      <c r="F28" s="177">
        <f>SUM(AF16)</f>
        <v>6390.2909681033343</v>
      </c>
      <c r="G28" s="178">
        <v>1865444.1757994797</v>
      </c>
      <c r="H28" s="177">
        <f>SUM(AG16:AH16)</f>
        <v>69912.528218333318</v>
      </c>
      <c r="I28" s="179">
        <v>3886345.3612500005</v>
      </c>
      <c r="J28" s="5"/>
    </row>
    <row r="29" spans="1:35" ht="16" thickBot="1" x14ac:dyDescent="0.25">
      <c r="A29" s="94" t="s">
        <v>32</v>
      </c>
      <c r="B29" s="180">
        <f>SUM(T18:Y20)</f>
        <v>4.6071459757886333E-6</v>
      </c>
      <c r="C29" s="181">
        <v>4.1674945618640909E-6</v>
      </c>
      <c r="D29" s="180">
        <f>SUM(Z18:AE20)</f>
        <v>9.7678528975762458</v>
      </c>
      <c r="E29" s="182">
        <v>8.5682920157454348</v>
      </c>
      <c r="F29" s="180">
        <f>SUM(AF18:AF20)</f>
        <v>4.859889845249354</v>
      </c>
      <c r="G29" s="181">
        <v>84.164556800778229</v>
      </c>
      <c r="H29" s="180">
        <f>SUM(AG18:AH20)</f>
        <v>80.207688836776256</v>
      </c>
      <c r="I29" s="182">
        <v>84.429146147716665</v>
      </c>
      <c r="J29" s="5"/>
    </row>
    <row r="30" spans="1:35" ht="16" thickBot="1" x14ac:dyDescent="0.25"/>
    <row r="31" spans="1:35" ht="16" thickBot="1" x14ac:dyDescent="0.25">
      <c r="A31" s="164"/>
      <c r="B31" s="192" t="s">
        <v>89</v>
      </c>
      <c r="C31" s="193"/>
      <c r="D31" s="192" t="s">
        <v>90</v>
      </c>
      <c r="E31" s="194"/>
      <c r="F31" s="193" t="s">
        <v>91</v>
      </c>
      <c r="G31" s="193"/>
      <c r="H31" s="192" t="s">
        <v>92</v>
      </c>
      <c r="I31" s="194"/>
    </row>
    <row r="32" spans="1:35" ht="16" thickBot="1" x14ac:dyDescent="0.25">
      <c r="A32" s="163"/>
      <c r="B32" s="165" t="s">
        <v>95</v>
      </c>
      <c r="C32" s="166" t="s">
        <v>96</v>
      </c>
      <c r="D32" s="165" t="s">
        <v>95</v>
      </c>
      <c r="E32" s="167" t="s">
        <v>96</v>
      </c>
      <c r="F32" s="165" t="s">
        <v>95</v>
      </c>
      <c r="G32" s="167" t="s">
        <v>96</v>
      </c>
      <c r="H32" s="166" t="s">
        <v>95</v>
      </c>
      <c r="I32" s="167" t="s">
        <v>96</v>
      </c>
      <c r="T32" s="5">
        <f>SUM(T5:T14)</f>
        <v>1.8974508527892225E-4</v>
      </c>
      <c r="U32" s="5">
        <f t="shared" ref="U32:AH32" si="35">SUM(U5:U14)</f>
        <v>6.5312669946644762E-4</v>
      </c>
      <c r="V32" s="5">
        <f t="shared" si="35"/>
        <v>3.2459956896570001E-3</v>
      </c>
      <c r="W32" s="5">
        <f t="shared" si="35"/>
        <v>3.4464229905755478E-6</v>
      </c>
      <c r="X32" s="5">
        <f t="shared" si="35"/>
        <v>1.7478145932974995E-5</v>
      </c>
      <c r="Y32" s="5">
        <f t="shared" si="35"/>
        <v>2.0779689566859526E-6</v>
      </c>
      <c r="Z32" s="5">
        <f t="shared" si="35"/>
        <v>35.730344854791916</v>
      </c>
      <c r="AA32" s="5">
        <f t="shared" si="35"/>
        <v>1913.398934054029</v>
      </c>
      <c r="AB32" s="5">
        <f t="shared" si="35"/>
        <v>51.377768862242256</v>
      </c>
      <c r="AC32" s="5">
        <f t="shared" si="35"/>
        <v>54.384974796416941</v>
      </c>
      <c r="AD32" s="5">
        <f t="shared" si="35"/>
        <v>0</v>
      </c>
      <c r="AE32" s="5">
        <f t="shared" si="35"/>
        <v>0</v>
      </c>
      <c r="AF32" s="5">
        <f t="shared" si="35"/>
        <v>1364.0469186884284</v>
      </c>
      <c r="AG32" s="5">
        <f t="shared" si="35"/>
        <v>17801.917435456253</v>
      </c>
      <c r="AH32" s="5">
        <f t="shared" si="35"/>
        <v>1669.6837315570792</v>
      </c>
    </row>
    <row r="33" spans="1:34" x14ac:dyDescent="0.2">
      <c r="A33" s="92" t="s">
        <v>25</v>
      </c>
      <c r="B33" s="168">
        <f>B27/MAX(SUM(B27:B29),SUM(C27:C29))</f>
        <v>3.2468023841782115E-2</v>
      </c>
      <c r="C33" s="169">
        <f>C27/MAX(SUM(B27:B29),SUM(C27:C29))</f>
        <v>2.9633809561170836E-2</v>
      </c>
      <c r="D33" s="168">
        <f>D27/MAX(SUM(D27:D29),SUM(E27:E29))</f>
        <v>8.7744101208526201E-2</v>
      </c>
      <c r="E33" s="169">
        <f>E27/MAX(SUM(D27:D29),SUM(E27:E29))</f>
        <v>7.6863243548267374E-2</v>
      </c>
      <c r="F33" s="168">
        <f>F27/MAX(SUM(F27:F29),SUM(G27:G29))</f>
        <v>7.1567981819524885E-4</v>
      </c>
      <c r="G33" s="169">
        <f>G27/MAX(SUM(F27:F29),SUM(G27:G29))</f>
        <v>2.1205967938386104E-2</v>
      </c>
      <c r="H33" s="168">
        <f>H27/MAX(SUM(H27:H29),SUM(I27:I29))</f>
        <v>4.9839251255628433E-3</v>
      </c>
      <c r="I33" s="169">
        <f>I27/MAX(SUM(H27:H29),SUM(I27:I29))</f>
        <v>5.2346021802613775E-3</v>
      </c>
      <c r="T33" s="5">
        <f t="shared" ref="T33:AH33" si="36">T16</f>
        <v>3.4243388083333347E-4</v>
      </c>
      <c r="U33" s="5">
        <f t="shared" si="36"/>
        <v>5.1655741433333333E-4</v>
      </c>
      <c r="V33" s="5">
        <f t="shared" si="36"/>
        <v>3.5233375799999999E-3</v>
      </c>
      <c r="W33" s="5">
        <f t="shared" si="36"/>
        <v>8.6432277750000003E-5</v>
      </c>
      <c r="X33" s="5">
        <f t="shared" si="36"/>
        <v>6.903947274E-7</v>
      </c>
      <c r="Y33" s="5">
        <f t="shared" si="36"/>
        <v>3.1748773681499997E-6</v>
      </c>
      <c r="Z33" s="5">
        <f t="shared" si="36"/>
        <v>58.879409319999993</v>
      </c>
      <c r="AA33" s="5">
        <f t="shared" si="36"/>
        <v>3240.5908530799998</v>
      </c>
      <c r="AB33" s="5">
        <f t="shared" si="36"/>
        <v>1658.8376569000002</v>
      </c>
      <c r="AC33" s="5">
        <f t="shared" si="36"/>
        <v>97.749802435999996</v>
      </c>
      <c r="AD33" s="5">
        <f t="shared" si="36"/>
        <v>0</v>
      </c>
      <c r="AE33" s="5">
        <f t="shared" si="36"/>
        <v>0</v>
      </c>
      <c r="AF33" s="5">
        <f t="shared" si="36"/>
        <v>6390.2909681033343</v>
      </c>
      <c r="AG33" s="5">
        <f t="shared" si="36"/>
        <v>69427.89287499999</v>
      </c>
      <c r="AH33" s="5">
        <f t="shared" si="36"/>
        <v>484.63534333333331</v>
      </c>
    </row>
    <row r="34" spans="1:34" ht="15" customHeight="1" x14ac:dyDescent="0.2">
      <c r="A34" s="93" t="s">
        <v>30</v>
      </c>
      <c r="B34" s="170">
        <f>B28/MAX(SUM(B27:B29),SUM(C27:C29))</f>
        <v>3.5316617735702063E-2</v>
      </c>
      <c r="C34" s="171">
        <f>C28/MAX(SUM(B27:B29),SUM(C27:C29))</f>
        <v>0.97033328319409839</v>
      </c>
      <c r="D34" s="170">
        <f>D28/MAX(SUM(D27:D29),SUM(E27:E29))</f>
        <v>0.21589418596206811</v>
      </c>
      <c r="E34" s="171">
        <f>E28/MAX(SUM(D27:D29),SUM(E27:E29))</f>
        <v>0.92277088949932973</v>
      </c>
      <c r="F34" s="170">
        <f>F28/MAX(SUM(F27:F29),SUM(G27:G29))</f>
        <v>3.3528188917903183E-3</v>
      </c>
      <c r="G34" s="171">
        <f>G28/MAX(SUM(F27:F29),SUM(G27:G29))</f>
        <v>0.97874987311525763</v>
      </c>
      <c r="H34" s="170">
        <f>H28/MAX(SUM(H27:H29),SUM(I27:I29))</f>
        <v>1.789471769631662E-2</v>
      </c>
      <c r="I34" s="171">
        <f>I28/MAX(SUM(H27:H29),SUM(I27:I29))</f>
        <v>0.99474378744783309</v>
      </c>
      <c r="T34" s="5">
        <f>SUM(T18:T20)</f>
        <v>1.3513030771625E-7</v>
      </c>
      <c r="U34" s="5">
        <f t="shared" ref="U34:AH34" si="37">SUM(U18:U20)</f>
        <v>5.8385881034424998E-7</v>
      </c>
      <c r="V34" s="5">
        <f t="shared" si="37"/>
        <v>3.8699133091500001E-6</v>
      </c>
      <c r="W34" s="5">
        <f t="shared" si="37"/>
        <v>9.7092271684212542E-9</v>
      </c>
      <c r="X34" s="5">
        <f t="shared" si="37"/>
        <v>1.1030906068875001E-9</v>
      </c>
      <c r="Y34" s="5">
        <f t="shared" si="37"/>
        <v>7.4312308028250001E-9</v>
      </c>
      <c r="Z34" s="5">
        <f t="shared" si="37"/>
        <v>4.2783496009133968</v>
      </c>
      <c r="AA34" s="5">
        <f t="shared" si="37"/>
        <v>4.912684693845967</v>
      </c>
      <c r="AB34" s="5">
        <f t="shared" si="37"/>
        <v>0.50180843831150257</v>
      </c>
      <c r="AC34" s="5">
        <f t="shared" si="37"/>
        <v>7.5010164505379992E-2</v>
      </c>
      <c r="AD34" s="5">
        <f t="shared" si="37"/>
        <v>0</v>
      </c>
      <c r="AE34" s="5">
        <f t="shared" si="37"/>
        <v>0</v>
      </c>
      <c r="AF34" s="5">
        <f t="shared" si="37"/>
        <v>4.859889845249354</v>
      </c>
      <c r="AG34" s="5">
        <f t="shared" si="37"/>
        <v>80.146764175187499</v>
      </c>
      <c r="AH34" s="5">
        <f t="shared" si="37"/>
        <v>6.0924661588750005E-2</v>
      </c>
    </row>
    <row r="35" spans="1:34" ht="15" customHeight="1" thickBot="1" x14ac:dyDescent="0.25">
      <c r="A35" s="94" t="s">
        <v>32</v>
      </c>
      <c r="B35" s="172">
        <f>B29/MAX(SUM(B27:B29),SUM(C27:C29))</f>
        <v>3.6378806951009949E-5</v>
      </c>
      <c r="C35" s="173">
        <f>C29/MAX(SUM(B27:B29),SUM(C27:C29))</f>
        <v>3.2907244730721997E-5</v>
      </c>
      <c r="D35" s="172">
        <f>D29/MAX(SUM(D27:D29),SUM(E27:E29))</f>
        <v>4.1708832572334373E-4</v>
      </c>
      <c r="E35" s="173">
        <f>E29/MAX(SUM(D27:D29),SUM(E27:E29))</f>
        <v>3.658669524028898E-4</v>
      </c>
      <c r="F35" s="172">
        <f>F29/MAX(SUM(F27:F29),SUM(G27:G29))</f>
        <v>2.5498573643209533E-6</v>
      </c>
      <c r="G35" s="173">
        <f>G29/MAX(SUM(F27:F29),SUM(G27:G29))</f>
        <v>4.4158946356172469E-5</v>
      </c>
      <c r="H35" s="172">
        <f>H29/MAX(SUM(H27:H29),SUM(I27:I29))</f>
        <v>2.0529853309349164E-5</v>
      </c>
      <c r="I35" s="173">
        <f>I29/MAX(SUM(H27:H29),SUM(I27:I29))</f>
        <v>2.1610371905535778E-5</v>
      </c>
    </row>
    <row r="36" spans="1:34" ht="15" customHeight="1" thickBot="1" x14ac:dyDescent="0.25"/>
    <row r="37" spans="1:34" ht="15" customHeight="1" thickBot="1" x14ac:dyDescent="0.25">
      <c r="A37" s="91"/>
      <c r="B37" s="189" t="s">
        <v>89</v>
      </c>
      <c r="C37" s="190"/>
      <c r="D37" s="189" t="s">
        <v>90</v>
      </c>
      <c r="E37" s="191"/>
      <c r="F37" s="189" t="s">
        <v>91</v>
      </c>
      <c r="G37" s="191"/>
      <c r="H37" s="190" t="s">
        <v>92</v>
      </c>
      <c r="I37" s="191"/>
    </row>
    <row r="38" spans="1:34" ht="16" thickBot="1" x14ac:dyDescent="0.25">
      <c r="A38" s="91" t="s">
        <v>97</v>
      </c>
      <c r="B38" s="99" t="s">
        <v>95</v>
      </c>
      <c r="C38" s="100" t="s">
        <v>96</v>
      </c>
      <c r="D38" s="99" t="s">
        <v>95</v>
      </c>
      <c r="E38" s="101" t="s">
        <v>96</v>
      </c>
      <c r="F38" s="99" t="s">
        <v>95</v>
      </c>
      <c r="G38" s="101" t="s">
        <v>96</v>
      </c>
      <c r="H38" s="100" t="s">
        <v>95</v>
      </c>
      <c r="I38" s="101" t="s">
        <v>96</v>
      </c>
    </row>
    <row r="39" spans="1:34" x14ac:dyDescent="0.2">
      <c r="A39" s="92" t="s">
        <v>25</v>
      </c>
      <c r="B39" s="96">
        <f>B27+'[2]Sources énerg'!AK$38</f>
        <v>4.1118700122826073E-3</v>
      </c>
      <c r="C39" s="96">
        <f>C27+'[2]Sources énerg'!AL$38</f>
        <v>3.7529346866952344E-3</v>
      </c>
      <c r="D39" s="96">
        <f>D27+'[2]Sources énerg'!AM$38</f>
        <v>2054.8920225674806</v>
      </c>
      <c r="E39" s="96">
        <f>E27+'[2]Sources énerg'!AN$38</f>
        <v>1800.0716153058986</v>
      </c>
      <c r="F39" s="96">
        <f>F27+'[2]Sources énerg'!AO$38</f>
        <v>1364.0469186884284</v>
      </c>
      <c r="G39" s="96">
        <f>G27+'[2]Sources énerg'!AP$38</f>
        <v>40417.424787951357</v>
      </c>
      <c r="H39" s="96">
        <f>H27+'[2]Sources énerg'!AQ$38</f>
        <v>19471.601167013327</v>
      </c>
      <c r="I39" s="96">
        <f>I27+'[2]Sources énerg'!AR$38</f>
        <v>20450.966528217505</v>
      </c>
      <c r="J39" s="5"/>
    </row>
    <row r="40" spans="1:34" x14ac:dyDescent="0.2">
      <c r="A40" s="93" t="s">
        <v>30</v>
      </c>
      <c r="B40" s="97">
        <f>'[2]Sources énerg'!AK$39</f>
        <v>2.469803120642362E-2</v>
      </c>
      <c r="C40" s="97">
        <f>'[2]Sources énerg'!AL$39</f>
        <v>1.9758424965138896E-2</v>
      </c>
      <c r="D40" s="97">
        <f>'[2]Sources énerg'!AM$39</f>
        <v>4081.4731575008946</v>
      </c>
      <c r="E40" s="97">
        <f>'[2]Sources énerg'!AN$39</f>
        <v>3265.1785260007155</v>
      </c>
      <c r="F40" s="97">
        <f>'[2]Sources énerg'!AO$39</f>
        <v>16763.77513162282</v>
      </c>
      <c r="G40" s="97">
        <f>'[2]Sources énerg'!AP$39</f>
        <v>13411.020105298259</v>
      </c>
      <c r="H40" s="97">
        <f>'[2]Sources énerg'!AQ$39</f>
        <v>259849.47365265904</v>
      </c>
      <c r="I40" s="97">
        <f>'[2]Sources énerg'!AR$39</f>
        <v>207879.57892212723</v>
      </c>
      <c r="J40" s="5"/>
    </row>
    <row r="41" spans="1:34" ht="16" thickBot="1" x14ac:dyDescent="0.25">
      <c r="A41" s="94" t="s">
        <v>32</v>
      </c>
      <c r="B41" s="98">
        <f>B29+'[2]Sources énerg'!AK$40</f>
        <v>4.6071459757886333E-6</v>
      </c>
      <c r="C41" s="98">
        <f>C29+'[2]Sources énerg'!AL$40</f>
        <v>4.1674945618640909E-6</v>
      </c>
      <c r="D41" s="98">
        <f>D29+'[2]Sources énerg'!AM$40</f>
        <v>9.7678528975762458</v>
      </c>
      <c r="E41" s="98">
        <f>E29+'[2]Sources énerg'!AN$40</f>
        <v>8.5682920157454348</v>
      </c>
      <c r="F41" s="98">
        <f>F29+'[2]Sources énerg'!AO$40</f>
        <v>4.859889845249354</v>
      </c>
      <c r="G41" s="98">
        <f>G29+'[2]Sources énerg'!AP$40</f>
        <v>84.164556800778229</v>
      </c>
      <c r="H41" s="98">
        <f>H29+'[2]Sources énerg'!AQ$40</f>
        <v>80.207688836776256</v>
      </c>
      <c r="I41" s="98">
        <f>I29+'[2]Sources énerg'!AR$40</f>
        <v>84.429146147716665</v>
      </c>
      <c r="J41" s="5"/>
    </row>
    <row r="42" spans="1:34" ht="16" thickBot="1" x14ac:dyDescent="0.25"/>
    <row r="43" spans="1:34" ht="16" thickBot="1" x14ac:dyDescent="0.25">
      <c r="B43" s="189" t="s">
        <v>89</v>
      </c>
      <c r="C43" s="190"/>
      <c r="D43" s="189" t="s">
        <v>90</v>
      </c>
      <c r="E43" s="191"/>
      <c r="F43" s="190" t="s">
        <v>91</v>
      </c>
      <c r="G43" s="190"/>
      <c r="H43" s="189" t="s">
        <v>92</v>
      </c>
      <c r="I43" s="191"/>
    </row>
    <row r="44" spans="1:34" ht="16" thickBot="1" x14ac:dyDescent="0.25">
      <c r="A44" s="91"/>
      <c r="B44" s="99" t="s">
        <v>95</v>
      </c>
      <c r="C44" s="100" t="s">
        <v>96</v>
      </c>
      <c r="D44" s="99" t="s">
        <v>95</v>
      </c>
      <c r="E44" s="101" t="s">
        <v>96</v>
      </c>
      <c r="F44" s="99" t="s">
        <v>95</v>
      </c>
      <c r="G44" s="101" t="s">
        <v>96</v>
      </c>
      <c r="H44" s="100" t="s">
        <v>95</v>
      </c>
      <c r="I44" s="101" t="s">
        <v>96</v>
      </c>
    </row>
    <row r="45" spans="1:34" x14ac:dyDescent="0.2">
      <c r="A45" s="92" t="s">
        <v>25</v>
      </c>
      <c r="B45" s="102">
        <f>B39/MAX(SUM(B39:B41),SUM(C39:C41))</f>
        <v>0.14270137668989463</v>
      </c>
      <c r="C45" s="141">
        <f>C39/MAX(SUM(B39:B41),SUM(C39:C41))</f>
        <v>0.13024461980046179</v>
      </c>
      <c r="D45" s="102">
        <f>D39/MAX(SUM(D39:D41),SUM(E39:E41))</f>
        <v>0.33433900820982515</v>
      </c>
      <c r="E45" s="141">
        <f>E39/MAX(SUM(D39:D41),SUM(E39:E41))</f>
        <v>0.29287872645301893</v>
      </c>
      <c r="F45" s="102">
        <f>F39/MAX(SUM(F39:F41),SUM(G39:G41))</f>
        <v>2.5301073952879373E-2</v>
      </c>
      <c r="G45" s="141">
        <f>G39/MAX(SUM(F39:F41),SUM(G39:G41))</f>
        <v>0.74968407577076712</v>
      </c>
      <c r="H45" s="102">
        <f>H39/MAX(SUM(H39:H41),SUM(I39:I41))</f>
        <v>6.9690450209083488E-2</v>
      </c>
      <c r="I45" s="141">
        <f>I39/MAX(SUM(H39:H41),SUM(I39:I41))</f>
        <v>7.3195678790753838E-2</v>
      </c>
      <c r="J45" s="155"/>
    </row>
    <row r="46" spans="1:34" x14ac:dyDescent="0.2">
      <c r="A46" s="93" t="s">
        <v>30</v>
      </c>
      <c r="B46" s="103">
        <f>B40/MAX(SUM(B39:B41),SUM(C39:C41))</f>
        <v>0.85713873351023528</v>
      </c>
      <c r="C46" s="142">
        <f>C40/MAX(SUM(B39:B41),SUM(C39:C41))</f>
        <v>0.68571098680818821</v>
      </c>
      <c r="D46" s="103">
        <f>D40/MAX(SUM(D39:D41),SUM(E39:E41))</f>
        <v>0.66407172373411683</v>
      </c>
      <c r="E46" s="142">
        <f>E40/MAX(SUM(D39:D41),SUM(E39:E41))</f>
        <v>0.53125737898729342</v>
      </c>
      <c r="F46" s="103">
        <f>F40/MAX(SUM(F39:F41),SUM(G39:G41))</f>
        <v>0.31094349360244422</v>
      </c>
      <c r="G46" s="142">
        <f>G40/MAX(SUM(F39:F41),SUM(G39:G41))</f>
        <v>0.24875479488195545</v>
      </c>
      <c r="H46" s="103">
        <f>H40/MAX(SUM(H39:H41),SUM(I39:I41))</f>
        <v>0.93002247992453402</v>
      </c>
      <c r="I46" s="142">
        <f>I40/MAX(SUM(H39:H41),SUM(I39:I41))</f>
        <v>0.74401798393962726</v>
      </c>
    </row>
    <row r="47" spans="1:34" ht="16" thickBot="1" x14ac:dyDescent="0.25">
      <c r="A47" s="94" t="s">
        <v>32</v>
      </c>
      <c r="B47" s="104">
        <f>B41/MAX(SUM(B39:B41),SUM(C39:C41))</f>
        <v>1.5988979987024935E-4</v>
      </c>
      <c r="C47" s="143">
        <f>C41/MAX(SUM(B39:B41),SUM(C39:C41))</f>
        <v>1.4463181218015141E-4</v>
      </c>
      <c r="D47" s="104">
        <f>D41/MAX(SUM(D39:D41),SUM(E39:E41))</f>
        <v>1.5892680560580957E-3</v>
      </c>
      <c r="E47" s="143">
        <f>E41/MAX(SUM(D39:D41),SUM(E39:E41))</f>
        <v>1.3940947860691876E-3</v>
      </c>
      <c r="F47" s="104">
        <f>F41/MAX(SUM(F39:F41),SUM(G39:G41))</f>
        <v>9.0143843802478215E-5</v>
      </c>
      <c r="G47" s="143">
        <f>G41/MAX(SUM(F39:F41),SUM(G39:G41))</f>
        <v>1.5611293472773938E-3</v>
      </c>
      <c r="H47" s="104">
        <f>H41/MAX(SUM(H39:H41),SUM(I39:I41))</f>
        <v>2.8706986638235468E-4</v>
      </c>
      <c r="I47" s="143">
        <f>I41/MAX(SUM(H39:H41),SUM(I39:I41))</f>
        <v>3.0217880673165978E-4</v>
      </c>
    </row>
    <row r="48" spans="1:34" ht="16" thickBot="1" x14ac:dyDescent="0.25"/>
    <row r="49" spans="1:25" ht="16" thickBot="1" x14ac:dyDescent="0.25">
      <c r="A49" s="91"/>
      <c r="B49" s="189" t="s">
        <v>89</v>
      </c>
      <c r="C49" s="190"/>
      <c r="D49" s="189" t="s">
        <v>90</v>
      </c>
      <c r="E49" s="191"/>
      <c r="F49" s="189" t="s">
        <v>91</v>
      </c>
      <c r="G49" s="191"/>
      <c r="H49" s="190" t="s">
        <v>92</v>
      </c>
      <c r="I49" s="191"/>
    </row>
    <row r="50" spans="1:25" ht="16" thickBot="1" x14ac:dyDescent="0.25">
      <c r="A50" s="91" t="s">
        <v>98</v>
      </c>
      <c r="B50" s="99" t="s">
        <v>95</v>
      </c>
      <c r="C50" s="100" t="s">
        <v>96</v>
      </c>
      <c r="D50" s="99" t="s">
        <v>95</v>
      </c>
      <c r="E50" s="101" t="s">
        <v>96</v>
      </c>
      <c r="F50" s="99" t="s">
        <v>95</v>
      </c>
      <c r="G50" s="101" t="s">
        <v>96</v>
      </c>
      <c r="H50" s="100" t="s">
        <v>95</v>
      </c>
      <c r="I50" s="101" t="s">
        <v>96</v>
      </c>
    </row>
    <row r="51" spans="1:25" x14ac:dyDescent="0.2">
      <c r="A51" s="92" t="s">
        <v>25</v>
      </c>
      <c r="B51" s="154">
        <f>B27+'[2]Sources énerg'!AK$31</f>
        <v>4.1118700122826073E-3</v>
      </c>
      <c r="C51" s="96">
        <f>C27+'[2]Sources énerg'!AL$31</f>
        <v>3.7529346866952344E-3</v>
      </c>
      <c r="D51" s="96">
        <f>D27+'[2]Sources énerg'!AM$31</f>
        <v>2054.8920225674806</v>
      </c>
      <c r="E51" s="96">
        <f>E27+'[2]Sources énerg'!AN$31</f>
        <v>1800.0716153058986</v>
      </c>
      <c r="F51" s="96">
        <f>F27+'[2]Sources énerg'!AO$31</f>
        <v>1364.0469186884284</v>
      </c>
      <c r="G51" s="96">
        <f>G27+'[2]Sources énerg'!AP$31</f>
        <v>40417.424787951357</v>
      </c>
      <c r="H51" s="96">
        <f>H27+'[2]Sources énerg'!AQ$31</f>
        <v>19471.601167013327</v>
      </c>
      <c r="I51" s="144">
        <f>I27+'[2]Sources énerg'!AR$31</f>
        <v>20450.966528217505</v>
      </c>
      <c r="J51" s="5"/>
      <c r="L51" s="5"/>
    </row>
    <row r="52" spans="1:25" x14ac:dyDescent="0.2">
      <c r="A52" s="93" t="s">
        <v>30</v>
      </c>
      <c r="B52" s="97">
        <f>'[2]Sources énerg'!AK$32</f>
        <v>1.0439690825406415E-2</v>
      </c>
      <c r="C52" s="97">
        <f>'[2]Sources énerg'!AL$32</f>
        <v>8.3517526603251353E-3</v>
      </c>
      <c r="D52" s="97">
        <f>'[2]Sources énerg'!AM$32</f>
        <v>3219.9205971122537</v>
      </c>
      <c r="E52" s="97">
        <f>'[2]Sources énerg'!AN$32</f>
        <v>2575.9364776898024</v>
      </c>
      <c r="F52" s="97">
        <f>'[2]Sources énerg'!AO$32</f>
        <v>6113.7927988700676</v>
      </c>
      <c r="G52" s="97">
        <f>'[2]Sources énerg'!AP$32</f>
        <v>4891.034239096055</v>
      </c>
      <c r="H52" s="97">
        <f>'[2]Sources énerg'!AQ$32</f>
        <v>91712.160389802753</v>
      </c>
      <c r="I52" s="145">
        <f>'[2]Sources énerg'!AR$32</f>
        <v>73369.728311842206</v>
      </c>
      <c r="J52" s="5"/>
    </row>
    <row r="53" spans="1:25" ht="16" thickBot="1" x14ac:dyDescent="0.25">
      <c r="A53" s="94" t="s">
        <v>32</v>
      </c>
      <c r="B53" s="98">
        <f>B29+'[2]Sources énerg'!AK$33</f>
        <v>4.6071459757886333E-6</v>
      </c>
      <c r="C53" s="98">
        <f>C29+'[2]Sources énerg'!AL$33</f>
        <v>4.1674945618640909E-6</v>
      </c>
      <c r="D53" s="98">
        <f>D29+'[2]Sources énerg'!AM$33</f>
        <v>9.7678528975762458</v>
      </c>
      <c r="E53" s="98">
        <f>E29+'[2]Sources énerg'!AN$33</f>
        <v>8.5682920157454348</v>
      </c>
      <c r="F53" s="98">
        <f>F29+'[2]Sources énerg'!AO$33</f>
        <v>4.859889845249354</v>
      </c>
      <c r="G53" s="98">
        <f>G29+'[2]Sources énerg'!AP$33</f>
        <v>84.164556800778229</v>
      </c>
      <c r="H53" s="98">
        <f>H29+'[2]Sources énerg'!AQ$33</f>
        <v>80.207688836776256</v>
      </c>
      <c r="I53" s="146">
        <f>I29+'[2]Sources énerg'!AR$33</f>
        <v>84.429146147716665</v>
      </c>
      <c r="J53" s="5"/>
    </row>
    <row r="54" spans="1:25" ht="16" thickBot="1" x14ac:dyDescent="0.25"/>
    <row r="55" spans="1:25" ht="16" thickBot="1" x14ac:dyDescent="0.25">
      <c r="B55" s="189" t="s">
        <v>89</v>
      </c>
      <c r="C55" s="190"/>
      <c r="D55" s="189" t="s">
        <v>90</v>
      </c>
      <c r="E55" s="191"/>
      <c r="F55" s="190" t="s">
        <v>91</v>
      </c>
      <c r="G55" s="190"/>
      <c r="H55" s="189" t="s">
        <v>92</v>
      </c>
      <c r="I55" s="191"/>
    </row>
    <row r="56" spans="1:25" ht="16" thickBot="1" x14ac:dyDescent="0.25">
      <c r="A56" s="91"/>
      <c r="B56" s="138" t="s">
        <v>95</v>
      </c>
      <c r="C56" s="139" t="s">
        <v>96</v>
      </c>
      <c r="D56" s="138" t="s">
        <v>95</v>
      </c>
      <c r="E56" s="140" t="s">
        <v>96</v>
      </c>
      <c r="F56" s="138" t="s">
        <v>95</v>
      </c>
      <c r="G56" s="140" t="s">
        <v>96</v>
      </c>
      <c r="H56" s="139" t="s">
        <v>95</v>
      </c>
      <c r="I56" s="140" t="s">
        <v>96</v>
      </c>
    </row>
    <row r="57" spans="1:25" x14ac:dyDescent="0.2">
      <c r="A57" s="92" t="s">
        <v>25</v>
      </c>
      <c r="B57" s="102">
        <f>B51/MAX(SUM(B51:B53),SUM(C51:C53))</f>
        <v>0.28248300080742544</v>
      </c>
      <c r="C57" s="141">
        <f>C51/MAX(SUM(B51:B53),SUM(C51:C53))</f>
        <v>0.25782435946787946</v>
      </c>
      <c r="D57" s="102">
        <f>D51/MAX(SUM(D51:D53),SUM(E51:E53))</f>
        <v>0.38884676526939166</v>
      </c>
      <c r="E57" s="141">
        <f>E51/MAX(SUM(D51:D53),SUM(E51:E53))</f>
        <v>0.34062715567428881</v>
      </c>
      <c r="F57" s="102">
        <f>F51/MAX(SUM(F51:F53),SUM(G51:G53))</f>
        <v>3.0049968717247477E-2</v>
      </c>
      <c r="G57" s="141">
        <f>G51/MAX(SUM(F51:F53),SUM(G51:G53))</f>
        <v>0.89039631545625986</v>
      </c>
      <c r="H57" s="102">
        <f>H51/MAX(SUM(H51:H53),SUM(I51:I53))</f>
        <v>0.17500365391444178</v>
      </c>
      <c r="I57" s="141">
        <f>I51/MAX(SUM(H51:H53),SUM(I51:I53))</f>
        <v>0.18380583280347546</v>
      </c>
    </row>
    <row r="58" spans="1:25" x14ac:dyDescent="0.2">
      <c r="A58" s="93" t="s">
        <v>30</v>
      </c>
      <c r="B58" s="103">
        <f>B52/MAX(SUM(B51:B53),SUM(C51:C53))</f>
        <v>0.71720049103047046</v>
      </c>
      <c r="C58" s="142">
        <f>C52/MAX(SUM(B51:B53),SUM(C51:C53))</f>
        <v>0.57376039282437652</v>
      </c>
      <c r="D58" s="103">
        <f>D52/MAX(SUM(D51:D53),SUM(E51:E53))</f>
        <v>0.60930486607613066</v>
      </c>
      <c r="E58" s="142">
        <f>E52/MAX(SUM(D51:D53),SUM(E51:E53))</f>
        <v>0.48744389286090439</v>
      </c>
      <c r="F58" s="103">
        <f>F52/MAX(SUM(F51:F53),SUM(G51:G53))</f>
        <v>0.13468692303225901</v>
      </c>
      <c r="G58" s="142">
        <f>G52/MAX(SUM(F51:F53),SUM(G51:G53))</f>
        <v>0.10774953842580724</v>
      </c>
      <c r="H58" s="103">
        <f>H52/MAX(SUM(H51:H53),SUM(I51:I53))</f>
        <v>0.82427546861389722</v>
      </c>
      <c r="I58" s="142">
        <f>I52/MAX(SUM(H51:H53),SUM(I51:I53))</f>
        <v>0.65942037489111782</v>
      </c>
    </row>
    <row r="59" spans="1:25" ht="16" thickBot="1" x14ac:dyDescent="0.25">
      <c r="A59" s="94" t="s">
        <v>32</v>
      </c>
      <c r="B59" s="104">
        <f>B53/MAX(SUM(B51:B53),SUM(C51:C53))</f>
        <v>3.1650816210412343E-4</v>
      </c>
      <c r="C59" s="143">
        <f>C53/MAX(SUM(B51:B53),SUM(C51:C53))</f>
        <v>2.8630437396304627E-4</v>
      </c>
      <c r="D59" s="104">
        <f>D53/MAX(SUM(D51:D53),SUM(E51:E53))</f>
        <v>1.8483686544775852E-3</v>
      </c>
      <c r="E59" s="143">
        <f>E53/MAX(SUM(D51:D53),SUM(E51:E53))</f>
        <v>1.6213760127616419E-3</v>
      </c>
      <c r="F59" s="104">
        <f>F53/MAX(SUM(F51:F53),SUM(G51:G53))</f>
        <v>1.0706342708462926E-4</v>
      </c>
      <c r="G59" s="143">
        <f>G53/MAX(SUM(F51:F53),SUM(G51:G53))</f>
        <v>1.8541461179328272E-3</v>
      </c>
      <c r="H59" s="104">
        <f>H53/MAX(SUM(H51:H53),SUM(I51:I53))</f>
        <v>7.2087747166102488E-4</v>
      </c>
      <c r="I59" s="143">
        <f>I53/MAX(SUM(H51:H53),SUM(I51:I53))</f>
        <v>7.5881839125576007E-4</v>
      </c>
    </row>
    <row r="60" spans="1:25" ht="16" thickBot="1" x14ac:dyDescent="0.25"/>
    <row r="61" spans="1:25" ht="16" thickBot="1" x14ac:dyDescent="0.25">
      <c r="B61" s="195" t="s">
        <v>99</v>
      </c>
      <c r="C61" s="196"/>
      <c r="D61" s="196"/>
      <c r="E61" s="196"/>
      <c r="F61" s="196"/>
      <c r="G61" s="197"/>
      <c r="H61" s="195" t="s">
        <v>100</v>
      </c>
      <c r="I61" s="196"/>
      <c r="J61" s="196"/>
      <c r="K61" s="196"/>
      <c r="L61" s="196"/>
      <c r="M61" s="197"/>
      <c r="N61" s="195" t="s">
        <v>101</v>
      </c>
      <c r="O61" s="196"/>
      <c r="P61" s="196"/>
      <c r="Q61" s="196"/>
      <c r="R61" s="196"/>
      <c r="S61" s="197"/>
      <c r="T61" s="195" t="s">
        <v>92</v>
      </c>
      <c r="U61" s="196"/>
      <c r="V61" s="196"/>
      <c r="W61" s="196"/>
      <c r="X61" s="196"/>
      <c r="Y61" s="197"/>
    </row>
    <row r="62" spans="1:25" ht="16" thickBot="1" x14ac:dyDescent="0.25">
      <c r="A62" s="91" t="s">
        <v>102</v>
      </c>
      <c r="B62" s="111" t="s">
        <v>110</v>
      </c>
      <c r="C62" s="112" t="s">
        <v>104</v>
      </c>
      <c r="D62" s="113" t="s">
        <v>105</v>
      </c>
      <c r="E62" s="112" t="s">
        <v>106</v>
      </c>
      <c r="F62" s="112" t="s">
        <v>107</v>
      </c>
      <c r="G62" s="113" t="s">
        <v>108</v>
      </c>
      <c r="H62" s="111" t="s">
        <v>103</v>
      </c>
      <c r="I62" s="112" t="s">
        <v>104</v>
      </c>
      <c r="J62" s="113" t="s">
        <v>105</v>
      </c>
      <c r="K62" s="112" t="s">
        <v>106</v>
      </c>
      <c r="L62" s="112" t="s">
        <v>107</v>
      </c>
      <c r="M62" s="113" t="s">
        <v>108</v>
      </c>
      <c r="N62" s="111" t="s">
        <v>103</v>
      </c>
      <c r="O62" s="112" t="s">
        <v>104</v>
      </c>
      <c r="P62" s="113" t="s">
        <v>105</v>
      </c>
      <c r="Q62" s="112" t="s">
        <v>106</v>
      </c>
      <c r="R62" s="112" t="s">
        <v>107</v>
      </c>
      <c r="S62" s="113" t="s">
        <v>108</v>
      </c>
      <c r="T62" s="111" t="s">
        <v>103</v>
      </c>
      <c r="U62" s="112" t="s">
        <v>104</v>
      </c>
      <c r="V62" s="113" t="s">
        <v>105</v>
      </c>
      <c r="W62" s="112" t="s">
        <v>106</v>
      </c>
      <c r="X62" s="112" t="s">
        <v>107</v>
      </c>
      <c r="Y62" s="113" t="s">
        <v>108</v>
      </c>
    </row>
    <row r="63" spans="1:25" x14ac:dyDescent="0.2">
      <c r="A63" s="92" t="s">
        <v>25</v>
      </c>
      <c r="B63" s="105" cm="1">
        <f t="array" ref="B63:B65">B27:B29</f>
        <v>4.1118700122826073E-3</v>
      </c>
      <c r="C63" s="114" cm="1">
        <f t="array" ref="C63:C65">B39:B41</f>
        <v>4.1118700122826073E-3</v>
      </c>
      <c r="D63" s="107" cm="1">
        <f t="array" ref="D63:D65">B51:B53</f>
        <v>4.1118700122826073E-3</v>
      </c>
      <c r="E63" s="106" cm="1">
        <f t="array" ref="E63:E65">_xlfn.ANCHORARRAY(C27)</f>
        <v>3.7529346866952344E-3</v>
      </c>
      <c r="F63" s="114" cm="1">
        <f t="array" ref="F63:F65">C39:C41</f>
        <v>3.7529346866952344E-3</v>
      </c>
      <c r="G63" s="107" cm="1">
        <f t="array" ref="G63:G65">C51:C53</f>
        <v>3.7529346866952344E-3</v>
      </c>
      <c r="H63" s="105" cm="1">
        <f t="array" ref="H63:H65">D27:D29</f>
        <v>2054.8920225674806</v>
      </c>
      <c r="I63" s="114" cm="1">
        <f t="array" ref="I63:I65">D39:D41</f>
        <v>2054.8920225674806</v>
      </c>
      <c r="J63" s="107" cm="1">
        <f t="array" ref="J63:J65">D51:D53</f>
        <v>2054.8920225674806</v>
      </c>
      <c r="K63" s="106" cm="1">
        <f t="array" ref="K63:K65">_xlfn.ANCHORARRAY(E27)</f>
        <v>1800.0716153058986</v>
      </c>
      <c r="L63" s="114" cm="1">
        <f t="array" ref="L63:L65">E39:E41</f>
        <v>1800.0716153058986</v>
      </c>
      <c r="M63" s="107" cm="1">
        <f t="array" ref="M63:M65">E51:E53</f>
        <v>1800.0716153058986</v>
      </c>
      <c r="N63" s="105" cm="1">
        <f t="array" ref="N63:N65">F27:F29</f>
        <v>1364.0469186884284</v>
      </c>
      <c r="O63" s="114" cm="1">
        <f t="array" ref="O63:O65">F39:F41</f>
        <v>1364.0469186884284</v>
      </c>
      <c r="P63" s="107" cm="1">
        <f t="array" ref="P63:P65">F51:F53</f>
        <v>1364.0469186884284</v>
      </c>
      <c r="Q63" s="106" cm="1">
        <f t="array" ref="Q63:Q65">_xlfn.ANCHORARRAY(G27)</f>
        <v>40417.424787951357</v>
      </c>
      <c r="R63" s="114" cm="1">
        <f t="array" ref="R63:R65">G39:G41</f>
        <v>40417.424787951357</v>
      </c>
      <c r="S63" s="107" cm="1">
        <f t="array" ref="S63:S65">G51:G53</f>
        <v>40417.424787951357</v>
      </c>
      <c r="T63" s="105" cm="1">
        <f t="array" ref="T63:T65">H27:H29</f>
        <v>19471.601167013327</v>
      </c>
      <c r="U63" s="114" cm="1">
        <f t="array" ref="U63:U65">H39:H41</f>
        <v>19471.601167013327</v>
      </c>
      <c r="V63" s="107" cm="1">
        <f t="array" ref="V63:V65">H51:H53</f>
        <v>19471.601167013327</v>
      </c>
      <c r="W63" s="106" cm="1">
        <f t="array" ref="W63:W65">_xlfn.ANCHORARRAY(I27)</f>
        <v>20450.966528217505</v>
      </c>
      <c r="X63" s="114" cm="1">
        <f t="array" ref="X63:X65">I39:I41</f>
        <v>20450.966528217505</v>
      </c>
      <c r="Y63" s="107" cm="1">
        <f t="array" ref="Y63:Y65">I51:I53</f>
        <v>20450.966528217505</v>
      </c>
    </row>
    <row r="64" spans="1:25" x14ac:dyDescent="0.2">
      <c r="A64" s="93" t="s">
        <v>30</v>
      </c>
      <c r="B64" s="105">
        <v>4.4726264250122176E-3</v>
      </c>
      <c r="C64" s="115">
        <v>2.469803120642362E-2</v>
      </c>
      <c r="D64" s="107">
        <v>1.0439690825406415E-2</v>
      </c>
      <c r="E64" s="106">
        <v>0.12288657753019999</v>
      </c>
      <c r="F64" s="115">
        <v>1.9758424965138896E-2</v>
      </c>
      <c r="G64" s="107">
        <v>8.3517526603251353E-3</v>
      </c>
      <c r="H64" s="105">
        <v>5056.0577217359996</v>
      </c>
      <c r="I64" s="115">
        <v>4081.4731575008946</v>
      </c>
      <c r="J64" s="107">
        <v>3219.9205971122537</v>
      </c>
      <c r="K64" s="106">
        <v>21610.507297616667</v>
      </c>
      <c r="L64" s="115">
        <v>3265.1785260007155</v>
      </c>
      <c r="M64" s="107">
        <v>2575.9364776898024</v>
      </c>
      <c r="N64" s="105">
        <v>6390.2909681033343</v>
      </c>
      <c r="O64" s="115">
        <v>16763.77513162282</v>
      </c>
      <c r="P64" s="107">
        <v>6113.7927988700676</v>
      </c>
      <c r="Q64" s="106">
        <v>1865444.1757994797</v>
      </c>
      <c r="R64" s="115">
        <v>13411.020105298259</v>
      </c>
      <c r="S64" s="107">
        <v>4891.034239096055</v>
      </c>
      <c r="T64" s="105">
        <v>69912.528218333318</v>
      </c>
      <c r="U64" s="115">
        <v>259849.47365265904</v>
      </c>
      <c r="V64" s="107">
        <v>91712.160389802753</v>
      </c>
      <c r="W64" s="106">
        <v>3886345.3612500005</v>
      </c>
      <c r="X64" s="115">
        <v>207879.57892212723</v>
      </c>
      <c r="Y64" s="107">
        <v>73369.728311842206</v>
      </c>
    </row>
    <row r="65" spans="1:25" ht="16" thickBot="1" x14ac:dyDescent="0.25">
      <c r="A65" s="94" t="s">
        <v>32</v>
      </c>
      <c r="B65" s="108">
        <v>4.6071459757886333E-6</v>
      </c>
      <c r="C65" s="116">
        <v>4.6071459757886333E-6</v>
      </c>
      <c r="D65" s="110">
        <v>4.6071459757886333E-6</v>
      </c>
      <c r="E65" s="109">
        <v>4.1674945618640909E-6</v>
      </c>
      <c r="F65" s="116">
        <v>4.1674945618640909E-6</v>
      </c>
      <c r="G65" s="110">
        <v>4.1674945618640909E-6</v>
      </c>
      <c r="H65" s="108">
        <v>9.7678528975762458</v>
      </c>
      <c r="I65" s="116">
        <v>9.7678528975762458</v>
      </c>
      <c r="J65" s="110">
        <v>9.7678528975762458</v>
      </c>
      <c r="K65" s="109">
        <v>8.5682920157454348</v>
      </c>
      <c r="L65" s="116">
        <v>8.5682920157454348</v>
      </c>
      <c r="M65" s="110">
        <v>8.5682920157454348</v>
      </c>
      <c r="N65" s="108">
        <v>4.859889845249354</v>
      </c>
      <c r="O65" s="116">
        <v>4.859889845249354</v>
      </c>
      <c r="P65" s="110">
        <v>4.859889845249354</v>
      </c>
      <c r="Q65" s="109">
        <v>84.164556800778229</v>
      </c>
      <c r="R65" s="116">
        <v>84.164556800778229</v>
      </c>
      <c r="S65" s="110">
        <v>84.164556800778229</v>
      </c>
      <c r="T65" s="108">
        <v>80.207688836776256</v>
      </c>
      <c r="U65" s="116">
        <v>80.207688836776256</v>
      </c>
      <c r="V65" s="110">
        <v>80.207688836776256</v>
      </c>
      <c r="W65" s="109">
        <v>84.429146147716665</v>
      </c>
      <c r="X65" s="116">
        <v>84.429146147716665</v>
      </c>
      <c r="Y65" s="110">
        <v>84.429146147716665</v>
      </c>
    </row>
    <row r="66" spans="1:25" ht="16" thickBo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25" ht="16" thickBot="1" x14ac:dyDescent="0.25">
      <c r="B67" s="195" t="s">
        <v>99</v>
      </c>
      <c r="C67" s="196"/>
      <c r="D67" s="196"/>
      <c r="E67" s="196"/>
      <c r="F67" s="196"/>
      <c r="G67" s="197"/>
      <c r="H67" s="195" t="s">
        <v>100</v>
      </c>
      <c r="I67" s="196"/>
      <c r="J67" s="196"/>
      <c r="K67" s="196"/>
      <c r="L67" s="196"/>
      <c r="M67" s="197"/>
      <c r="N67" s="195" t="s">
        <v>101</v>
      </c>
      <c r="O67" s="196"/>
      <c r="P67" s="196"/>
      <c r="Q67" s="196"/>
      <c r="R67" s="196"/>
      <c r="S67" s="197"/>
      <c r="T67" s="195" t="s">
        <v>92</v>
      </c>
      <c r="U67" s="196"/>
      <c r="V67" s="196"/>
      <c r="W67" s="196"/>
      <c r="X67" s="196"/>
      <c r="Y67" s="197"/>
    </row>
    <row r="68" spans="1:25" ht="16" thickBot="1" x14ac:dyDescent="0.25">
      <c r="B68" s="111" t="s">
        <v>110</v>
      </c>
      <c r="C68" s="112" t="s">
        <v>104</v>
      </c>
      <c r="D68" s="113" t="s">
        <v>105</v>
      </c>
      <c r="E68" s="112" t="s">
        <v>106</v>
      </c>
      <c r="F68" s="112" t="s">
        <v>107</v>
      </c>
      <c r="G68" s="113" t="s">
        <v>108</v>
      </c>
      <c r="H68" s="111" t="s">
        <v>110</v>
      </c>
      <c r="I68" s="112" t="s">
        <v>104</v>
      </c>
      <c r="J68" s="113" t="s">
        <v>105</v>
      </c>
      <c r="K68" s="112" t="s">
        <v>106</v>
      </c>
      <c r="L68" s="112" t="s">
        <v>107</v>
      </c>
      <c r="M68" s="113" t="s">
        <v>108</v>
      </c>
      <c r="N68" s="111" t="s">
        <v>110</v>
      </c>
      <c r="O68" s="112" t="s">
        <v>104</v>
      </c>
      <c r="P68" s="113" t="s">
        <v>105</v>
      </c>
      <c r="Q68" s="112" t="s">
        <v>106</v>
      </c>
      <c r="R68" s="112" t="s">
        <v>107</v>
      </c>
      <c r="S68" s="113" t="s">
        <v>108</v>
      </c>
      <c r="T68" s="111" t="s">
        <v>110</v>
      </c>
      <c r="U68" s="112" t="s">
        <v>104</v>
      </c>
      <c r="V68" s="113" t="s">
        <v>105</v>
      </c>
      <c r="W68" s="112" t="s">
        <v>106</v>
      </c>
      <c r="X68" s="112" t="s">
        <v>107</v>
      </c>
      <c r="Y68" s="113" t="s">
        <v>108</v>
      </c>
    </row>
    <row r="69" spans="1:25" x14ac:dyDescent="0.2">
      <c r="A69" s="92" t="s">
        <v>25</v>
      </c>
      <c r="B69" s="135">
        <f>B63/MAX(SUM(_xlfn.ANCHORARRAY(B63)),SUM(_xlfn.ANCHORARRAY(C63)),SUM(_xlfn.ANCHORARRAY(D63)))</f>
        <v>0.14270137668989463</v>
      </c>
      <c r="C69" s="136">
        <f>C63/MAX(SUM(_xlfn.ANCHORARRAY(C63)),SUM(_xlfn.ANCHORARRAY(B63)),SUM(_xlfn.ANCHORARRAY(D63)))</f>
        <v>0.14270137668989463</v>
      </c>
      <c r="D69" s="137">
        <f>D63/MAX(SUM(_xlfn.ANCHORARRAY(C63)),SUM(_xlfn.ANCHORARRAY(B63)),SUM(_xlfn.ANCHORARRAY(D63)))</f>
        <v>0.14270137668989463</v>
      </c>
      <c r="E69" s="135">
        <f>E63/MAX(SUM(_xlfn.ANCHORARRAY(E63)),SUM(_xlfn.ANCHORARRAY(F63)),SUM(_xlfn.ANCHORARRAY(G63)))</f>
        <v>2.9633809561170836E-2</v>
      </c>
      <c r="F69" s="136">
        <f>F63/MAX(SUM(_xlfn.ANCHORARRAY(F63)),SUM(_xlfn.ANCHORARRAY(E63)),SUM(_xlfn.ANCHORARRAY(G63)))</f>
        <v>2.9633809561170836E-2</v>
      </c>
      <c r="G69" s="137">
        <f>G63/MAX(SUM(_xlfn.ANCHORARRAY(F63)),SUM(_xlfn.ANCHORARRAY(E63)),SUM(_xlfn.ANCHORARRAY(G63)))</f>
        <v>2.9633809561170836E-2</v>
      </c>
      <c r="H69" s="135">
        <f>H63/MAX(SUM(_xlfn.ANCHORARRAY(H63)),SUM(_xlfn.ANCHORARRAY(I63)),SUM(_xlfn.ANCHORARRAY(J63)))</f>
        <v>0.28857934534227253</v>
      </c>
      <c r="I69" s="136">
        <f>I63/MAX(SUM(_xlfn.ANCHORARRAY(I63)),SUM(_xlfn.ANCHORARRAY(H63)),SUM(_xlfn.ANCHORARRAY(J63)))</f>
        <v>0.28857934534227253</v>
      </c>
      <c r="J69" s="137">
        <f>J63/MAX(SUM(_xlfn.ANCHORARRAY(I63)),SUM(_xlfn.ANCHORARRAY(H63)),SUM(_xlfn.ANCHORARRAY(J63)))</f>
        <v>0.28857934534227253</v>
      </c>
      <c r="K69" s="135">
        <f>K63/MAX(SUM(_xlfn.ANCHORARRAY(K63)),SUM(_xlfn.ANCHORARRAY(L63)),SUM(_xlfn.ANCHORARRAY(M63)))</f>
        <v>7.6863243548267374E-2</v>
      </c>
      <c r="L69" s="136">
        <f>L63/MAX(SUM(_xlfn.ANCHORARRAY(L63)),SUM(_xlfn.ANCHORARRAY(K63)),SUM(_xlfn.ANCHORARRAY(M63)))</f>
        <v>7.6863243548267374E-2</v>
      </c>
      <c r="M69" s="137">
        <f>M63/MAX(SUM(_xlfn.ANCHORARRAY(L63)),SUM(_xlfn.ANCHORARRAY(K63)),SUM(_xlfn.ANCHORARRAY(M63)))</f>
        <v>7.6863243548267374E-2</v>
      </c>
      <c r="N69" s="135">
        <f>N63/MAX(SUM(_xlfn.ANCHORARRAY(N63)),SUM(_xlfn.ANCHORARRAY(O63)),SUM(_xlfn.ANCHORARRAY(P63)))</f>
        <v>7.5225877958385201E-2</v>
      </c>
      <c r="O69" s="136">
        <f>O63/MAX(SUM(_xlfn.ANCHORARRAY(O63)),SUM(_xlfn.ANCHORARRAY(N63)),SUM(_xlfn.ANCHORARRAY(P63)))</f>
        <v>7.5225877958385201E-2</v>
      </c>
      <c r="P69" s="137">
        <f>P63/MAX(SUM(_xlfn.ANCHORARRAY(O63)),SUM(_xlfn.ANCHORARRAY(N63)),SUM(_xlfn.ANCHORARRAY(P63)))</f>
        <v>7.5225877958385201E-2</v>
      </c>
      <c r="Q69" s="135">
        <f>Q63/MAX(SUM(_xlfn.ANCHORARRAY(Q63)),SUM(_xlfn.ANCHORARRAY(R63)),SUM(_xlfn.ANCHORARRAY(S63)))</f>
        <v>2.1205967938386104E-2</v>
      </c>
      <c r="R69" s="136">
        <f>R63/MAX(SUM(_xlfn.ANCHORARRAY(R63)),SUM(_xlfn.ANCHORARRAY(Q63)),SUM(_xlfn.ANCHORARRAY(S63)))</f>
        <v>2.1205967938386104E-2</v>
      </c>
      <c r="S69" s="137">
        <f>S63/MAX(SUM(_xlfn.ANCHORARRAY(R63)),SUM(_xlfn.ANCHORARRAY(Q63)),SUM(_xlfn.ANCHORARRAY(S63)))</f>
        <v>2.1205967938386104E-2</v>
      </c>
      <c r="T69" s="135">
        <f>T63/MAX(SUM(_xlfn.ANCHORARRAY(T63)),SUM(_xlfn.ANCHORARRAY(U63)),SUM(_xlfn.ANCHORARRAY(V63)))</f>
        <v>6.9690450209083488E-2</v>
      </c>
      <c r="U69" s="136">
        <f>U63/MAX(SUM(_xlfn.ANCHORARRAY(U63)),SUM(_xlfn.ANCHORARRAY(T63)),SUM(_xlfn.ANCHORARRAY(V63)))</f>
        <v>6.9690450209083488E-2</v>
      </c>
      <c r="V69" s="137">
        <f>V63/MAX(SUM(_xlfn.ANCHORARRAY(U63)),SUM(_xlfn.ANCHORARRAY(T63)),SUM(_xlfn.ANCHORARRAY(V63)))</f>
        <v>6.9690450209083488E-2</v>
      </c>
      <c r="W69" s="135">
        <f>W63/MAX(SUM(_xlfn.ANCHORARRAY(W63)),SUM(_xlfn.ANCHORARRAY(X63)),SUM(_xlfn.ANCHORARRAY(Y63)))</f>
        <v>5.2346021802613775E-3</v>
      </c>
      <c r="X69" s="136">
        <f>X63/MAX(SUM(_xlfn.ANCHORARRAY(X63)),SUM(_xlfn.ANCHORARRAY(W63)),SUM(_xlfn.ANCHORARRAY(Y63)))</f>
        <v>5.2346021802613775E-3</v>
      </c>
      <c r="Y69" s="137">
        <f>Y63/MAX(SUM(_xlfn.ANCHORARRAY(X63)),SUM(_xlfn.ANCHORARRAY(W63)),SUM(_xlfn.ANCHORARRAY(Y63)))</f>
        <v>5.2346021802613775E-3</v>
      </c>
    </row>
    <row r="70" spans="1:25" x14ac:dyDescent="0.2">
      <c r="A70" s="93" t="s">
        <v>30</v>
      </c>
      <c r="B70" s="117">
        <f>B64/MAX(SUM(_xlfn.ANCHORARRAY(B63)),SUM(_xlfn.ANCHORARRAY(C63)),SUM(_xlfn.ANCHORARRAY(D63)))</f>
        <v>0.15522133393378743</v>
      </c>
      <c r="C70" s="124">
        <f>C64/MAX(SUM(_xlfn.ANCHORARRAY(C63)),SUM(_xlfn.ANCHORARRAY(B63)),SUM(_xlfn.ANCHORARRAY(D63)))</f>
        <v>0.85713873351023528</v>
      </c>
      <c r="D70" s="119">
        <f>D64/MAX(SUM(_xlfn.ANCHORARRAY(C63)),SUM(_xlfn.ANCHORARRAY(B63)),SUM(_xlfn.ANCHORARRAY(D63)))</f>
        <v>0.36230674815893649</v>
      </c>
      <c r="E70" s="117">
        <f>E64/MAX(SUM(_xlfn.ANCHORARRAY(E63)),SUM(_xlfn.ANCHORARRAY(F63)),SUM(_xlfn.ANCHORARRAY(G63)))</f>
        <v>0.97033328319409839</v>
      </c>
      <c r="F70" s="124">
        <f>F64/MAX(SUM(_xlfn.ANCHORARRAY(F63)),SUM(_xlfn.ANCHORARRAY(E63)),SUM(_xlfn.ANCHORARRAY(G63)))</f>
        <v>0.15601587864594721</v>
      </c>
      <c r="G70" s="119">
        <f>G64/MAX(SUM(_xlfn.ANCHORARRAY(F63)),SUM(_xlfn.ANCHORARRAY(E63)),SUM(_xlfn.ANCHORARRAY(G63)))</f>
        <v>6.5946857192981392E-2</v>
      </c>
      <c r="H70" s="117">
        <f>H64/MAX(SUM(_xlfn.ANCHORARRAY(H63)),SUM(_xlfn.ANCHORARRAY(I63)),SUM(_xlfn.ANCHORARRAY(J63)))</f>
        <v>0.71004890345930671</v>
      </c>
      <c r="I70" s="124">
        <f>I64/MAX(SUM(_xlfn.ANCHORARRAY(I63)),SUM(_xlfn.ANCHORARRAY(H63)),SUM(_xlfn.ANCHORARRAY(J63)))</f>
        <v>0.57318284313159684</v>
      </c>
      <c r="J70" s="119">
        <f>J64/MAX(SUM(_xlfn.ANCHORARRAY(I63)),SUM(_xlfn.ANCHORARRAY(H63)),SUM(_xlfn.ANCHORARRAY(J63)))</f>
        <v>0.45219046439615995</v>
      </c>
      <c r="K70" s="117">
        <f>K64/MAX(SUM(_xlfn.ANCHORARRAY(K63)),SUM(_xlfn.ANCHORARRAY(L63)),SUM(_xlfn.ANCHORARRAY(M63)))</f>
        <v>0.92277088949932973</v>
      </c>
      <c r="L70" s="124">
        <f>L64/MAX(SUM(_xlfn.ANCHORARRAY(L63)),SUM(_xlfn.ANCHORARRAY(K63)),SUM(_xlfn.ANCHORARRAY(M63)))</f>
        <v>0.13942345967713971</v>
      </c>
      <c r="M70" s="119">
        <f>M64/MAX(SUM(_xlfn.ANCHORARRAY(L63)),SUM(_xlfn.ANCHORARRAY(K63)),SUM(_xlfn.ANCHORARRAY(M63)))</f>
        <v>0.1099927531582629</v>
      </c>
      <c r="N70" s="117">
        <f>N64/MAX(SUM(_xlfn.ANCHORARRAY(N63)),SUM(_xlfn.ANCHORARRAY(O63)),SUM(_xlfn.ANCHORARRAY(P63)))</f>
        <v>0.3524184116389007</v>
      </c>
      <c r="O70" s="124">
        <f>O64/MAX(SUM(_xlfn.ANCHORARRAY(O63)),SUM(_xlfn.ANCHORARRAY(N63)),SUM(_xlfn.ANCHORARRAY(P63)))</f>
        <v>0.92450610378257891</v>
      </c>
      <c r="P70" s="119">
        <f>P64/MAX(SUM(_xlfn.ANCHORARRAY(O63)),SUM(_xlfn.ANCHORARRAY(N63)),SUM(_xlfn.ANCHORARRAY(P63)))</f>
        <v>0.33716980306870703</v>
      </c>
      <c r="Q70" s="117">
        <f>Q64/MAX(SUM(_xlfn.ANCHORARRAY(Q63)),SUM(_xlfn.ANCHORARRAY(R63)),SUM(_xlfn.ANCHORARRAY(S63)))</f>
        <v>0.97874987311525763</v>
      </c>
      <c r="R70" s="124">
        <f>R64/MAX(SUM(_xlfn.ANCHORARRAY(R63)),SUM(_xlfn.ANCHORARRAY(Q63)),SUM(_xlfn.ANCHORARRAY(S63)))</f>
        <v>7.0364122371988818E-3</v>
      </c>
      <c r="S70" s="119">
        <f>S64/MAX(SUM(_xlfn.ANCHORARRAY(R63)),SUM(_xlfn.ANCHORARRAY(Q63)),SUM(_xlfn.ANCHORARRAY(S63)))</f>
        <v>2.5661980149398046E-3</v>
      </c>
      <c r="T70" s="117">
        <f>T64/MAX(SUM(_xlfn.ANCHORARRAY(T63)),SUM(_xlfn.ANCHORARRAY(U63)),SUM(_xlfn.ANCHORARRAY(V63)))</f>
        <v>0.25022264604746092</v>
      </c>
      <c r="U70" s="124">
        <f>U64/MAX(SUM(_xlfn.ANCHORARRAY(U63)),SUM(_xlfn.ANCHORARRAY(T63)),SUM(_xlfn.ANCHORARRAY(V63)))</f>
        <v>0.93002247992453402</v>
      </c>
      <c r="V70" s="119">
        <f>V64/MAX(SUM(_xlfn.ANCHORARRAY(U63)),SUM(_xlfn.ANCHORARRAY(T63)),SUM(_xlfn.ANCHORARRAY(V63)))</f>
        <v>0.32824530927845563</v>
      </c>
      <c r="W70" s="117">
        <f>W64/MAX(SUM(_xlfn.ANCHORARRAY(W63)),SUM(_xlfn.ANCHORARRAY(X63)),SUM(_xlfn.ANCHORARRAY(Y63)))</f>
        <v>0.99474378744783309</v>
      </c>
      <c r="X70" s="124">
        <f>X64/MAX(SUM(_xlfn.ANCHORARRAY(X63)),SUM(_xlfn.ANCHORARRAY(W63)),SUM(_xlfn.ANCHORARRAY(Y63)))</f>
        <v>5.3208580413848454E-2</v>
      </c>
      <c r="Y70" s="119">
        <f>Y64/MAX(SUM(_xlfn.ANCHORARRAY(X63)),SUM(_xlfn.ANCHORARRAY(W63)),SUM(_xlfn.ANCHORARRAY(Y63)))</f>
        <v>1.8779618032059273E-2</v>
      </c>
    </row>
    <row r="71" spans="1:25" ht="16" thickBot="1" x14ac:dyDescent="0.25">
      <c r="A71" s="94" t="s">
        <v>32</v>
      </c>
      <c r="B71" s="121">
        <f>B65/MAX(SUM(_xlfn.ANCHORARRAY(B63)),SUM(_xlfn.ANCHORARRAY(C63)),SUM(_xlfn.ANCHORARRAY(D63)))</f>
        <v>1.5988979987024935E-4</v>
      </c>
      <c r="C71" s="125">
        <f>C65/MAX(SUM(_xlfn.ANCHORARRAY(C63)),SUM(_xlfn.ANCHORARRAY(B63)),SUM(_xlfn.ANCHORARRAY(D63)))</f>
        <v>1.5988979987024935E-4</v>
      </c>
      <c r="D71" s="123">
        <f>D65/MAX(SUM(_xlfn.ANCHORARRAY(C63)),SUM(_xlfn.ANCHORARRAY(B63)),SUM(_xlfn.ANCHORARRAY(D63)))</f>
        <v>1.5988979987024935E-4</v>
      </c>
      <c r="E71" s="121">
        <f>E65/MAX(SUM(_xlfn.ANCHORARRAY(E63)),SUM(_xlfn.ANCHORARRAY(F63)),SUM(_xlfn.ANCHORARRAY(G63)))</f>
        <v>3.2907244730721997E-5</v>
      </c>
      <c r="F71" s="125">
        <f>F65/MAX(SUM(_xlfn.ANCHORARRAY(F63)),SUM(_xlfn.ANCHORARRAY(E63)),SUM(_xlfn.ANCHORARRAY(G63)))</f>
        <v>3.2907244730721997E-5</v>
      </c>
      <c r="G71" s="123">
        <f>G65/MAX(SUM(_xlfn.ANCHORARRAY(F63)),SUM(_xlfn.ANCHORARRAY(E63)),SUM(_xlfn.ANCHORARRAY(G63)))</f>
        <v>3.2907244730721997E-5</v>
      </c>
      <c r="H71" s="121">
        <f>H65/MAX(SUM(_xlfn.ANCHORARRAY(H63)),SUM(_xlfn.ANCHORARRAY(I63)),SUM(_xlfn.ANCHORARRAY(J63)))</f>
        <v>1.3717511984207462E-3</v>
      </c>
      <c r="I71" s="125">
        <f>I65/MAX(SUM(_xlfn.ANCHORARRAY(I63)),SUM(_xlfn.ANCHORARRAY(H63)),SUM(_xlfn.ANCHORARRAY(J63)))</f>
        <v>1.3717511984207462E-3</v>
      </c>
      <c r="J71" s="123">
        <f>J65/MAX(SUM(_xlfn.ANCHORARRAY(I63)),SUM(_xlfn.ANCHORARRAY(H63)),SUM(_xlfn.ANCHORARRAY(J63)))</f>
        <v>1.3717511984207462E-3</v>
      </c>
      <c r="K71" s="121">
        <f>K65/MAX(SUM(_xlfn.ANCHORARRAY(K63)),SUM(_xlfn.ANCHORARRAY(L63)),SUM(_xlfn.ANCHORARRAY(M63)))</f>
        <v>3.658669524028898E-4</v>
      </c>
      <c r="L71" s="125">
        <f>L65/MAX(SUM(_xlfn.ANCHORARRAY(L63)),SUM(_xlfn.ANCHORARRAY(K63)),SUM(_xlfn.ANCHORARRAY(M63)))</f>
        <v>3.658669524028898E-4</v>
      </c>
      <c r="M71" s="123">
        <f>M65/MAX(SUM(_xlfn.ANCHORARRAY(L63)),SUM(_xlfn.ANCHORARRAY(K63)),SUM(_xlfn.ANCHORARRAY(M63)))</f>
        <v>3.658669524028898E-4</v>
      </c>
      <c r="N71" s="121">
        <f>N65/MAX(SUM(_xlfn.ANCHORARRAY(N63)),SUM(_xlfn.ANCHORARRAY(O63)),SUM(_xlfn.ANCHORARRAY(P63)))</f>
        <v>2.6801825903572919E-4</v>
      </c>
      <c r="O71" s="125">
        <f>O65/MAX(SUM(_xlfn.ANCHORARRAY(O63)),SUM(_xlfn.ANCHORARRAY(N63)),SUM(_xlfn.ANCHORARRAY(P63)))</f>
        <v>2.6801825903572919E-4</v>
      </c>
      <c r="P71" s="123">
        <f>P65/MAX(SUM(_xlfn.ANCHORARRAY(O63)),SUM(_xlfn.ANCHORARRAY(N63)),SUM(_xlfn.ANCHORARRAY(P63)))</f>
        <v>2.6801825903572919E-4</v>
      </c>
      <c r="Q71" s="121">
        <f>Q65/MAX(SUM(_xlfn.ANCHORARRAY(Q63)),SUM(_xlfn.ANCHORARRAY(R63)),SUM(_xlfn.ANCHORARRAY(S63)))</f>
        <v>4.4158946356172469E-5</v>
      </c>
      <c r="R71" s="125">
        <f>R65/MAX(SUM(_xlfn.ANCHORARRAY(R63)),SUM(_xlfn.ANCHORARRAY(Q63)),SUM(_xlfn.ANCHORARRAY(S63)))</f>
        <v>4.4158946356172469E-5</v>
      </c>
      <c r="S71" s="123">
        <f>S65/MAX(SUM(_xlfn.ANCHORARRAY(R63)),SUM(_xlfn.ANCHORARRAY(Q63)),SUM(_xlfn.ANCHORARRAY(S63)))</f>
        <v>4.4158946356172469E-5</v>
      </c>
      <c r="T71" s="121">
        <f>T65/MAX(SUM(_xlfn.ANCHORARRAY(T63)),SUM(_xlfn.ANCHORARRAY(U63)),SUM(_xlfn.ANCHORARRAY(V63)))</f>
        <v>2.8706986638235468E-4</v>
      </c>
      <c r="U71" s="125">
        <f>U65/MAX(SUM(_xlfn.ANCHORARRAY(U63)),SUM(_xlfn.ANCHORARRAY(T63)),SUM(_xlfn.ANCHORARRAY(V63)))</f>
        <v>2.8706986638235468E-4</v>
      </c>
      <c r="V71" s="123">
        <f>V65/MAX(SUM(_xlfn.ANCHORARRAY(U63)),SUM(_xlfn.ANCHORARRAY(T63)),SUM(_xlfn.ANCHORARRAY(V63)))</f>
        <v>2.8706986638235468E-4</v>
      </c>
      <c r="W71" s="121">
        <f>W65/MAX(SUM(_xlfn.ANCHORARRAY(W63)),SUM(_xlfn.ANCHORARRAY(X63)),SUM(_xlfn.ANCHORARRAY(Y63)))</f>
        <v>2.1610371905535778E-5</v>
      </c>
      <c r="X71" s="125">
        <f>X65/MAX(SUM(_xlfn.ANCHORARRAY(X63)),SUM(_xlfn.ANCHORARRAY(W63)),SUM(_xlfn.ANCHORARRAY(Y63)))</f>
        <v>2.1610371905535778E-5</v>
      </c>
      <c r="Y71" s="123">
        <f>Y65/MAX(SUM(_xlfn.ANCHORARRAY(X63)),SUM(_xlfn.ANCHORARRAY(W63)),SUM(_xlfn.ANCHORARRAY(Y63)))</f>
        <v>2.1610371905535778E-5</v>
      </c>
    </row>
    <row r="72" spans="1:25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25" x14ac:dyDescent="0.2">
      <c r="A73" s="91"/>
      <c r="B73" s="189" t="s">
        <v>89</v>
      </c>
      <c r="C73" s="190"/>
      <c r="D73" s="189" t="s">
        <v>90</v>
      </c>
      <c r="E73" s="191"/>
      <c r="F73" s="189" t="s">
        <v>91</v>
      </c>
      <c r="G73" s="191"/>
      <c r="H73" s="190" t="s">
        <v>92</v>
      </c>
      <c r="I73" s="191"/>
      <c r="J73" s="198"/>
      <c r="K73" s="199"/>
      <c r="L73" s="5"/>
      <c r="M73" s="5"/>
      <c r="N73" s="5"/>
      <c r="O73" s="5"/>
      <c r="P73" s="5"/>
      <c r="Q73" s="5"/>
    </row>
    <row r="74" spans="1:25" x14ac:dyDescent="0.2">
      <c r="A74" s="91" t="s">
        <v>109</v>
      </c>
      <c r="B74" s="99" t="s">
        <v>95</v>
      </c>
      <c r="C74" s="100" t="s">
        <v>96</v>
      </c>
      <c r="D74" s="99" t="s">
        <v>95</v>
      </c>
      <c r="E74" s="101" t="s">
        <v>96</v>
      </c>
      <c r="F74" s="99" t="s">
        <v>95</v>
      </c>
      <c r="G74" s="101" t="s">
        <v>96</v>
      </c>
      <c r="H74" s="100" t="s">
        <v>95</v>
      </c>
      <c r="I74" s="101" t="s">
        <v>96</v>
      </c>
      <c r="J74" s="156"/>
      <c r="K74" s="156"/>
      <c r="L74" s="5"/>
      <c r="M74" s="5"/>
      <c r="N74" s="5"/>
      <c r="O74" s="5"/>
      <c r="P74" s="5"/>
      <c r="Q74" s="5"/>
    </row>
    <row r="75" spans="1:25" ht="16" thickBot="1" x14ac:dyDescent="0.25">
      <c r="A75" s="126" t="s">
        <v>109</v>
      </c>
      <c r="B75" s="127">
        <f>SUM(B63:D65)</f>
        <v>5.1959779931617447E-2</v>
      </c>
      <c r="C75" s="128">
        <f>SUM(E63:G65)</f>
        <v>0.16226806169943531</v>
      </c>
      <c r="D75" s="127">
        <f>SUM(H63:J65)</f>
        <v>18551.431102744322</v>
      </c>
      <c r="E75" s="129">
        <f>SUM(K63:M65)</f>
        <v>32877.54202327213</v>
      </c>
      <c r="F75" s="127">
        <f>SUM(N63:P65)</f>
        <v>33374.57932419725</v>
      </c>
      <c r="G75" s="128">
        <f>SUM(Q63:S65)</f>
        <v>2005250.9981781305</v>
      </c>
      <c r="H75" s="127">
        <f>SUM(T63:V65)</f>
        <v>480129.58882834547</v>
      </c>
      <c r="I75" s="129">
        <f>SUM(W63:Y65)</f>
        <v>4229200.8555070646</v>
      </c>
      <c r="J75" s="5"/>
      <c r="K75" s="5"/>
      <c r="L75" s="5"/>
      <c r="M75" s="5"/>
      <c r="N75" s="5"/>
      <c r="O75" s="5"/>
      <c r="P75" s="5"/>
      <c r="Q75" s="5"/>
    </row>
    <row r="76" spans="1:25" ht="16" thickBot="1" x14ac:dyDescent="0.25">
      <c r="A76" s="91"/>
      <c r="B76" s="95"/>
      <c r="C76" s="95"/>
      <c r="D76" s="95"/>
      <c r="E76" s="95"/>
      <c r="F76" s="95"/>
      <c r="G76" s="95"/>
      <c r="H76" s="95"/>
      <c r="I76" s="95"/>
      <c r="J76" s="5"/>
      <c r="K76" s="5"/>
      <c r="L76" s="5"/>
      <c r="M76" s="5"/>
      <c r="N76" s="5"/>
      <c r="O76" s="5"/>
      <c r="P76" s="5"/>
      <c r="Q76" s="5"/>
    </row>
    <row r="77" spans="1:25" ht="16" thickBot="1" x14ac:dyDescent="0.25">
      <c r="A77" s="91"/>
      <c r="B77" s="189" t="s">
        <v>89</v>
      </c>
      <c r="C77" s="190"/>
      <c r="D77" s="189" t="s">
        <v>90</v>
      </c>
      <c r="E77" s="191"/>
      <c r="F77" s="189" t="s">
        <v>91</v>
      </c>
      <c r="G77" s="191"/>
      <c r="H77" s="190" t="s">
        <v>92</v>
      </c>
      <c r="I77" s="191"/>
    </row>
    <row r="78" spans="1:25" ht="16" thickBot="1" x14ac:dyDescent="0.25">
      <c r="A78" s="91"/>
      <c r="B78" s="99" t="s">
        <v>95</v>
      </c>
      <c r="C78" s="100" t="s">
        <v>96</v>
      </c>
      <c r="D78" s="99" t="s">
        <v>95</v>
      </c>
      <c r="E78" s="101" t="s">
        <v>96</v>
      </c>
      <c r="F78" s="99" t="s">
        <v>95</v>
      </c>
      <c r="G78" s="101" t="s">
        <v>96</v>
      </c>
      <c r="H78" s="100" t="s">
        <v>95</v>
      </c>
      <c r="I78" s="101" t="s">
        <v>96</v>
      </c>
    </row>
    <row r="79" spans="1:25" ht="16" thickBot="1" x14ac:dyDescent="0.25">
      <c r="A79" s="126" t="s">
        <v>109</v>
      </c>
      <c r="B79" s="130">
        <f>B75/MAX(SUM(B75),SUM(C75))</f>
        <v>0.32020953099113936</v>
      </c>
      <c r="C79" s="131">
        <f>C75/MAX(SUM(C75),SUM(B75))</f>
        <v>1</v>
      </c>
      <c r="D79" s="130">
        <f>D75/MAX(SUM(D75),SUM(E75))</f>
        <v>0.56425845611003478</v>
      </c>
      <c r="E79" s="132">
        <f>E75/MAX(SUM(E75),SUM(D75))</f>
        <v>1</v>
      </c>
      <c r="F79" s="130">
        <f>F75/MAX(SUM(F75),SUM(G75))</f>
        <v>1.6643591926656414E-2</v>
      </c>
      <c r="G79" s="131">
        <f>G75/MAX(SUM(G75),SUM(F75))</f>
        <v>1</v>
      </c>
      <c r="H79" s="130">
        <f t="shared" ref="H79" si="38">H75/MAX(SUM(H75),SUM(I75))</f>
        <v>0.11352726087793714</v>
      </c>
      <c r="I79" s="132">
        <f>I75/MAX(SUM(I75),SUM(H75))</f>
        <v>1</v>
      </c>
    </row>
    <row r="80" spans="1:25" ht="16" thickBot="1" x14ac:dyDescent="0.25"/>
    <row r="81" spans="1:25" ht="16" thickBot="1" x14ac:dyDescent="0.25">
      <c r="B81" s="195" t="s">
        <v>99</v>
      </c>
      <c r="C81" s="196"/>
      <c r="D81" s="196"/>
      <c r="E81" s="196"/>
      <c r="F81" s="196"/>
      <c r="G81" s="197"/>
      <c r="H81" s="195" t="s">
        <v>100</v>
      </c>
      <c r="I81" s="196"/>
      <c r="J81" s="196"/>
      <c r="K81" s="196"/>
      <c r="L81" s="196"/>
      <c r="M81" s="197"/>
      <c r="N81" s="195" t="s">
        <v>101</v>
      </c>
      <c r="O81" s="196"/>
      <c r="P81" s="196"/>
      <c r="Q81" s="196"/>
      <c r="R81" s="196"/>
      <c r="S81" s="197"/>
      <c r="T81" s="195" t="s">
        <v>92</v>
      </c>
      <c r="U81" s="196"/>
      <c r="V81" s="196"/>
      <c r="W81" s="196"/>
      <c r="X81" s="196"/>
      <c r="Y81" s="197"/>
    </row>
    <row r="82" spans="1:25" ht="16" thickBot="1" x14ac:dyDescent="0.25">
      <c r="B82" s="147" t="s">
        <v>110</v>
      </c>
      <c r="C82" s="147" t="s">
        <v>111</v>
      </c>
      <c r="D82" s="147" t="s">
        <v>105</v>
      </c>
      <c r="E82" s="147" t="s">
        <v>108</v>
      </c>
      <c r="F82" s="147" t="s">
        <v>104</v>
      </c>
      <c r="G82" s="147" t="s">
        <v>107</v>
      </c>
      <c r="H82" s="147" t="s">
        <v>110</v>
      </c>
      <c r="I82" s="147" t="s">
        <v>111</v>
      </c>
      <c r="J82" s="147" t="s">
        <v>105</v>
      </c>
      <c r="K82" s="147" t="s">
        <v>108</v>
      </c>
      <c r="L82" s="147" t="s">
        <v>104</v>
      </c>
      <c r="M82" s="147" t="s">
        <v>107</v>
      </c>
      <c r="N82" s="147" t="s">
        <v>110</v>
      </c>
      <c r="O82" s="147" t="s">
        <v>111</v>
      </c>
      <c r="P82" s="147" t="s">
        <v>105</v>
      </c>
      <c r="Q82" s="147" t="s">
        <v>108</v>
      </c>
      <c r="R82" s="147" t="s">
        <v>104</v>
      </c>
      <c r="S82" s="147" t="s">
        <v>107</v>
      </c>
      <c r="T82" s="147" t="s">
        <v>110</v>
      </c>
      <c r="U82" s="147" t="s">
        <v>111</v>
      </c>
      <c r="V82" s="113" t="s">
        <v>105</v>
      </c>
      <c r="W82" s="113" t="s">
        <v>108</v>
      </c>
      <c r="X82" s="147" t="s">
        <v>104</v>
      </c>
      <c r="Y82" s="113" t="s">
        <v>107</v>
      </c>
    </row>
    <row r="83" spans="1:25" x14ac:dyDescent="0.2">
      <c r="A83" s="92" t="s">
        <v>25</v>
      </c>
      <c r="B83" s="148">
        <f>B69</f>
        <v>0.14270137668989463</v>
      </c>
      <c r="C83" s="148">
        <f>E69</f>
        <v>2.9633809561170836E-2</v>
      </c>
      <c r="D83" s="119">
        <f t="shared" ref="D83:T83" si="39">D69</f>
        <v>0.14270137668989463</v>
      </c>
      <c r="E83" s="119">
        <f>G69</f>
        <v>2.9633809561170836E-2</v>
      </c>
      <c r="F83" s="118">
        <f>C69</f>
        <v>0.14270137668989463</v>
      </c>
      <c r="G83" s="118">
        <f>F69</f>
        <v>2.9633809561170836E-2</v>
      </c>
      <c r="H83" s="148">
        <f t="shared" si="39"/>
        <v>0.28857934534227253</v>
      </c>
      <c r="I83" s="124">
        <f>K69</f>
        <v>7.6863243548267374E-2</v>
      </c>
      <c r="J83" s="148">
        <f t="shared" si="39"/>
        <v>0.28857934534227253</v>
      </c>
      <c r="K83" s="119">
        <f>M69</f>
        <v>7.6863243548267374E-2</v>
      </c>
      <c r="L83" s="151">
        <f>I69</f>
        <v>0.28857934534227253</v>
      </c>
      <c r="M83" s="148">
        <f>L69</f>
        <v>7.6863243548267374E-2</v>
      </c>
      <c r="N83" s="117">
        <f t="shared" si="39"/>
        <v>7.5225877958385201E-2</v>
      </c>
      <c r="O83" s="148">
        <f>Q69</f>
        <v>2.1205967938386104E-2</v>
      </c>
      <c r="P83" s="119">
        <f t="shared" si="39"/>
        <v>7.5225877958385201E-2</v>
      </c>
      <c r="Q83" s="119">
        <f>S69</f>
        <v>2.1205967938386104E-2</v>
      </c>
      <c r="R83" s="151">
        <f>O69</f>
        <v>7.5225877958385201E-2</v>
      </c>
      <c r="S83" s="148">
        <f>R69</f>
        <v>2.1205967938386104E-2</v>
      </c>
      <c r="T83" s="117">
        <f t="shared" si="39"/>
        <v>6.9690450209083488E-2</v>
      </c>
      <c r="U83" s="148">
        <f>W69</f>
        <v>5.2346021802613775E-3</v>
      </c>
      <c r="V83" s="119">
        <f>V69</f>
        <v>6.9690450209083488E-2</v>
      </c>
      <c r="W83" s="119">
        <f>Y69</f>
        <v>5.2346021802613775E-3</v>
      </c>
      <c r="X83" s="151">
        <f>U69</f>
        <v>6.9690450209083488E-2</v>
      </c>
      <c r="Y83" s="148">
        <f>X69</f>
        <v>5.2346021802613775E-3</v>
      </c>
    </row>
    <row r="84" spans="1:25" x14ac:dyDescent="0.2">
      <c r="A84" s="93" t="s">
        <v>30</v>
      </c>
      <c r="B84" s="149">
        <f t="shared" ref="B84:T84" si="40">B70</f>
        <v>0.15522133393378743</v>
      </c>
      <c r="C84" s="149">
        <f>E70</f>
        <v>0.97033328319409839</v>
      </c>
      <c r="D84" s="119">
        <f t="shared" si="40"/>
        <v>0.36230674815893649</v>
      </c>
      <c r="E84" s="119">
        <f>G70</f>
        <v>6.5946857192981392E-2</v>
      </c>
      <c r="F84" s="120">
        <f>C70</f>
        <v>0.85713873351023528</v>
      </c>
      <c r="G84" s="120">
        <f>F70</f>
        <v>0.15601587864594721</v>
      </c>
      <c r="H84" s="149">
        <f t="shared" si="40"/>
        <v>0.71004890345930671</v>
      </c>
      <c r="I84" s="124">
        <f>K70</f>
        <v>0.92277088949932973</v>
      </c>
      <c r="J84" s="149">
        <f t="shared" si="40"/>
        <v>0.45219046439615995</v>
      </c>
      <c r="K84" s="119">
        <f>M70</f>
        <v>0.1099927531582629</v>
      </c>
      <c r="L84" s="152">
        <f>I70</f>
        <v>0.57318284313159684</v>
      </c>
      <c r="M84" s="149">
        <f>L70</f>
        <v>0.13942345967713971</v>
      </c>
      <c r="N84" s="117">
        <f t="shared" si="40"/>
        <v>0.3524184116389007</v>
      </c>
      <c r="O84" s="149">
        <f>Q70</f>
        <v>0.97874987311525763</v>
      </c>
      <c r="P84" s="119">
        <f t="shared" si="40"/>
        <v>0.33716980306870703</v>
      </c>
      <c r="Q84" s="119">
        <f>S70</f>
        <v>2.5661980149398046E-3</v>
      </c>
      <c r="R84" s="152">
        <f>O70</f>
        <v>0.92450610378257891</v>
      </c>
      <c r="S84" s="149">
        <f>R70</f>
        <v>7.0364122371988818E-3</v>
      </c>
      <c r="T84" s="117">
        <f t="shared" si="40"/>
        <v>0.25022264604746092</v>
      </c>
      <c r="U84" s="149">
        <f>W70</f>
        <v>0.99474378744783309</v>
      </c>
      <c r="V84" s="119">
        <f>V70</f>
        <v>0.32824530927845563</v>
      </c>
      <c r="W84" s="119">
        <f>Y70</f>
        <v>1.8779618032059273E-2</v>
      </c>
      <c r="X84" s="152">
        <f>U70</f>
        <v>0.93002247992453402</v>
      </c>
      <c r="Y84" s="149">
        <f>X70</f>
        <v>5.3208580413848454E-2</v>
      </c>
    </row>
    <row r="85" spans="1:25" ht="16" thickBot="1" x14ac:dyDescent="0.25">
      <c r="A85" s="94" t="s">
        <v>32</v>
      </c>
      <c r="B85" s="150">
        <f>B71</f>
        <v>1.5988979987024935E-4</v>
      </c>
      <c r="C85" s="150">
        <f>E71</f>
        <v>3.2907244730721997E-5</v>
      </c>
      <c r="D85" s="123">
        <f t="shared" ref="D85:T85" si="41">D71</f>
        <v>1.5988979987024935E-4</v>
      </c>
      <c r="E85" s="123">
        <f>G71</f>
        <v>3.2907244730721997E-5</v>
      </c>
      <c r="F85" s="122">
        <f>C71</f>
        <v>1.5988979987024935E-4</v>
      </c>
      <c r="G85" s="122">
        <f>F71</f>
        <v>3.2907244730721997E-5</v>
      </c>
      <c r="H85" s="150">
        <f t="shared" si="41"/>
        <v>1.3717511984207462E-3</v>
      </c>
      <c r="I85" s="125">
        <f>K71</f>
        <v>3.658669524028898E-4</v>
      </c>
      <c r="J85" s="150">
        <f t="shared" si="41"/>
        <v>1.3717511984207462E-3</v>
      </c>
      <c r="K85" s="123">
        <f>M71</f>
        <v>3.658669524028898E-4</v>
      </c>
      <c r="L85" s="153">
        <f>I71</f>
        <v>1.3717511984207462E-3</v>
      </c>
      <c r="M85" s="150">
        <f>L71</f>
        <v>3.658669524028898E-4</v>
      </c>
      <c r="N85" s="121">
        <f t="shared" si="41"/>
        <v>2.6801825903572919E-4</v>
      </c>
      <c r="O85" s="150">
        <f>Q71</f>
        <v>4.4158946356172469E-5</v>
      </c>
      <c r="P85" s="123">
        <f t="shared" si="41"/>
        <v>2.6801825903572919E-4</v>
      </c>
      <c r="Q85" s="123">
        <f>S71</f>
        <v>4.4158946356172469E-5</v>
      </c>
      <c r="R85" s="153">
        <f>O71</f>
        <v>2.6801825903572919E-4</v>
      </c>
      <c r="S85" s="150">
        <f>R71</f>
        <v>4.4158946356172469E-5</v>
      </c>
      <c r="T85" s="121">
        <f t="shared" si="41"/>
        <v>2.8706986638235468E-4</v>
      </c>
      <c r="U85" s="150">
        <f>W71</f>
        <v>2.1610371905535778E-5</v>
      </c>
      <c r="V85" s="123">
        <f>V71</f>
        <v>2.8706986638235468E-4</v>
      </c>
      <c r="W85" s="123">
        <f>Y71</f>
        <v>2.1610371905535778E-5</v>
      </c>
      <c r="X85" s="153">
        <f>U71</f>
        <v>2.8706986638235468E-4</v>
      </c>
      <c r="Y85" s="150">
        <f>X71</f>
        <v>2.1610371905535778E-5</v>
      </c>
    </row>
    <row r="86" spans="1:25" ht="16" thickBot="1" x14ac:dyDescent="0.25"/>
    <row r="87" spans="1:25" ht="16" thickBot="1" x14ac:dyDescent="0.25">
      <c r="B87" s="195" t="s">
        <v>99</v>
      </c>
      <c r="C87" s="196"/>
      <c r="D87" s="196"/>
      <c r="E87" s="196"/>
      <c r="F87" s="196"/>
      <c r="G87" s="197"/>
      <c r="H87" s="195" t="s">
        <v>100</v>
      </c>
      <c r="I87" s="196"/>
      <c r="J87" s="196"/>
      <c r="K87" s="196"/>
      <c r="L87" s="196"/>
      <c r="M87" s="197"/>
      <c r="N87" s="195" t="s">
        <v>101</v>
      </c>
      <c r="O87" s="196"/>
      <c r="P87" s="196"/>
      <c r="Q87" s="196"/>
      <c r="R87" s="196"/>
      <c r="S87" s="197"/>
      <c r="T87" s="195" t="s">
        <v>92</v>
      </c>
      <c r="U87" s="196"/>
      <c r="V87" s="196"/>
      <c r="W87" s="196"/>
      <c r="X87" s="196"/>
      <c r="Y87" s="197"/>
    </row>
    <row r="88" spans="1:25" ht="16" thickBot="1" x14ac:dyDescent="0.25">
      <c r="B88" s="147" t="s">
        <v>110</v>
      </c>
      <c r="C88" s="133" t="s">
        <v>104</v>
      </c>
      <c r="D88" s="134" t="s">
        <v>105</v>
      </c>
      <c r="E88" s="147" t="s">
        <v>111</v>
      </c>
      <c r="F88" s="133" t="s">
        <v>107</v>
      </c>
      <c r="G88" s="134" t="s">
        <v>108</v>
      </c>
      <c r="H88" s="147" t="s">
        <v>110</v>
      </c>
      <c r="I88" s="112" t="s">
        <v>104</v>
      </c>
      <c r="J88" s="113" t="s">
        <v>105</v>
      </c>
      <c r="K88" s="147" t="s">
        <v>111</v>
      </c>
      <c r="L88" s="112" t="s">
        <v>107</v>
      </c>
      <c r="M88" s="113" t="s">
        <v>108</v>
      </c>
      <c r="N88" s="147" t="s">
        <v>110</v>
      </c>
      <c r="O88" s="112" t="s">
        <v>104</v>
      </c>
      <c r="P88" s="113" t="s">
        <v>105</v>
      </c>
      <c r="Q88" s="147" t="s">
        <v>111</v>
      </c>
      <c r="R88" s="112" t="s">
        <v>107</v>
      </c>
      <c r="S88" s="113" t="s">
        <v>108</v>
      </c>
      <c r="T88" s="147" t="s">
        <v>110</v>
      </c>
      <c r="U88" s="112" t="s">
        <v>104</v>
      </c>
      <c r="V88" s="113" t="s">
        <v>105</v>
      </c>
      <c r="W88" s="147" t="s">
        <v>111</v>
      </c>
      <c r="X88" s="112" t="s">
        <v>107</v>
      </c>
      <c r="Y88" s="113" t="s">
        <v>108</v>
      </c>
    </row>
    <row r="89" spans="1:25" x14ac:dyDescent="0.2">
      <c r="A89" s="92" t="s">
        <v>25</v>
      </c>
      <c r="B89" s="135">
        <f>B63/MAX(SUM(_xlfn.ANCHORARRAY($B$63)),SUM(_xlfn.ANCHORARRAY($C$63)),SUM(_xlfn.ANCHORARRAY($D$63)),SUM(_xlfn.ANCHORARRAY($E$63)),SUM(_xlfn.ANCHORARRAY($F$63)),SUM(_xlfn.ANCHORARRAY($G$63)))</f>
        <v>3.2468023841782115E-2</v>
      </c>
      <c r="C89" s="136">
        <f t="shared" ref="C89:G89" si="42">C63/MAX(SUM(_xlfn.ANCHORARRAY($B$63)),SUM(_xlfn.ANCHORARRAY($C$63)),SUM(_xlfn.ANCHORARRAY($D$63)),SUM(_xlfn.ANCHORARRAY($E$63)),SUM(_xlfn.ANCHORARRAY($F$63)),SUM(_xlfn.ANCHORARRAY($G$63)))</f>
        <v>3.2468023841782115E-2</v>
      </c>
      <c r="D89" s="137">
        <f t="shared" si="42"/>
        <v>3.2468023841782115E-2</v>
      </c>
      <c r="E89" s="136">
        <f t="shared" si="42"/>
        <v>2.9633809561170836E-2</v>
      </c>
      <c r="F89" s="136">
        <f t="shared" si="42"/>
        <v>2.9633809561170836E-2</v>
      </c>
      <c r="G89" s="137">
        <f t="shared" si="42"/>
        <v>2.9633809561170836E-2</v>
      </c>
      <c r="H89" s="135">
        <f>H63/MAX(SUM(_xlfn.ANCHORARRAY($H$63)),SUM(_xlfn.ANCHORARRAY($I$63)),SUM(_xlfn.ANCHORARRAY($J$63)),SUM(_xlfn.ANCHORARRAY($K$63)),SUM(_xlfn.ANCHORARRAY($L$63)),SUM(_xlfn.ANCHORARRAY($M$63)))</f>
        <v>8.7744101208526201E-2</v>
      </c>
      <c r="I89" s="136">
        <f t="shared" ref="I89:M89" si="43">I63/MAX(SUM(_xlfn.ANCHORARRAY($H$63)),SUM(_xlfn.ANCHORARRAY($I$63)),SUM(_xlfn.ANCHORARRAY($J$63)),SUM(_xlfn.ANCHORARRAY($K$63)),SUM(_xlfn.ANCHORARRAY($L$63)),SUM(_xlfn.ANCHORARRAY($M$63)))</f>
        <v>8.7744101208526201E-2</v>
      </c>
      <c r="J89" s="137">
        <f t="shared" si="43"/>
        <v>8.7744101208526201E-2</v>
      </c>
      <c r="K89" s="135">
        <f t="shared" si="43"/>
        <v>7.6863243548267374E-2</v>
      </c>
      <c r="L89" s="136">
        <f t="shared" si="43"/>
        <v>7.6863243548267374E-2</v>
      </c>
      <c r="M89" s="137">
        <f t="shared" si="43"/>
        <v>7.6863243548267374E-2</v>
      </c>
      <c r="N89" s="135">
        <f t="shared" ref="N89:S89" si="44">N63/MAX(SUM(_xlfn.ANCHORARRAY($N$63)),SUM(_xlfn.ANCHORARRAY($O$63)),SUM(_xlfn.ANCHORARRAY($P$63)),SUM(_xlfn.ANCHORARRAY($Q$63)),SUM(_xlfn.ANCHORARRAY($R$63)),SUM(_xlfn.ANCHORARRAY($S$63)))</f>
        <v>7.1567981819524885E-4</v>
      </c>
      <c r="O89" s="136">
        <f t="shared" si="44"/>
        <v>7.1567981819524885E-4</v>
      </c>
      <c r="P89" s="137">
        <f t="shared" si="44"/>
        <v>7.1567981819524885E-4</v>
      </c>
      <c r="Q89" s="135">
        <f t="shared" si="44"/>
        <v>2.1205967938386104E-2</v>
      </c>
      <c r="R89" s="136">
        <f t="shared" si="44"/>
        <v>2.1205967938386104E-2</v>
      </c>
      <c r="S89" s="137">
        <f t="shared" si="44"/>
        <v>2.1205967938386104E-2</v>
      </c>
      <c r="T89" s="135">
        <f>T63/MAX(SUM(_xlfn.ANCHORARRAY($T$63)),SUM(_xlfn.ANCHORARRAY($U$63)),SUM(_xlfn.ANCHORARRAY($V$63)),SUM(_xlfn.ANCHORARRAY($W$63)),SUM(_xlfn.ANCHORARRAY($X$63)),SUM(_xlfn.ANCHORARRAY($Y$63)))</f>
        <v>4.9839251255628433E-3</v>
      </c>
      <c r="U89" s="136">
        <f t="shared" ref="U89:Y89" si="45">U63/MAX(SUM(_xlfn.ANCHORARRAY($T$63)),SUM(_xlfn.ANCHORARRAY($U$63)),SUM(_xlfn.ANCHORARRAY($V$63)),SUM(_xlfn.ANCHORARRAY($W$63)),SUM(_xlfn.ANCHORARRAY($X$63)),SUM(_xlfn.ANCHORARRAY($Y$63)))</f>
        <v>4.9839251255628433E-3</v>
      </c>
      <c r="V89" s="137">
        <f t="shared" si="45"/>
        <v>4.9839251255628433E-3</v>
      </c>
      <c r="W89" s="135">
        <f t="shared" si="45"/>
        <v>5.2346021802613775E-3</v>
      </c>
      <c r="X89" s="136">
        <f t="shared" si="45"/>
        <v>5.2346021802613775E-3</v>
      </c>
      <c r="Y89" s="137">
        <f t="shared" si="45"/>
        <v>5.2346021802613775E-3</v>
      </c>
    </row>
    <row r="90" spans="1:25" x14ac:dyDescent="0.2">
      <c r="A90" s="93" t="s">
        <v>30</v>
      </c>
      <c r="B90" s="117">
        <f t="shared" ref="B90:G90" si="46">B64/MAX(SUM(_xlfn.ANCHORARRAY($B$63)),SUM(_xlfn.ANCHORARRAY($C$63)),SUM(_xlfn.ANCHORARRAY($D$63)),SUM(_xlfn.ANCHORARRAY($E$63)),SUM(_xlfn.ANCHORARRAY($F$63)),SUM(_xlfn.ANCHORARRAY($G$63)))</f>
        <v>3.5316617735702063E-2</v>
      </c>
      <c r="C90" s="124">
        <f t="shared" si="46"/>
        <v>0.19501984830743399</v>
      </c>
      <c r="D90" s="119">
        <f t="shared" si="46"/>
        <v>8.2433571491226695E-2</v>
      </c>
      <c r="E90" s="124">
        <f t="shared" si="46"/>
        <v>0.97033328319409839</v>
      </c>
      <c r="F90" s="124">
        <f t="shared" si="46"/>
        <v>0.15601587864594721</v>
      </c>
      <c r="G90" s="119">
        <f t="shared" si="46"/>
        <v>6.5946857192981392E-2</v>
      </c>
      <c r="H90" s="124">
        <f t="shared" ref="H90:M90" si="47">H64/MAX(SUM(_xlfn.ANCHORARRAY($H$63)),SUM(_xlfn.ANCHORARRAY($I$63)),SUM(_xlfn.ANCHORARRAY($J$63)),SUM(_xlfn.ANCHORARRAY($K$63)),SUM(_xlfn.ANCHORARRAY($L$63)),SUM(_xlfn.ANCHORARRAY($M$63)))</f>
        <v>0.21589418596206811</v>
      </c>
      <c r="I90" s="124">
        <f t="shared" si="47"/>
        <v>0.17427932459642462</v>
      </c>
      <c r="J90" s="119">
        <f t="shared" si="47"/>
        <v>0.13749094144782867</v>
      </c>
      <c r="K90" s="117">
        <f>K64/MAX(SUM(_xlfn.ANCHORARRAY($H$63)),SUM(_xlfn.ANCHORARRAY($I$63)),SUM(_xlfn.ANCHORARRAY($J$63)),SUM(_xlfn.ANCHORARRAY($K$63)),SUM(_xlfn.ANCHORARRAY($L$63)),SUM(_xlfn.ANCHORARRAY($M$63)))</f>
        <v>0.92277088949932973</v>
      </c>
      <c r="L90" s="124">
        <f t="shared" si="47"/>
        <v>0.13942345967713971</v>
      </c>
      <c r="M90" s="119">
        <f t="shared" si="47"/>
        <v>0.1099927531582629</v>
      </c>
      <c r="N90" s="117">
        <f t="shared" ref="N90:S90" si="48">N64/MAX(SUM(_xlfn.ANCHORARRAY($N$63)),SUM(_xlfn.ANCHORARRAY($O$63)),SUM(_xlfn.ANCHORARRAY($P$63)),SUM(_xlfn.ANCHORARRAY($Q$63)),SUM(_xlfn.ANCHORARRAY($R$63)),SUM(_xlfn.ANCHORARRAY($S$63)))</f>
        <v>3.3528188917903183E-3</v>
      </c>
      <c r="O90" s="124">
        <f t="shared" si="48"/>
        <v>8.7955152964986003E-3</v>
      </c>
      <c r="P90" s="119">
        <f t="shared" si="48"/>
        <v>3.207747518674755E-3</v>
      </c>
      <c r="Q90" s="117">
        <f t="shared" si="48"/>
        <v>0.97874987311525763</v>
      </c>
      <c r="R90" s="124">
        <f t="shared" si="48"/>
        <v>7.0364122371988818E-3</v>
      </c>
      <c r="S90" s="119">
        <f t="shared" si="48"/>
        <v>2.5661980149398046E-3</v>
      </c>
      <c r="T90" s="117">
        <f t="shared" ref="T90:Y90" si="49">T64/MAX(SUM(_xlfn.ANCHORARRAY($T$63)),SUM(_xlfn.ANCHORARRAY($U$63)),SUM(_xlfn.ANCHORARRAY($V$63)),SUM(_xlfn.ANCHORARRAY($W$63)),SUM(_xlfn.ANCHORARRAY($X$63)),SUM(_xlfn.ANCHORARRAY($Y$63)))</f>
        <v>1.789471769631662E-2</v>
      </c>
      <c r="U90" s="124">
        <f t="shared" si="49"/>
        <v>6.6510725517310576E-2</v>
      </c>
      <c r="V90" s="119">
        <f t="shared" si="49"/>
        <v>2.3474522540074094E-2</v>
      </c>
      <c r="W90" s="117">
        <f t="shared" si="49"/>
        <v>0.99474378744783309</v>
      </c>
      <c r="X90" s="124">
        <f t="shared" si="49"/>
        <v>5.3208580413848454E-2</v>
      </c>
      <c r="Y90" s="119">
        <f t="shared" si="49"/>
        <v>1.8779618032059273E-2</v>
      </c>
    </row>
    <row r="91" spans="1:25" ht="16" thickBot="1" x14ac:dyDescent="0.25">
      <c r="A91" s="94" t="s">
        <v>32</v>
      </c>
      <c r="B91" s="121">
        <f t="shared" ref="B91:G91" si="50">B65/MAX(SUM(_xlfn.ANCHORARRAY($B$63)),SUM(_xlfn.ANCHORARRAY($C$63)),SUM(_xlfn.ANCHORARRAY($D$63)),SUM(_xlfn.ANCHORARRAY($E$63)),SUM(_xlfn.ANCHORARRAY($F$63)),SUM(_xlfn.ANCHORARRAY($G$63)))</f>
        <v>3.6378806951009949E-5</v>
      </c>
      <c r="C91" s="125">
        <f t="shared" si="50"/>
        <v>3.6378806951009949E-5</v>
      </c>
      <c r="D91" s="123">
        <f t="shared" si="50"/>
        <v>3.6378806951009949E-5</v>
      </c>
      <c r="E91" s="125">
        <f t="shared" si="50"/>
        <v>3.2907244730721997E-5</v>
      </c>
      <c r="F91" s="125">
        <f t="shared" si="50"/>
        <v>3.2907244730721997E-5</v>
      </c>
      <c r="G91" s="123">
        <f t="shared" si="50"/>
        <v>3.2907244730721997E-5</v>
      </c>
      <c r="H91" s="125">
        <f t="shared" ref="H91:M91" si="51">H65/MAX(SUM(_xlfn.ANCHORARRAY($H$63)),SUM(_xlfn.ANCHORARRAY($I$63)),SUM(_xlfn.ANCHORARRAY($J$63)),SUM(_xlfn.ANCHORARRAY($K$63)),SUM(_xlfn.ANCHORARRAY($L$63)),SUM(_xlfn.ANCHORARRAY($M$63)))</f>
        <v>4.1708832572334373E-4</v>
      </c>
      <c r="I91" s="125">
        <f t="shared" si="51"/>
        <v>4.1708832572334373E-4</v>
      </c>
      <c r="J91" s="123">
        <f t="shared" si="51"/>
        <v>4.1708832572334373E-4</v>
      </c>
      <c r="K91" s="121">
        <f t="shared" si="51"/>
        <v>3.658669524028898E-4</v>
      </c>
      <c r="L91" s="125">
        <f t="shared" si="51"/>
        <v>3.658669524028898E-4</v>
      </c>
      <c r="M91" s="123">
        <f t="shared" si="51"/>
        <v>3.658669524028898E-4</v>
      </c>
      <c r="N91" s="121">
        <f t="shared" ref="N91:Q91" si="52">N65/MAX(SUM(_xlfn.ANCHORARRAY($N$63)),SUM(_xlfn.ANCHORARRAY($O$63)),SUM(_xlfn.ANCHORARRAY($P$63)),SUM(_xlfn.ANCHORARRAY($Q$63)),SUM(_xlfn.ANCHORARRAY($R$63)),SUM(_xlfn.ANCHORARRAY($S$63)))</f>
        <v>2.5498573643209533E-6</v>
      </c>
      <c r="O91" s="125">
        <f t="shared" si="52"/>
        <v>2.5498573643209533E-6</v>
      </c>
      <c r="P91" s="123">
        <f t="shared" si="52"/>
        <v>2.5498573643209533E-6</v>
      </c>
      <c r="Q91" s="121">
        <f t="shared" si="52"/>
        <v>4.4158946356172469E-5</v>
      </c>
      <c r="R91" s="125">
        <f>R65/MAX(SUM(_xlfn.ANCHORARRAY($N$63)),SUM(_xlfn.ANCHORARRAY($O$63)),SUM(_xlfn.ANCHORARRAY($P$63)),SUM(_xlfn.ANCHORARRAY($Q$63)),SUM(_xlfn.ANCHORARRAY($R$63)),SUM(_xlfn.ANCHORARRAY($S$63)))</f>
        <v>4.4158946356172469E-5</v>
      </c>
      <c r="S91" s="123">
        <f>S65/MAX(SUM(_xlfn.ANCHORARRAY($N$63)),SUM(_xlfn.ANCHORARRAY($O$63)),SUM(_xlfn.ANCHORARRAY($P$63)),SUM(_xlfn.ANCHORARRAY($Q$63)),SUM(_xlfn.ANCHORARRAY($R$63)),SUM(_xlfn.ANCHORARRAY($S$63)))</f>
        <v>4.4158946356172469E-5</v>
      </c>
      <c r="T91" s="121">
        <f t="shared" ref="T91:Y91" si="53">T65/MAX(SUM(_xlfn.ANCHORARRAY($T$63)),SUM(_xlfn.ANCHORARRAY($U$63)),SUM(_xlfn.ANCHORARRAY($V$63)),SUM(_xlfn.ANCHORARRAY($W$63)),SUM(_xlfn.ANCHORARRAY($X$63)),SUM(_xlfn.ANCHORARRAY($Y$63)))</f>
        <v>2.0529853309349164E-5</v>
      </c>
      <c r="U91" s="125">
        <f t="shared" si="53"/>
        <v>2.0529853309349164E-5</v>
      </c>
      <c r="V91" s="123">
        <f t="shared" si="53"/>
        <v>2.0529853309349164E-5</v>
      </c>
      <c r="W91" s="121">
        <f t="shared" si="53"/>
        <v>2.1610371905535778E-5</v>
      </c>
      <c r="X91" s="125">
        <f t="shared" si="53"/>
        <v>2.1610371905535778E-5</v>
      </c>
      <c r="Y91" s="123">
        <f t="shared" si="53"/>
        <v>2.1610371905535778E-5</v>
      </c>
    </row>
  </sheetData>
  <mergeCells count="54">
    <mergeCell ref="J25:K25"/>
    <mergeCell ref="J73:K73"/>
    <mergeCell ref="B77:C77"/>
    <mergeCell ref="D77:E77"/>
    <mergeCell ref="F77:G77"/>
    <mergeCell ref="H77:I77"/>
    <mergeCell ref="B49:C49"/>
    <mergeCell ref="D49:E49"/>
    <mergeCell ref="F49:G49"/>
    <mergeCell ref="H49:I49"/>
    <mergeCell ref="B55:C55"/>
    <mergeCell ref="D55:E55"/>
    <mergeCell ref="F55:G55"/>
    <mergeCell ref="H55:I55"/>
    <mergeCell ref="B37:C37"/>
    <mergeCell ref="D37:E37"/>
    <mergeCell ref="T87:Y87"/>
    <mergeCell ref="N81:S81"/>
    <mergeCell ref="T81:Y81"/>
    <mergeCell ref="B61:G61"/>
    <mergeCell ref="H61:M61"/>
    <mergeCell ref="N61:S61"/>
    <mergeCell ref="T61:Y61"/>
    <mergeCell ref="B67:G67"/>
    <mergeCell ref="H67:M67"/>
    <mergeCell ref="N67:S67"/>
    <mergeCell ref="T67:Y67"/>
    <mergeCell ref="B81:G81"/>
    <mergeCell ref="H81:M81"/>
    <mergeCell ref="B87:G87"/>
    <mergeCell ref="H87:M87"/>
    <mergeCell ref="N87:S87"/>
    <mergeCell ref="F37:G37"/>
    <mergeCell ref="H37:I37"/>
    <mergeCell ref="B43:C43"/>
    <mergeCell ref="D43:E43"/>
    <mergeCell ref="F43:G43"/>
    <mergeCell ref="H43:I43"/>
    <mergeCell ref="Q5:Q8"/>
    <mergeCell ref="Q10:Q13"/>
    <mergeCell ref="AI5:AI8"/>
    <mergeCell ref="AI10:AI13"/>
    <mergeCell ref="B73:C73"/>
    <mergeCell ref="D73:E73"/>
    <mergeCell ref="F73:G73"/>
    <mergeCell ref="H73:I73"/>
    <mergeCell ref="B31:C31"/>
    <mergeCell ref="D31:E31"/>
    <mergeCell ref="F31:G31"/>
    <mergeCell ref="H31:I31"/>
    <mergeCell ref="B25:C25"/>
    <mergeCell ref="D25:E25"/>
    <mergeCell ref="F25:G25"/>
    <mergeCell ref="H25:I25"/>
  </mergeCells>
  <pageMargins left="0.7" right="0.7" top="0.75" bottom="0.75" header="0.3" footer="0.3"/>
  <pageSetup orientation="portrait" r:id="rId1"/>
  <ignoredErrors>
    <ignoredError sqref="C33:C35 E33:E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7</vt:i4>
      </vt:variant>
    </vt:vector>
  </HeadingPairs>
  <TitlesOfParts>
    <vt:vector size="9" baseType="lpstr">
      <vt:lpstr>Annexe 1</vt:lpstr>
      <vt:lpstr>Annexe 2</vt:lpstr>
      <vt:lpstr>Gas graphique</vt:lpstr>
      <vt:lpstr>Graphique La Totale</vt:lpstr>
      <vt:lpstr>Graphique Totale</vt:lpstr>
      <vt:lpstr>Graphique La totale modifier</vt:lpstr>
      <vt:lpstr>Graphique GRID</vt:lpstr>
      <vt:lpstr>Graphique Eolienne</vt:lpstr>
      <vt:lpstr>Graphique Panneaux</vt:lpstr>
    </vt:vector>
  </TitlesOfParts>
  <Manager/>
  <Company>UdeS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Bastien Roure</dc:creator>
  <cp:keywords/>
  <dc:description/>
  <cp:lastModifiedBy>Mathieu Désautels</cp:lastModifiedBy>
  <cp:revision/>
  <dcterms:created xsi:type="dcterms:W3CDTF">2017-09-07T15:48:18Z</dcterms:created>
  <dcterms:modified xsi:type="dcterms:W3CDTF">2023-02-21T17:11:37Z</dcterms:modified>
  <cp:category/>
  <cp:contentStatus/>
</cp:coreProperties>
</file>