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bookViews>
    <workbookView xWindow="0" yWindow="0" windowWidth="19200" windowHeight="7050"/>
  </bookViews>
  <sheets>
    <sheet name="ni-al-x" sheetId="1" r:id="rId1"/>
    <sheet name="ti-al-x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51" i="1" l="1"/>
  <c r="E51" i="1"/>
  <c r="D51" i="1"/>
  <c r="C51" i="1"/>
  <c r="V50" i="1"/>
  <c r="E50" i="1"/>
  <c r="D50" i="1"/>
  <c r="C50" i="1"/>
  <c r="V49" i="1"/>
  <c r="E49" i="1"/>
  <c r="D49" i="1"/>
  <c r="C49" i="1"/>
  <c r="V48" i="1"/>
  <c r="E48" i="1"/>
  <c r="D48" i="1"/>
  <c r="C48" i="1"/>
  <c r="V47" i="1"/>
  <c r="E47" i="1"/>
  <c r="D47" i="1"/>
  <c r="C47" i="1"/>
  <c r="V46" i="1"/>
  <c r="E46" i="1"/>
  <c r="D46" i="1"/>
  <c r="C46" i="1"/>
  <c r="V45" i="1"/>
  <c r="E45" i="1"/>
  <c r="D45" i="1"/>
  <c r="C45" i="1"/>
  <c r="V44" i="1"/>
  <c r="E44" i="1"/>
  <c r="D44" i="1"/>
  <c r="C44" i="1"/>
  <c r="V43" i="1"/>
  <c r="E43" i="1"/>
  <c r="D43" i="1"/>
  <c r="C43" i="1"/>
  <c r="V42" i="1"/>
  <c r="E42" i="1"/>
  <c r="D42" i="1"/>
  <c r="C42" i="1"/>
  <c r="V41" i="1"/>
  <c r="E41" i="1"/>
  <c r="D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<sst xmlns="http://schemas.openxmlformats.org/spreadsheetml/2006/main" count="125" uniqueCount="80">
  <si>
    <t>Symbol</t>
  </si>
  <si>
    <t>Shear modulus</t>
  </si>
  <si>
    <t>ki(compressibility)</t>
  </si>
  <si>
    <t>Melting point (K)</t>
  </si>
  <si>
    <t>Boiling point (k)</t>
  </si>
  <si>
    <t>Phi(V)</t>
  </si>
  <si>
    <t>Nws(density)</t>
  </si>
  <si>
    <t>Vm</t>
  </si>
  <si>
    <t>a.cf</t>
  </si>
  <si>
    <t>R.cf</t>
  </si>
  <si>
    <t>Hform(kJ/mol)</t>
  </si>
  <si>
    <t>DH(Ni in X)(kJ/mol)</t>
  </si>
  <si>
    <t>DH(X in Ni)(kJ/mol)</t>
  </si>
  <si>
    <t>DH(Al in X)(kJ/mol)</t>
  </si>
  <si>
    <t>DH(X in Al(kJ/mol)</t>
  </si>
  <si>
    <t>Ni3Al-X</t>
  </si>
  <si>
    <t>Li</t>
  </si>
  <si>
    <t>Be</t>
  </si>
  <si>
    <t>Na</t>
  </si>
  <si>
    <t>Mg</t>
  </si>
  <si>
    <t>Al</t>
  </si>
  <si>
    <t>Si</t>
  </si>
  <si>
    <t>K</t>
  </si>
  <si>
    <t>Ca</t>
  </si>
  <si>
    <t>Sc</t>
  </si>
  <si>
    <t>Ti</t>
  </si>
  <si>
    <t>V</t>
  </si>
  <si>
    <t>Cr</t>
  </si>
  <si>
    <t>Fe</t>
  </si>
  <si>
    <t>Co</t>
  </si>
  <si>
    <t>Cu</t>
  </si>
  <si>
    <t>Zn</t>
  </si>
  <si>
    <t>Ge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</si>
  <si>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</si>
  <si>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</si>
  <si>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</si>
  <si>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</si>
  <si>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</si>
  <si>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</si>
  <si>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</si>
  <si>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</si>
  <si>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</si>
  <si>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</si>
  <si>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</si>
  <si>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Cs</t>
  </si>
  <si>
    <t>Ba</t>
  </si>
  <si>
    <t>Hf</t>
  </si>
  <si>
    <t>Ta</t>
  </si>
  <si>
    <t>W</t>
  </si>
  <si>
    <t>Re</t>
  </si>
  <si>
    <t>Os</t>
  </si>
  <si>
    <t>Ir</t>
  </si>
  <si>
    <t>Pt</t>
  </si>
  <si>
    <t>Au</t>
  </si>
  <si>
    <t>Pb</t>
  </si>
  <si>
    <t>B</t>
  </si>
  <si>
    <t>-0.610993 kJ/mol</t>
  </si>
  <si>
    <t>Ce</t>
  </si>
  <si>
    <t>La</t>
  </si>
  <si>
    <t>Pr</t>
  </si>
  <si>
    <t>Pm</t>
  </si>
  <si>
    <t>Sm</t>
  </si>
  <si>
    <t>Dy</t>
  </si>
  <si>
    <t>Gd</t>
  </si>
  <si>
    <t>Tb</t>
  </si>
  <si>
    <t>Ho</t>
  </si>
  <si>
    <t>Er</t>
  </si>
  <si>
    <t>Elements</t>
  </si>
  <si>
    <t>Elemental descriptors</t>
  </si>
  <si>
    <t>Atomic No.</t>
  </si>
  <si>
    <t>Atomic Weight</t>
  </si>
  <si>
    <t>Atomic Radius</t>
  </si>
  <si>
    <t>Work Function</t>
  </si>
  <si>
    <t>MB Electronegativity</t>
  </si>
  <si>
    <t>Cohesive Energy</t>
  </si>
  <si>
    <t>Cal B</t>
  </si>
  <si>
    <t>Cal G</t>
  </si>
  <si>
    <t>B/G</t>
  </si>
  <si>
    <t>Ni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</si>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</sst>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3" fillId="4" borderId="0" xfId="3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7" borderId="0" xfId="0" applyFont="1" applyFill="1"/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0" xfId="1"/>
    <xf numFmtId="0" fontId="1" fillId="2" borderId="0" xfId="1" applyAlignment="1">
      <alignment horizontal="center" vertical="center" wrapText="1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2" fillId="3" borderId="1" xfId="2" applyAlignment="1">
      <alignment horizontal="left"/>
    </xf>
  </cellXfs>
  <cellStyles count="4">
    <cellStyle name="Accent5" xfId="3" builtinId="45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342900</xdr:rowOff>
    </xdr:from>
    <xdr:to>
      <xdr:col>9</xdr:col>
      <xdr:colOff>9525</xdr:colOff>
      <xdr:row>1</xdr:row>
      <xdr:rowOff>0</xdr:rowOff>
    </xdr:to>
    <xdr:sp macro="" textlink="">
      <xdr:nvSpPr>
        <xdr:cNvPr id="2" name="TextBox 1"/>
        <xdr:cNvSpPr txBox="1"/>
      </xdr:nvSpPr>
      <xdr:spPr>
        <a:xfrm>
          <a:off x="11344275" y="342900"/>
          <a:ext cx="685800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Ni3X</a:t>
          </a:r>
        </a:p>
      </xdr:txBody>
    </xdr:sp>
    <xdr:clientData/>
  </xdr:twoCellAnchor>
  <xdr:twoCellAnchor>
    <xdr:from>
      <xdr:col>15</xdr:col>
      <xdr:colOff>123825</xdr:colOff>
      <xdr:row>0</xdr:row>
      <xdr:rowOff>342900</xdr:rowOff>
    </xdr:from>
    <xdr:to>
      <xdr:col>16</xdr:col>
      <xdr:colOff>200025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16163925" y="342900"/>
          <a:ext cx="685800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Al-X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/>
  </sheetViews>
  <sheetFormatPr defaultRowHeight="14.5" x14ac:dyDescent="0.35"/>
  <cols>
    <col min="3" max="3" width="16.54296875" customWidth="1"/>
    <col min="4" max="4" width="14.26953125" customWidth="1"/>
  </cols>
  <sheetData>
    <row r="1" spans="1:22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13</v>
      </c>
      <c r="U1" s="5" t="s">
        <v>14</v>
      </c>
      <c r="V1" s="6" t="s">
        <v>15</v>
      </c>
    </row>
    <row r="2" spans="1:22" x14ac:dyDescent="0.35">
      <c r="A2" t="s">
        <v>16</v>
      </c>
      <c r="B2">
        <v>4.3099999999999999E-2</v>
      </c>
      <c r="C2">
        <v>8.6206896551724144E-2</v>
      </c>
      <c r="D2">
        <v>453.69</v>
      </c>
      <c r="E2">
        <v>1620</v>
      </c>
      <c r="F2" s="7">
        <v>0.05</v>
      </c>
      <c r="G2" s="7">
        <v>4.66</v>
      </c>
      <c r="H2" s="7">
        <v>4.9000000000000004</v>
      </c>
      <c r="I2" s="7">
        <v>0.1</v>
      </c>
      <c r="J2" s="7">
        <v>0.4</v>
      </c>
      <c r="K2" s="8">
        <v>-5.245717</v>
      </c>
      <c r="L2" s="8">
        <v>-22.08737</v>
      </c>
      <c r="M2" s="9">
        <v>4.9519979999999997</v>
      </c>
      <c r="N2">
        <v>2.85</v>
      </c>
      <c r="O2">
        <v>0.94</v>
      </c>
      <c r="P2">
        <v>13</v>
      </c>
      <c r="Q2">
        <v>0.14000000000000001</v>
      </c>
      <c r="R2">
        <v>0</v>
      </c>
      <c r="S2">
        <v>-4.9327620000000003</v>
      </c>
      <c r="T2">
        <v>-12.448926</v>
      </c>
      <c r="U2">
        <v>-14.828393999999999</v>
      </c>
      <c r="V2" s="10">
        <f t="shared" ref="V2:V51" si="0">K2+$K$6+S2</f>
        <v>-43.717382999999998</v>
      </c>
    </row>
    <row r="3" spans="1:22" x14ac:dyDescent="0.35">
      <c r="A3" t="s">
        <v>17</v>
      </c>
      <c r="B3">
        <v>1.46</v>
      </c>
      <c r="C3">
        <v>9.9700897308075773E-3</v>
      </c>
      <c r="D3">
        <v>1551</v>
      </c>
      <c r="E3">
        <v>3243</v>
      </c>
      <c r="F3" s="9">
        <v>5.05</v>
      </c>
      <c r="G3" s="9">
        <v>4.66</v>
      </c>
      <c r="H3" s="9">
        <v>490</v>
      </c>
      <c r="I3" s="9">
        <v>4.9000000000000004</v>
      </c>
      <c r="J3" s="9">
        <v>0.1</v>
      </c>
      <c r="K3" s="9">
        <v>-5.4245717000000004</v>
      </c>
      <c r="L3" s="9">
        <v>-26.928654999999999</v>
      </c>
      <c r="M3" s="9">
        <v>-22.08737</v>
      </c>
      <c r="N3" s="9">
        <v>5.05</v>
      </c>
      <c r="O3" s="9">
        <v>4.66</v>
      </c>
      <c r="P3" s="9">
        <v>4.9000000000000004</v>
      </c>
      <c r="Q3" s="9">
        <v>0.1</v>
      </c>
      <c r="R3" s="9">
        <v>0.4</v>
      </c>
      <c r="S3">
        <v>6.6386000000000001E-2</v>
      </c>
      <c r="T3">
        <v>0.22890099999999999</v>
      </c>
      <c r="U3" s="11">
        <v>0.14226900000000001</v>
      </c>
      <c r="V3" s="10">
        <f t="shared" si="0"/>
        <v>-38.897089700000002</v>
      </c>
    </row>
    <row r="4" spans="1:22" x14ac:dyDescent="0.35">
      <c r="A4" t="s">
        <v>18</v>
      </c>
      <c r="B4">
        <v>1.46</v>
      </c>
      <c r="C4">
        <v>9.9700897308075773E-3</v>
      </c>
      <c r="D4">
        <v>370.96</v>
      </c>
      <c r="E4">
        <v>1156.0999999999999</v>
      </c>
      <c r="F4" s="7">
        <v>2.7</v>
      </c>
      <c r="G4" s="7">
        <v>0.55000000000000004</v>
      </c>
      <c r="H4" s="7">
        <v>23.78</v>
      </c>
      <c r="I4" s="7">
        <v>0.14000000000000001</v>
      </c>
      <c r="J4" s="7">
        <v>0</v>
      </c>
      <c r="K4" s="7">
        <v>35.324432000000002</v>
      </c>
      <c r="L4" s="7">
        <v>91.815776</v>
      </c>
      <c r="M4" s="7">
        <v>215.78897599999999</v>
      </c>
      <c r="N4" s="7">
        <v>2.7</v>
      </c>
      <c r="O4" s="7">
        <v>0.55000000000000004</v>
      </c>
      <c r="P4" s="7">
        <v>23.78</v>
      </c>
      <c r="Q4" s="7">
        <v>0.14000000000000001</v>
      </c>
      <c r="R4" s="7">
        <v>0</v>
      </c>
      <c r="S4">
        <v>20.234528000000001</v>
      </c>
      <c r="T4">
        <v>42.532995</v>
      </c>
      <c r="U4">
        <v>75.776381000000001</v>
      </c>
      <c r="V4" s="10">
        <f t="shared" si="0"/>
        <v>22.020056</v>
      </c>
    </row>
    <row r="5" spans="1:22" x14ac:dyDescent="0.35">
      <c r="A5" t="s">
        <v>19</v>
      </c>
      <c r="B5">
        <v>3.5000000000000003E-2</v>
      </c>
      <c r="C5">
        <v>0.14684287812041116</v>
      </c>
      <c r="D5">
        <v>922</v>
      </c>
      <c r="E5">
        <v>1363</v>
      </c>
      <c r="F5" s="7">
        <v>3.45</v>
      </c>
      <c r="G5" s="7">
        <v>1.6</v>
      </c>
      <c r="H5" s="7">
        <v>14</v>
      </c>
      <c r="I5" s="7">
        <v>0.1</v>
      </c>
      <c r="J5" s="7">
        <v>0.4</v>
      </c>
      <c r="K5" s="7">
        <v>-5.8820730000000001</v>
      </c>
      <c r="L5" s="7">
        <v>-17.992898</v>
      </c>
      <c r="M5" s="12">
        <v>-29.704609000000001</v>
      </c>
      <c r="N5">
        <v>3.45</v>
      </c>
      <c r="O5">
        <v>1.6</v>
      </c>
      <c r="P5">
        <v>14</v>
      </c>
      <c r="Q5">
        <v>0.1</v>
      </c>
      <c r="R5">
        <v>0.4</v>
      </c>
      <c r="S5">
        <v>-2.4856029999999998</v>
      </c>
      <c r="T5">
        <v>-5.9795470000000002</v>
      </c>
      <c r="U5">
        <v>-7.4831940000000001</v>
      </c>
      <c r="V5" s="10">
        <f t="shared" si="0"/>
        <v>-41.906579999999998</v>
      </c>
    </row>
    <row r="6" spans="1:22" x14ac:dyDescent="0.35">
      <c r="A6" s="13" t="s">
        <v>20</v>
      </c>
      <c r="B6" s="13">
        <v>0.17699999999999999</v>
      </c>
      <c r="C6" s="13">
        <v>2.8248587570621469E-2</v>
      </c>
      <c r="D6">
        <v>933.52</v>
      </c>
      <c r="E6">
        <v>2740</v>
      </c>
      <c r="F6" s="14">
        <v>4.2</v>
      </c>
      <c r="G6" s="14">
        <v>2.7</v>
      </c>
      <c r="H6" s="14">
        <v>10</v>
      </c>
      <c r="I6" s="14">
        <v>7.0000000000000007E-2</v>
      </c>
      <c r="J6" s="14">
        <v>1.9</v>
      </c>
      <c r="K6" s="14">
        <v>-33.538904000000002</v>
      </c>
      <c r="L6" s="14">
        <v>-114.435417</v>
      </c>
      <c r="M6" s="14">
        <v>-150.96090799999999</v>
      </c>
      <c r="V6" s="10">
        <f t="shared" si="0"/>
        <v>-67.077808000000005</v>
      </c>
    </row>
    <row r="7" spans="1:22" x14ac:dyDescent="0.35">
      <c r="A7" t="s">
        <v>21</v>
      </c>
      <c r="B7">
        <v>0.27100000000000002</v>
      </c>
      <c r="C7">
        <v>1.3850415512465374E-2</v>
      </c>
      <c r="D7">
        <v>1683</v>
      </c>
      <c r="E7">
        <v>2628</v>
      </c>
      <c r="F7" s="7">
        <v>4.7</v>
      </c>
      <c r="G7" s="7">
        <v>3.38</v>
      </c>
      <c r="H7" s="7">
        <v>8.6</v>
      </c>
      <c r="I7" s="7">
        <v>0.04</v>
      </c>
      <c r="J7" s="7">
        <v>2.1</v>
      </c>
      <c r="K7" s="7">
        <v>-26.115790000000001</v>
      </c>
      <c r="L7" s="7">
        <v>-123.975179</v>
      </c>
      <c r="M7" s="12">
        <v>-147.900993</v>
      </c>
      <c r="N7">
        <v>4.7</v>
      </c>
      <c r="O7">
        <v>3.38</v>
      </c>
      <c r="P7">
        <v>8.6</v>
      </c>
      <c r="Q7">
        <v>0.04</v>
      </c>
      <c r="R7">
        <v>2.1</v>
      </c>
      <c r="S7">
        <v>13.476678</v>
      </c>
      <c r="T7">
        <v>-9.9378259999999994</v>
      </c>
      <c r="U7" s="15">
        <v>-8.9871850000000002</v>
      </c>
      <c r="V7" s="10">
        <f t="shared" si="0"/>
        <v>-46.178016000000007</v>
      </c>
    </row>
    <row r="8" spans="1:22" x14ac:dyDescent="0.35">
      <c r="A8" t="s">
        <v>22</v>
      </c>
      <c r="B8">
        <v>0.40500000000000003</v>
      </c>
      <c r="C8">
        <v>1.0111223458038422E-2</v>
      </c>
      <c r="D8">
        <v>336.8</v>
      </c>
      <c r="E8">
        <v>1047</v>
      </c>
      <c r="F8" s="7">
        <v>2.25</v>
      </c>
      <c r="G8" s="7">
        <v>0.27</v>
      </c>
      <c r="H8" s="7">
        <v>45.63</v>
      </c>
      <c r="I8" s="7">
        <v>0.14000000000000001</v>
      </c>
      <c r="J8" s="16">
        <v>0</v>
      </c>
      <c r="K8" s="7">
        <v>61.110889999999998</v>
      </c>
      <c r="L8" s="7">
        <v>112.764656</v>
      </c>
      <c r="M8" s="7">
        <v>409.23931900000002</v>
      </c>
      <c r="N8">
        <v>2.25</v>
      </c>
      <c r="O8">
        <v>0.27</v>
      </c>
      <c r="P8">
        <v>45.63</v>
      </c>
      <c r="Q8">
        <v>0.14000000000000001</v>
      </c>
      <c r="R8">
        <v>0</v>
      </c>
      <c r="S8">
        <v>33.080651000000003</v>
      </c>
      <c r="T8">
        <v>62.151031000000003</v>
      </c>
      <c r="U8">
        <v>170.981313</v>
      </c>
      <c r="V8" s="10">
        <f t="shared" si="0"/>
        <v>60.652636999999999</v>
      </c>
    </row>
    <row r="9" spans="1:22" x14ac:dyDescent="0.35">
      <c r="A9" t="s">
        <v>23</v>
      </c>
      <c r="B9">
        <v>1.2999999999999999E-2</v>
      </c>
      <c r="C9">
        <v>0.31446540880503143</v>
      </c>
      <c r="D9">
        <v>1112</v>
      </c>
      <c r="E9">
        <v>1757</v>
      </c>
      <c r="F9" s="7">
        <v>2.5499999999999998</v>
      </c>
      <c r="G9" s="7">
        <v>0.75</v>
      </c>
      <c r="H9" s="7">
        <v>26.2</v>
      </c>
      <c r="I9" s="7">
        <v>0.1</v>
      </c>
      <c r="J9" s="7">
        <v>0.4</v>
      </c>
      <c r="K9" s="7">
        <v>-17.538948999999999</v>
      </c>
      <c r="L9" s="7">
        <v>-39.815815000000001</v>
      </c>
      <c r="M9" s="12">
        <v>-99.822210999999996</v>
      </c>
      <c r="N9" s="11">
        <v>2.5499999999999998</v>
      </c>
      <c r="O9" s="11">
        <v>0.75</v>
      </c>
      <c r="P9" s="11">
        <v>26.2</v>
      </c>
      <c r="Q9" s="11">
        <v>0.1</v>
      </c>
      <c r="R9" s="11">
        <v>0.4</v>
      </c>
      <c r="S9">
        <v>-13.862441</v>
      </c>
      <c r="T9">
        <v>-28.201391999999998</v>
      </c>
      <c r="U9" s="15">
        <v>-53.596704000000003</v>
      </c>
      <c r="V9" s="10">
        <f t="shared" si="0"/>
        <v>-64.940294000000009</v>
      </c>
    </row>
    <row r="10" spans="1:22" x14ac:dyDescent="0.35">
      <c r="A10" t="s">
        <v>24</v>
      </c>
      <c r="B10">
        <v>7.4999999999999997E-2</v>
      </c>
      <c r="C10">
        <v>6.5789473684210523E-2</v>
      </c>
      <c r="D10">
        <v>1814</v>
      </c>
      <c r="E10">
        <v>3104</v>
      </c>
      <c r="F10" s="7">
        <v>3.25</v>
      </c>
      <c r="G10" s="7">
        <v>2.0499999999999998</v>
      </c>
      <c r="H10" s="7">
        <v>15.03</v>
      </c>
      <c r="I10" s="7">
        <v>7.0000000000000007E-2</v>
      </c>
      <c r="J10" s="7">
        <v>0.7</v>
      </c>
      <c r="K10" s="7">
        <v>-42.383291</v>
      </c>
      <c r="L10" s="7">
        <v>-119.71153099999999</v>
      </c>
      <c r="M10" s="12">
        <v>-207.21094099999999</v>
      </c>
      <c r="N10">
        <v>3.25</v>
      </c>
      <c r="O10">
        <v>2.0499999999999998</v>
      </c>
      <c r="P10">
        <v>15.03</v>
      </c>
      <c r="Q10">
        <v>7.0000000000000007E-2</v>
      </c>
      <c r="R10">
        <v>0.7</v>
      </c>
      <c r="S10">
        <v>-68.220803000000004</v>
      </c>
      <c r="T10">
        <v>-159.34759700000001</v>
      </c>
      <c r="U10" s="15">
        <v>-209.08273500000001</v>
      </c>
      <c r="V10" s="10">
        <f t="shared" si="0"/>
        <v>-144.14299800000001</v>
      </c>
    </row>
    <row r="11" spans="1:22" x14ac:dyDescent="0.35">
      <c r="A11" t="s">
        <v>25</v>
      </c>
      <c r="B11">
        <v>0.31900000000000001</v>
      </c>
      <c r="C11">
        <v>1.7452006980802792E-2</v>
      </c>
      <c r="D11">
        <v>1933</v>
      </c>
      <c r="E11">
        <v>3560</v>
      </c>
      <c r="F11" s="7">
        <v>3.8</v>
      </c>
      <c r="G11" s="7">
        <v>3.51</v>
      </c>
      <c r="H11" s="7">
        <v>10.58</v>
      </c>
      <c r="I11" s="7">
        <v>0.04</v>
      </c>
      <c r="J11" s="7">
        <v>1</v>
      </c>
      <c r="K11" s="7">
        <v>-36.275652000000001</v>
      </c>
      <c r="L11" s="7">
        <v>-117.939131</v>
      </c>
      <c r="M11" s="12">
        <v>-161.54210699999999</v>
      </c>
      <c r="N11">
        <v>3.8</v>
      </c>
      <c r="O11">
        <v>3.51</v>
      </c>
      <c r="P11">
        <v>10.58</v>
      </c>
      <c r="Q11">
        <v>0.04</v>
      </c>
      <c r="R11">
        <v>1</v>
      </c>
      <c r="S11">
        <v>-61.014862999999998</v>
      </c>
      <c r="T11">
        <v>-158.93545800000001</v>
      </c>
      <c r="U11" s="15">
        <v>-165.02303699999999</v>
      </c>
      <c r="V11" s="10">
        <f t="shared" si="0"/>
        <v>-130.829419</v>
      </c>
    </row>
    <row r="12" spans="1:22" x14ac:dyDescent="0.35">
      <c r="A12" t="s">
        <v>26</v>
      </c>
      <c r="B12">
        <v>0.40100000000000002</v>
      </c>
      <c r="C12">
        <v>9.5147478591817315E-3</v>
      </c>
      <c r="D12">
        <v>2160</v>
      </c>
      <c r="E12">
        <v>3650</v>
      </c>
      <c r="F12" s="7">
        <v>4.25</v>
      </c>
      <c r="G12" s="7">
        <v>4.41</v>
      </c>
      <c r="H12" s="7">
        <v>8.36</v>
      </c>
      <c r="I12" s="7">
        <v>0.04</v>
      </c>
      <c r="J12" s="7">
        <v>1</v>
      </c>
      <c r="K12" s="7">
        <v>-17.871556999999999</v>
      </c>
      <c r="L12" s="7">
        <v>-66.224710999999999</v>
      </c>
      <c r="M12" s="12">
        <v>-77.528544999999994</v>
      </c>
      <c r="N12">
        <v>4.25</v>
      </c>
      <c r="O12">
        <v>4.41</v>
      </c>
      <c r="P12">
        <v>8.36</v>
      </c>
      <c r="Q12">
        <v>0.04</v>
      </c>
      <c r="R12">
        <v>1</v>
      </c>
      <c r="S12">
        <v>-40.301571000000003</v>
      </c>
      <c r="T12">
        <v>-114.57666</v>
      </c>
      <c r="U12" s="15">
        <v>-101.679564</v>
      </c>
      <c r="V12" s="10">
        <f t="shared" si="0"/>
        <v>-91.712031999999994</v>
      </c>
    </row>
    <row r="13" spans="1:22" x14ac:dyDescent="0.35">
      <c r="A13" t="s">
        <v>27</v>
      </c>
      <c r="B13">
        <v>0.47399999999999998</v>
      </c>
      <c r="C13">
        <v>6.1766522544780727E-3</v>
      </c>
      <c r="D13">
        <v>2130</v>
      </c>
      <c r="E13">
        <v>2945</v>
      </c>
      <c r="F13" s="7">
        <v>4.6500000000000004</v>
      </c>
      <c r="G13" s="7">
        <v>5.18</v>
      </c>
      <c r="H13" s="7">
        <v>7.23</v>
      </c>
      <c r="I13" s="7">
        <v>0.04</v>
      </c>
      <c r="J13" s="7">
        <v>1</v>
      </c>
      <c r="K13" s="7">
        <v>-6.4396000000000004</v>
      </c>
      <c r="L13" s="7">
        <v>-25.795966</v>
      </c>
      <c r="M13" s="12">
        <v>-27.412462000000001</v>
      </c>
      <c r="N13">
        <v>4.6500000000000004</v>
      </c>
      <c r="O13">
        <v>5.18</v>
      </c>
      <c r="P13">
        <v>7.23</v>
      </c>
      <c r="Q13">
        <v>0.04</v>
      </c>
      <c r="R13">
        <v>1</v>
      </c>
      <c r="S13">
        <v>-30.279962000000001</v>
      </c>
      <c r="T13">
        <v>-91.111301999999995</v>
      </c>
      <c r="U13" s="15">
        <v>-73.394658000000007</v>
      </c>
      <c r="V13" s="10">
        <f t="shared" si="0"/>
        <v>-70.258465999999999</v>
      </c>
    </row>
    <row r="14" spans="1:22" x14ac:dyDescent="0.35">
      <c r="A14" t="s">
        <v>28</v>
      </c>
      <c r="B14">
        <v>1.19</v>
      </c>
      <c r="C14">
        <v>5.254860746190226E-3</v>
      </c>
      <c r="D14">
        <v>1808</v>
      </c>
      <c r="E14">
        <v>3023</v>
      </c>
      <c r="F14" s="7">
        <v>4.93</v>
      </c>
      <c r="G14" s="7">
        <v>5.55</v>
      </c>
      <c r="H14" s="7">
        <v>7.09</v>
      </c>
      <c r="I14" s="7">
        <v>0.04</v>
      </c>
      <c r="J14" s="7">
        <v>1</v>
      </c>
      <c r="K14" s="7">
        <v>-1.500324</v>
      </c>
      <c r="L14" s="7">
        <v>-6.0232450000000002</v>
      </c>
      <c r="M14" s="12">
        <v>-6.317793</v>
      </c>
      <c r="N14">
        <v>4.93</v>
      </c>
      <c r="O14">
        <v>5.55</v>
      </c>
      <c r="P14">
        <v>7.09</v>
      </c>
      <c r="Q14">
        <v>0.04</v>
      </c>
      <c r="R14">
        <v>1</v>
      </c>
      <c r="S14">
        <v>-32.115644000000003</v>
      </c>
      <c r="T14">
        <v>-97.366399999999999</v>
      </c>
      <c r="U14" s="15">
        <v>-77.417642000000001</v>
      </c>
      <c r="V14" s="10">
        <f t="shared" si="0"/>
        <v>-67.154872000000012</v>
      </c>
    </row>
    <row r="15" spans="1:22" x14ac:dyDescent="0.35">
      <c r="A15" t="s">
        <v>29</v>
      </c>
      <c r="B15">
        <v>0.83099999999999996</v>
      </c>
      <c r="C15">
        <v>5.9417706476530005E-3</v>
      </c>
      <c r="D15">
        <v>1768</v>
      </c>
      <c r="E15">
        <v>3143</v>
      </c>
      <c r="F15" s="7">
        <v>5.0999999999999996</v>
      </c>
      <c r="G15" s="7">
        <v>5.36</v>
      </c>
      <c r="H15" s="7">
        <v>6.7</v>
      </c>
      <c r="I15" s="7">
        <v>0.04</v>
      </c>
      <c r="J15" s="7">
        <v>1</v>
      </c>
      <c r="K15" s="7">
        <v>-0.20984</v>
      </c>
      <c r="L15" s="7">
        <v>-0.86823399999999995</v>
      </c>
      <c r="M15" s="12">
        <v>-0.87698200000000004</v>
      </c>
      <c r="N15">
        <v>5.0999999999999996</v>
      </c>
      <c r="O15">
        <v>5.36</v>
      </c>
      <c r="P15">
        <v>6.7</v>
      </c>
      <c r="Q15">
        <v>0.04</v>
      </c>
      <c r="R15">
        <v>1</v>
      </c>
      <c r="S15">
        <v>-43.255284000000003</v>
      </c>
      <c r="T15">
        <v>-134.06900300000001</v>
      </c>
      <c r="U15" s="15">
        <v>-102.654561</v>
      </c>
      <c r="V15" s="10">
        <f t="shared" si="0"/>
        <v>-77.004028000000005</v>
      </c>
    </row>
    <row r="16" spans="1:22" x14ac:dyDescent="0.35">
      <c r="A16" t="s">
        <v>30</v>
      </c>
      <c r="B16">
        <v>0.76500000000000001</v>
      </c>
      <c r="C16">
        <v>5.3676865271068165E-3</v>
      </c>
      <c r="D16">
        <v>1356.6</v>
      </c>
      <c r="E16">
        <v>2840</v>
      </c>
      <c r="F16" s="7">
        <v>4.45</v>
      </c>
      <c r="G16" s="7">
        <v>3.18</v>
      </c>
      <c r="H16" s="7">
        <v>7.12</v>
      </c>
      <c r="I16" s="7">
        <v>7.0000000000000007E-2</v>
      </c>
      <c r="J16" s="7">
        <v>0.3</v>
      </c>
      <c r="K16" s="7">
        <v>3.273577</v>
      </c>
      <c r="L16" s="7">
        <v>13.637286</v>
      </c>
      <c r="M16" s="7">
        <v>14.344497</v>
      </c>
      <c r="N16">
        <v>4.45</v>
      </c>
      <c r="O16">
        <v>3.18</v>
      </c>
      <c r="P16">
        <v>7.12</v>
      </c>
      <c r="Q16">
        <v>7.0000000000000007E-2</v>
      </c>
      <c r="R16">
        <v>0.3</v>
      </c>
      <c r="S16">
        <v>-15.632777000000001</v>
      </c>
      <c r="T16">
        <v>-47.16722</v>
      </c>
      <c r="U16" s="15">
        <v>-37.609158000000001</v>
      </c>
      <c r="V16" s="10">
        <f t="shared" si="0"/>
        <v>-45.898104000000004</v>
      </c>
    </row>
    <row r="17" spans="1:22" x14ac:dyDescent="0.35">
      <c r="A17" t="s">
        <v>31</v>
      </c>
      <c r="B17">
        <v>0.46</v>
      </c>
      <c r="C17">
        <v>7.6394194041252859E-3</v>
      </c>
      <c r="D17">
        <v>692.73</v>
      </c>
      <c r="E17">
        <v>1180</v>
      </c>
      <c r="F17" s="7">
        <v>4.0999999999999996</v>
      </c>
      <c r="G17" s="7">
        <v>2.2999999999999998</v>
      </c>
      <c r="H17" s="7">
        <v>9.17</v>
      </c>
      <c r="I17" s="7">
        <v>0.1</v>
      </c>
      <c r="J17" s="7">
        <v>1.4</v>
      </c>
      <c r="K17" s="7">
        <v>-15.21062</v>
      </c>
      <c r="L17" s="7">
        <v>-56.987400999999998</v>
      </c>
      <c r="M17" s="12">
        <v>-70.957087999999999</v>
      </c>
      <c r="N17" s="11">
        <v>4.0999999999999996</v>
      </c>
      <c r="O17" s="11">
        <v>2.2999999999999998</v>
      </c>
      <c r="P17" s="11">
        <v>9.17</v>
      </c>
      <c r="Q17" s="11">
        <v>0.1</v>
      </c>
      <c r="R17" s="11">
        <v>1.4</v>
      </c>
      <c r="S17">
        <v>0.95373699999999995</v>
      </c>
      <c r="T17">
        <v>2.625121</v>
      </c>
      <c r="U17">
        <v>2.4777770000000001</v>
      </c>
      <c r="V17" s="10">
        <f t="shared" si="0"/>
        <v>-47.795787000000004</v>
      </c>
    </row>
    <row r="18" spans="1:22" x14ac:dyDescent="0.35">
      <c r="A18" t="s">
        <v>32</v>
      </c>
      <c r="B18">
        <v>0.379</v>
      </c>
      <c r="C18">
        <v>1.6722408026755852E-2</v>
      </c>
      <c r="D18">
        <v>1210.5999999999999</v>
      </c>
      <c r="E18">
        <v>3103</v>
      </c>
      <c r="F18" s="7">
        <v>4.55</v>
      </c>
      <c r="G18" s="7">
        <v>2.57</v>
      </c>
      <c r="H18" s="7">
        <v>9.8699999999999992</v>
      </c>
      <c r="I18" s="7">
        <v>0.04</v>
      </c>
      <c r="J18" s="7">
        <v>2.1</v>
      </c>
      <c r="K18" s="7">
        <v>-17.239650999999999</v>
      </c>
      <c r="L18" s="7">
        <v>-77.657635999999997</v>
      </c>
      <c r="M18" s="12">
        <v>-101.55461</v>
      </c>
      <c r="N18" s="11">
        <v>4.55</v>
      </c>
      <c r="O18" s="11">
        <v>2.57</v>
      </c>
      <c r="P18" s="11">
        <v>9.8699999999999992</v>
      </c>
      <c r="Q18" s="11">
        <v>0.04</v>
      </c>
      <c r="R18" s="11">
        <v>2.1</v>
      </c>
      <c r="S18">
        <v>9.5275400000000001</v>
      </c>
      <c r="T18">
        <v>-7.9939660000000003</v>
      </c>
      <c r="U18" s="15">
        <v>-7.9245340000000004</v>
      </c>
      <c r="V18" s="10">
        <f t="shared" si="0"/>
        <v>-41.251014999999995</v>
      </c>
    </row>
    <row r="19" spans="1:22" x14ac:dyDescent="0.35">
      <c r="A19" t="s">
        <v>33</v>
      </c>
      <c r="B19">
        <v>0.4</v>
      </c>
      <c r="C19">
        <v>1.2953367875647668E-2</v>
      </c>
      <c r="D19">
        <v>312.2</v>
      </c>
      <c r="E19">
        <v>961</v>
      </c>
      <c r="F19" s="7">
        <v>2.1</v>
      </c>
      <c r="G19" s="7">
        <v>0.22</v>
      </c>
      <c r="H19" s="7">
        <v>56.07</v>
      </c>
      <c r="I19" s="7">
        <v>0.14000000000000001</v>
      </c>
      <c r="J19" s="7">
        <v>0</v>
      </c>
      <c r="K19" s="7">
        <v>63.687027</v>
      </c>
      <c r="L19" s="7">
        <v>107.020808</v>
      </c>
      <c r="M19" s="7">
        <v>445.58028999999999</v>
      </c>
      <c r="N19">
        <v>2.1</v>
      </c>
      <c r="O19">
        <v>0.22</v>
      </c>
      <c r="P19">
        <v>56.07</v>
      </c>
      <c r="Q19">
        <v>0.14000000000000001</v>
      </c>
      <c r="R19">
        <v>0</v>
      </c>
      <c r="S19">
        <v>32.416300999999997</v>
      </c>
      <c r="T19">
        <v>59.616022000000001</v>
      </c>
      <c r="U19">
        <v>188.155406</v>
      </c>
      <c r="V19" s="10">
        <f t="shared" si="0"/>
        <v>62.564423999999995</v>
      </c>
    </row>
    <row r="20" spans="1:22" x14ac:dyDescent="0.35">
      <c r="A20" t="s">
        <v>34</v>
      </c>
      <c r="B20">
        <v>1.0200000000000001E-2</v>
      </c>
      <c r="C20">
        <v>0.31847133757961782</v>
      </c>
      <c r="D20">
        <v>1042</v>
      </c>
      <c r="E20">
        <v>1657</v>
      </c>
      <c r="F20" s="7">
        <v>2.4</v>
      </c>
      <c r="G20" s="7">
        <v>0.59</v>
      </c>
      <c r="H20" s="7">
        <v>33.93</v>
      </c>
      <c r="I20" s="7">
        <v>0.1</v>
      </c>
      <c r="J20" s="7">
        <v>0.4</v>
      </c>
      <c r="K20" s="7">
        <v>-10.725813</v>
      </c>
      <c r="L20" s="7">
        <v>-21.326253000000001</v>
      </c>
      <c r="M20" s="12">
        <v>-63.524489000000003</v>
      </c>
      <c r="N20">
        <v>2.4</v>
      </c>
      <c r="O20">
        <v>0.59</v>
      </c>
      <c r="P20">
        <v>33.93</v>
      </c>
      <c r="Q20">
        <v>0.1</v>
      </c>
      <c r="R20">
        <v>0.4</v>
      </c>
      <c r="S20">
        <v>-9.4776489999999995</v>
      </c>
      <c r="T20">
        <v>-18.415468000000001</v>
      </c>
      <c r="U20" s="15">
        <v>-41.581995999999997</v>
      </c>
      <c r="V20" s="10">
        <f t="shared" si="0"/>
        <v>-53.742366000000004</v>
      </c>
    </row>
    <row r="21" spans="1:22" x14ac:dyDescent="0.35">
      <c r="A21" t="s">
        <v>35</v>
      </c>
      <c r="B21">
        <v>5.33E-2</v>
      </c>
      <c r="C21">
        <v>8.6206896551724144E-2</v>
      </c>
      <c r="D21">
        <v>1795</v>
      </c>
      <c r="E21">
        <v>3611</v>
      </c>
      <c r="F21" s="7">
        <v>3.2</v>
      </c>
      <c r="G21" s="7">
        <v>1.77</v>
      </c>
      <c r="H21" s="7">
        <v>19.899999999999999</v>
      </c>
      <c r="I21" s="7">
        <v>7.0000000000000007E-2</v>
      </c>
      <c r="J21" s="7">
        <v>0.7</v>
      </c>
      <c r="K21" s="7">
        <v>-36.956246</v>
      </c>
      <c r="L21" s="7">
        <v>-89.043144999999996</v>
      </c>
      <c r="M21" s="12">
        <v>-185.84030799999999</v>
      </c>
      <c r="N21">
        <v>3.2</v>
      </c>
      <c r="O21">
        <v>1.77</v>
      </c>
      <c r="P21">
        <v>19.899999999999999</v>
      </c>
      <c r="Q21">
        <v>7.0000000000000007E-2</v>
      </c>
      <c r="R21">
        <v>0.7</v>
      </c>
      <c r="S21">
        <v>-68.705160000000006</v>
      </c>
      <c r="T21">
        <v>-149.597745</v>
      </c>
      <c r="U21" s="15">
        <v>-236.679385</v>
      </c>
      <c r="V21" s="10">
        <f t="shared" si="0"/>
        <v>-139.20031</v>
      </c>
    </row>
    <row r="22" spans="1:22" x14ac:dyDescent="0.35">
      <c r="A22" t="s">
        <v>36</v>
      </c>
      <c r="B22">
        <v>0.26300000000000001</v>
      </c>
      <c r="C22">
        <v>2.7322404371584699E-2</v>
      </c>
      <c r="D22">
        <v>2125</v>
      </c>
      <c r="E22">
        <v>4650</v>
      </c>
      <c r="F22" s="7">
        <v>3.45</v>
      </c>
      <c r="G22" s="7">
        <v>2.8</v>
      </c>
      <c r="H22" s="7">
        <v>14</v>
      </c>
      <c r="I22" s="7">
        <v>0.04</v>
      </c>
      <c r="J22" s="7">
        <v>1</v>
      </c>
      <c r="K22" s="7">
        <v>-54.917459000000001</v>
      </c>
      <c r="L22" s="7">
        <v>-152.75559100000001</v>
      </c>
      <c r="M22" s="12">
        <v>-252.18534700000001</v>
      </c>
      <c r="N22">
        <v>3.45</v>
      </c>
      <c r="O22">
        <v>2.8</v>
      </c>
      <c r="P22">
        <v>14</v>
      </c>
      <c r="Q22">
        <v>0.04</v>
      </c>
      <c r="R22">
        <v>1</v>
      </c>
      <c r="S22">
        <v>-83.168792999999994</v>
      </c>
      <c r="T22">
        <v>-197.53486799999999</v>
      </c>
      <c r="U22" s="15">
        <v>-247.20796300000001</v>
      </c>
      <c r="V22" s="10">
        <f t="shared" si="0"/>
        <v>-171.625156</v>
      </c>
    </row>
    <row r="23" spans="1:22" x14ac:dyDescent="0.35">
      <c r="A23" t="s">
        <v>37</v>
      </c>
      <c r="B23">
        <v>0.34799999999999998</v>
      </c>
      <c r="C23">
        <v>1.2004801920768308E-2</v>
      </c>
      <c r="D23">
        <v>2741</v>
      </c>
      <c r="E23">
        <v>5015</v>
      </c>
      <c r="F23" s="7">
        <v>4.05</v>
      </c>
      <c r="G23" s="7">
        <v>4.41</v>
      </c>
      <c r="H23" s="7">
        <v>10.8</v>
      </c>
      <c r="I23" s="7">
        <v>0.04</v>
      </c>
      <c r="J23" s="7">
        <v>1</v>
      </c>
      <c r="K23" s="7">
        <v>-31.888459999999998</v>
      </c>
      <c r="L23" s="7">
        <v>-101.50526499999999</v>
      </c>
      <c r="M23" s="12">
        <v>-140.95325600000001</v>
      </c>
      <c r="N23">
        <v>4.05</v>
      </c>
      <c r="O23">
        <v>4.41</v>
      </c>
      <c r="P23">
        <v>10.8</v>
      </c>
      <c r="Q23">
        <v>0.04</v>
      </c>
      <c r="R23">
        <v>1</v>
      </c>
      <c r="S23">
        <v>-44.809041999999998</v>
      </c>
      <c r="T23">
        <v>-116.303347</v>
      </c>
      <c r="U23" s="15">
        <v>-122.426298</v>
      </c>
      <c r="V23" s="10">
        <f t="shared" si="0"/>
        <v>-110.23640599999999</v>
      </c>
    </row>
    <row r="24" spans="1:22" x14ac:dyDescent="0.35">
      <c r="A24" t="s">
        <v>38</v>
      </c>
      <c r="B24">
        <v>0.38200000000000001</v>
      </c>
      <c r="C24">
        <v>5.8754406580493537E-3</v>
      </c>
      <c r="D24">
        <v>2890</v>
      </c>
      <c r="E24">
        <v>4885</v>
      </c>
      <c r="F24" s="7">
        <v>4.6500000000000004</v>
      </c>
      <c r="G24" s="7">
        <v>5.55</v>
      </c>
      <c r="H24" s="7">
        <v>9.4</v>
      </c>
      <c r="I24" s="7">
        <v>0.04</v>
      </c>
      <c r="J24" s="7">
        <v>1</v>
      </c>
      <c r="K24" s="7">
        <v>-7.6802330000000003</v>
      </c>
      <c r="L24" s="7">
        <v>-26.073625</v>
      </c>
      <c r="M24" s="12">
        <v>-33.005831999999998</v>
      </c>
      <c r="N24">
        <v>4.6500000000000004</v>
      </c>
      <c r="O24">
        <v>5.55</v>
      </c>
      <c r="P24">
        <v>9.4</v>
      </c>
      <c r="Q24">
        <v>0.04</v>
      </c>
      <c r="R24">
        <v>1</v>
      </c>
      <c r="S24">
        <v>-24.800146000000002</v>
      </c>
      <c r="T24">
        <v>-67.841239000000002</v>
      </c>
      <c r="U24" s="15">
        <v>-65.099703000000005</v>
      </c>
      <c r="V24" s="10">
        <f t="shared" si="0"/>
        <v>-66.019283000000001</v>
      </c>
    </row>
    <row r="25" spans="1:22" x14ac:dyDescent="0.35">
      <c r="A25" t="s">
        <v>39</v>
      </c>
      <c r="B25">
        <v>1.18</v>
      </c>
      <c r="C25">
        <v>3.669724770642202E-3</v>
      </c>
      <c r="D25">
        <v>2583</v>
      </c>
      <c r="E25">
        <v>4173</v>
      </c>
      <c r="F25" s="7">
        <v>5.4</v>
      </c>
      <c r="G25" s="7">
        <v>6.13</v>
      </c>
      <c r="H25" s="7">
        <v>8.1999999999999993</v>
      </c>
      <c r="I25" s="7">
        <v>0.04</v>
      </c>
      <c r="J25" s="7">
        <v>1</v>
      </c>
      <c r="K25" s="7">
        <v>0.50009999999999999</v>
      </c>
      <c r="L25" s="7">
        <v>1.8005389999999999</v>
      </c>
      <c r="M25" s="7">
        <v>2.0808900000000001</v>
      </c>
      <c r="N25">
        <v>5.4</v>
      </c>
      <c r="O25">
        <v>6.13</v>
      </c>
      <c r="P25">
        <v>8.1999999999999993</v>
      </c>
      <c r="Q25">
        <v>0.04</v>
      </c>
      <c r="R25">
        <v>1</v>
      </c>
      <c r="S25">
        <v>-48.411138999999999</v>
      </c>
      <c r="T25">
        <v>-139.561545</v>
      </c>
      <c r="U25" s="15">
        <v>-122.266741</v>
      </c>
      <c r="V25" s="10">
        <f t="shared" si="0"/>
        <v>-81.44994299999999</v>
      </c>
    </row>
    <row r="26" spans="1:22" x14ac:dyDescent="0.35">
      <c r="A26" t="s">
        <v>40</v>
      </c>
      <c r="B26">
        <v>1.63</v>
      </c>
      <c r="C26">
        <v>2.8735632183908046E-3</v>
      </c>
      <c r="D26">
        <v>2239</v>
      </c>
      <c r="E26">
        <v>4000</v>
      </c>
      <c r="F26" s="7">
        <v>5.4</v>
      </c>
      <c r="G26" s="7">
        <v>5.45</v>
      </c>
      <c r="H26" s="7">
        <v>8.3000000000000007</v>
      </c>
      <c r="I26" s="7">
        <v>0.04</v>
      </c>
      <c r="J26" s="7">
        <v>1</v>
      </c>
      <c r="K26" s="7">
        <v>-0.95288099999999998</v>
      </c>
      <c r="L26" s="7">
        <v>-3.4049200000000002</v>
      </c>
      <c r="M26" s="12">
        <v>-3.9670070000000002</v>
      </c>
      <c r="N26">
        <v>5.4</v>
      </c>
      <c r="O26">
        <v>5.45</v>
      </c>
      <c r="P26">
        <v>8.3000000000000007</v>
      </c>
      <c r="Q26">
        <v>0.04</v>
      </c>
      <c r="R26">
        <v>1</v>
      </c>
      <c r="S26">
        <v>-64.299937</v>
      </c>
      <c r="T26">
        <v>-184.63062300000001</v>
      </c>
      <c r="U26" s="15">
        <v>-163.06313800000001</v>
      </c>
      <c r="V26" s="10">
        <f t="shared" si="0"/>
        <v>-98.791721999999993</v>
      </c>
    </row>
    <row r="27" spans="1:22" x14ac:dyDescent="0.35">
      <c r="A27" t="s">
        <v>41</v>
      </c>
      <c r="B27">
        <v>1.5</v>
      </c>
      <c r="C27">
        <v>3.6968576709796672E-3</v>
      </c>
      <c r="D27">
        <v>1825</v>
      </c>
      <c r="E27">
        <v>3413</v>
      </c>
      <c r="F27" s="7">
        <v>5.45</v>
      </c>
      <c r="G27" s="7">
        <v>4.66</v>
      </c>
      <c r="H27" s="7">
        <v>8.9</v>
      </c>
      <c r="I27" s="7">
        <v>0.04</v>
      </c>
      <c r="J27" s="7">
        <v>1</v>
      </c>
      <c r="K27" s="7">
        <v>-6.6838999999999996E-2</v>
      </c>
      <c r="L27" s="7">
        <v>-0.22837499999999999</v>
      </c>
      <c r="M27" s="12">
        <v>-0.278748</v>
      </c>
      <c r="N27">
        <v>5.45</v>
      </c>
      <c r="O27">
        <v>4.66</v>
      </c>
      <c r="P27">
        <v>8.9</v>
      </c>
      <c r="Q27">
        <v>0.04</v>
      </c>
      <c r="R27">
        <v>1</v>
      </c>
      <c r="S27">
        <v>-84.787386999999995</v>
      </c>
      <c r="T27">
        <v>-238.284524</v>
      </c>
      <c r="U27" s="15">
        <v>-220.473218</v>
      </c>
      <c r="V27" s="10">
        <f t="shared" si="0"/>
        <v>-118.39313</v>
      </c>
    </row>
    <row r="28" spans="1:22" x14ac:dyDescent="0.35">
      <c r="A28" t="s">
        <v>42</v>
      </c>
      <c r="B28">
        <v>0.52100000000000002</v>
      </c>
      <c r="C28">
        <v>5.5309734513274336E-3</v>
      </c>
      <c r="D28">
        <v>1235.08</v>
      </c>
      <c r="E28">
        <v>2485</v>
      </c>
      <c r="F28" s="7">
        <v>4.3499999999999996</v>
      </c>
      <c r="G28" s="7">
        <v>2.52</v>
      </c>
      <c r="H28" s="7">
        <v>10.25</v>
      </c>
      <c r="I28" s="7">
        <v>7.0000000000000007E-2</v>
      </c>
      <c r="J28" s="7">
        <v>0.15</v>
      </c>
      <c r="K28" s="7">
        <v>16.015176</v>
      </c>
      <c r="L28" s="7">
        <v>53.304147</v>
      </c>
      <c r="M28" s="7">
        <v>71.484896000000006</v>
      </c>
      <c r="N28">
        <v>4.3499999999999996</v>
      </c>
      <c r="O28">
        <v>2.52</v>
      </c>
      <c r="P28">
        <v>10.25</v>
      </c>
      <c r="Q28">
        <v>7.0000000000000007E-2</v>
      </c>
      <c r="R28">
        <v>0.15</v>
      </c>
      <c r="S28">
        <v>-8.889208</v>
      </c>
      <c r="T28">
        <v>-23.519615000000002</v>
      </c>
      <c r="U28" s="15">
        <v>-23.909994000000001</v>
      </c>
      <c r="V28" s="10">
        <f t="shared" si="0"/>
        <v>-26.412936000000002</v>
      </c>
    </row>
    <row r="29" spans="1:22" x14ac:dyDescent="0.35">
      <c r="A29" t="s">
        <v>43</v>
      </c>
      <c r="B29">
        <v>0.29199999999999998</v>
      </c>
      <c r="C29">
        <v>9.9304865938430985E-3</v>
      </c>
      <c r="D29">
        <v>594.1</v>
      </c>
      <c r="E29">
        <v>1038</v>
      </c>
      <c r="F29" s="7">
        <v>4.05</v>
      </c>
      <c r="G29" s="7">
        <v>1.91</v>
      </c>
      <c r="H29" s="7">
        <v>13</v>
      </c>
      <c r="I29" s="7">
        <v>0.1</v>
      </c>
      <c r="J29" s="7">
        <v>1.4</v>
      </c>
      <c r="K29" s="7">
        <v>-5.9161900000000003</v>
      </c>
      <c r="L29" s="7">
        <v>-17.914141000000001</v>
      </c>
      <c r="M29" s="12">
        <v>-28.148955000000001</v>
      </c>
      <c r="N29">
        <v>4.05</v>
      </c>
      <c r="O29">
        <v>1.91</v>
      </c>
      <c r="P29">
        <v>13</v>
      </c>
      <c r="Q29">
        <v>0.1</v>
      </c>
      <c r="R29">
        <v>1.4</v>
      </c>
      <c r="S29">
        <v>5.0841570000000003</v>
      </c>
      <c r="T29">
        <v>12.521982</v>
      </c>
      <c r="U29">
        <v>14.915414</v>
      </c>
      <c r="V29" s="10">
        <f t="shared" si="0"/>
        <v>-34.370937000000005</v>
      </c>
    </row>
    <row r="30" spans="1:22" x14ac:dyDescent="0.35">
      <c r="A30" t="s">
        <v>44</v>
      </c>
      <c r="B30">
        <v>0.246</v>
      </c>
      <c r="C30">
        <v>2.1394950791613177E-2</v>
      </c>
      <c r="D30">
        <v>301.55</v>
      </c>
      <c r="E30">
        <v>951.6</v>
      </c>
      <c r="F30" s="7">
        <v>1.95</v>
      </c>
      <c r="G30" s="7">
        <v>0.17</v>
      </c>
      <c r="H30" s="7">
        <v>69.23</v>
      </c>
      <c r="I30" s="7">
        <v>0.14000000000000001</v>
      </c>
      <c r="J30" s="7">
        <v>0</v>
      </c>
      <c r="K30" s="7">
        <v>68.368465999999998</v>
      </c>
      <c r="L30" s="7">
        <v>105.526388</v>
      </c>
      <c r="M30" s="7">
        <v>505.663185</v>
      </c>
      <c r="N30">
        <v>1.95</v>
      </c>
      <c r="O30">
        <v>0.17</v>
      </c>
      <c r="P30">
        <v>69.23</v>
      </c>
      <c r="Q30">
        <v>0.14000000000000001</v>
      </c>
      <c r="R30">
        <v>0</v>
      </c>
      <c r="S30">
        <v>33.336269999999999</v>
      </c>
      <c r="T30">
        <v>60.314557999999998</v>
      </c>
      <c r="U30">
        <v>219.08788899999999</v>
      </c>
      <c r="V30" s="10">
        <f t="shared" si="0"/>
        <v>68.165831999999995</v>
      </c>
    </row>
    <row r="31" spans="1:22" x14ac:dyDescent="0.35">
      <c r="A31" t="s">
        <v>45</v>
      </c>
      <c r="B31">
        <v>6.6E-3</v>
      </c>
      <c r="C31">
        <v>0.49261083743842371</v>
      </c>
      <c r="D31">
        <v>1002</v>
      </c>
      <c r="E31">
        <v>1910</v>
      </c>
      <c r="F31" s="7">
        <v>2.3199999999999998</v>
      </c>
      <c r="G31" s="7">
        <v>0.53</v>
      </c>
      <c r="H31" s="7">
        <v>38.1</v>
      </c>
      <c r="I31" s="7">
        <v>0.1</v>
      </c>
      <c r="J31" s="7">
        <v>0.5</v>
      </c>
      <c r="K31" s="7">
        <v>-12.124796999999999</v>
      </c>
      <c r="L31" s="7">
        <v>-22.815297999999999</v>
      </c>
      <c r="M31" s="12">
        <v>-73.419853000000003</v>
      </c>
      <c r="N31">
        <v>2.3199999999999998</v>
      </c>
      <c r="O31">
        <v>0.53</v>
      </c>
      <c r="P31">
        <v>38.1</v>
      </c>
      <c r="Q31">
        <v>0.1</v>
      </c>
      <c r="R31">
        <v>0.5</v>
      </c>
      <c r="S31">
        <v>-8.8896850000000001</v>
      </c>
      <c r="T31">
        <v>-16.979925999999999</v>
      </c>
      <c r="U31" s="15">
        <v>-41.420861000000002</v>
      </c>
      <c r="V31" s="10">
        <f t="shared" si="0"/>
        <v>-54.553386000000003</v>
      </c>
    </row>
    <row r="32" spans="1:22" x14ac:dyDescent="0.35">
      <c r="A32" t="s">
        <v>46</v>
      </c>
      <c r="B32">
        <v>0.05</v>
      </c>
      <c r="C32">
        <v>9.7087378640776698E-2</v>
      </c>
      <c r="D32">
        <v>2503</v>
      </c>
      <c r="E32">
        <v>5470</v>
      </c>
      <c r="F32" s="7">
        <v>3.6</v>
      </c>
      <c r="G32" s="7">
        <v>3.05</v>
      </c>
      <c r="H32" s="7">
        <v>13.45</v>
      </c>
      <c r="I32" s="7">
        <v>0.04</v>
      </c>
      <c r="J32" s="7">
        <v>1</v>
      </c>
      <c r="K32" s="7">
        <v>-47.612476000000001</v>
      </c>
      <c r="L32" s="7">
        <v>-134.938579</v>
      </c>
      <c r="M32" s="12">
        <v>-216.89774299999999</v>
      </c>
      <c r="N32">
        <v>3.6</v>
      </c>
      <c r="O32">
        <v>3.05</v>
      </c>
      <c r="P32">
        <v>13.45</v>
      </c>
      <c r="Q32">
        <v>0.04</v>
      </c>
      <c r="R32">
        <v>1</v>
      </c>
      <c r="S32">
        <v>-75.317915999999997</v>
      </c>
      <c r="T32">
        <v>-181.50909999999999</v>
      </c>
      <c r="U32" s="15">
        <v>-221.16340099999999</v>
      </c>
      <c r="V32" s="10">
        <f t="shared" si="0"/>
        <v>-156.46929599999999</v>
      </c>
    </row>
    <row r="33" spans="1:22" x14ac:dyDescent="0.35">
      <c r="A33" t="s">
        <v>47</v>
      </c>
      <c r="B33">
        <v>0.54</v>
      </c>
      <c r="C33">
        <v>9.1827364554637279E-3</v>
      </c>
      <c r="D33">
        <v>3269</v>
      </c>
      <c r="E33">
        <v>5698</v>
      </c>
      <c r="F33" s="7">
        <v>4.05</v>
      </c>
      <c r="G33" s="7">
        <v>4.33</v>
      </c>
      <c r="H33" s="7">
        <v>10.81</v>
      </c>
      <c r="I33" s="7">
        <v>0.04</v>
      </c>
      <c r="J33" s="7">
        <v>1</v>
      </c>
      <c r="K33" s="7">
        <v>-31.237286000000001</v>
      </c>
      <c r="L33" s="7">
        <v>-99.376621999999998</v>
      </c>
      <c r="M33" s="12">
        <v>-138.08252999999999</v>
      </c>
      <c r="N33">
        <v>4.05</v>
      </c>
      <c r="O33">
        <v>4.33</v>
      </c>
      <c r="P33">
        <v>10.81</v>
      </c>
      <c r="Q33">
        <v>0.04</v>
      </c>
      <c r="R33">
        <v>1</v>
      </c>
      <c r="S33">
        <v>-46.205298999999997</v>
      </c>
      <c r="T33">
        <v>-119.891847</v>
      </c>
      <c r="U33" s="15">
        <v>-126.281611</v>
      </c>
      <c r="V33" s="10">
        <f t="shared" si="0"/>
        <v>-110.981489</v>
      </c>
    </row>
    <row r="34" spans="1:22" x14ac:dyDescent="0.35">
      <c r="A34" t="s">
        <v>48</v>
      </c>
      <c r="B34">
        <v>0.7</v>
      </c>
      <c r="C34">
        <v>4.9975012493753126E-3</v>
      </c>
      <c r="D34">
        <v>3680</v>
      </c>
      <c r="E34">
        <v>5930</v>
      </c>
      <c r="F34" s="7">
        <v>4.8</v>
      </c>
      <c r="G34" s="7">
        <v>5.93</v>
      </c>
      <c r="H34" s="7">
        <v>9.5500000000000007</v>
      </c>
      <c r="I34" s="7">
        <v>0.04</v>
      </c>
      <c r="J34" s="7">
        <v>1</v>
      </c>
      <c r="K34" s="7">
        <v>-3.3311790000000001</v>
      </c>
      <c r="L34" s="7">
        <v>-11.142264000000001</v>
      </c>
      <c r="M34" s="12">
        <v>-14.254317</v>
      </c>
      <c r="N34">
        <v>4.8</v>
      </c>
      <c r="O34">
        <v>5.93</v>
      </c>
      <c r="P34">
        <v>9.5500000000000007</v>
      </c>
      <c r="Q34">
        <v>0.04</v>
      </c>
      <c r="R34">
        <v>1</v>
      </c>
      <c r="S34">
        <v>-20.556163000000002</v>
      </c>
      <c r="T34">
        <v>-56.044136000000002</v>
      </c>
      <c r="U34" s="15">
        <v>-54.349943000000003</v>
      </c>
      <c r="V34" s="10">
        <f t="shared" si="0"/>
        <v>-57.426246000000006</v>
      </c>
    </row>
    <row r="35" spans="1:22" x14ac:dyDescent="0.35">
      <c r="A35" t="s">
        <v>49</v>
      </c>
      <c r="B35">
        <v>1.56</v>
      </c>
      <c r="C35">
        <v>3.0940594059405942E-3</v>
      </c>
      <c r="D35">
        <v>3453</v>
      </c>
      <c r="E35">
        <v>5900</v>
      </c>
      <c r="F35" s="7">
        <v>5.2</v>
      </c>
      <c r="G35" s="7">
        <v>6.33</v>
      </c>
      <c r="H35" s="7">
        <v>8.85</v>
      </c>
      <c r="I35" s="7">
        <v>0.04</v>
      </c>
      <c r="J35" s="7">
        <v>1</v>
      </c>
      <c r="K35" s="7">
        <v>2.4148290000000001</v>
      </c>
      <c r="L35" s="7">
        <v>8.3496749999999995</v>
      </c>
      <c r="M35" s="7">
        <v>10.153188999999999</v>
      </c>
      <c r="N35">
        <v>5.2</v>
      </c>
      <c r="O35">
        <v>6.33</v>
      </c>
      <c r="P35">
        <v>8.85</v>
      </c>
      <c r="Q35">
        <v>0.04</v>
      </c>
      <c r="R35">
        <v>1</v>
      </c>
      <c r="S35">
        <v>-30.299462999999999</v>
      </c>
      <c r="T35">
        <v>-85.041177000000005</v>
      </c>
      <c r="U35" s="15">
        <v>-78.389538000000002</v>
      </c>
      <c r="V35" s="10">
        <f t="shared" si="0"/>
        <v>-61.423538000000001</v>
      </c>
    </row>
    <row r="36" spans="1:22" x14ac:dyDescent="0.35">
      <c r="A36" t="s">
        <v>50</v>
      </c>
      <c r="B36">
        <v>1.82</v>
      </c>
      <c r="C36">
        <v>2.6903416733925207E-3</v>
      </c>
      <c r="D36">
        <v>3327</v>
      </c>
      <c r="E36">
        <v>5300</v>
      </c>
      <c r="F36" s="7">
        <v>5.4</v>
      </c>
      <c r="G36" s="7">
        <v>6.33</v>
      </c>
      <c r="H36" s="7">
        <v>8.4499999999999993</v>
      </c>
      <c r="I36" s="7">
        <v>0.04</v>
      </c>
      <c r="J36" s="7">
        <v>1</v>
      </c>
      <c r="K36" s="7">
        <v>1.3528</v>
      </c>
      <c r="L36" s="7">
        <v>4.7804859999999998</v>
      </c>
      <c r="M36" s="7">
        <v>5.6365569999999998</v>
      </c>
      <c r="N36">
        <v>5.4</v>
      </c>
      <c r="O36">
        <v>6.33</v>
      </c>
      <c r="P36">
        <v>8.4499999999999993</v>
      </c>
      <c r="Q36">
        <v>0.04</v>
      </c>
      <c r="R36">
        <v>1</v>
      </c>
      <c r="S36">
        <v>-43.827238999999999</v>
      </c>
      <c r="T36">
        <v>-125.117062</v>
      </c>
      <c r="U36" s="15">
        <v>-111.828975</v>
      </c>
      <c r="V36" s="10">
        <f t="shared" si="0"/>
        <v>-76.013342999999992</v>
      </c>
    </row>
    <row r="37" spans="1:22" x14ac:dyDescent="0.35">
      <c r="A37" t="s">
        <v>51</v>
      </c>
      <c r="B37">
        <v>2.14</v>
      </c>
      <c r="C37">
        <v>2.1645021645021645E-3</v>
      </c>
      <c r="D37">
        <v>2683</v>
      </c>
      <c r="E37">
        <v>4403</v>
      </c>
      <c r="F37" s="7">
        <v>5.55</v>
      </c>
      <c r="G37" s="7">
        <v>6.13</v>
      </c>
      <c r="H37" s="7">
        <v>8.52</v>
      </c>
      <c r="I37" s="7">
        <v>0.04</v>
      </c>
      <c r="J37" s="7">
        <v>1</v>
      </c>
      <c r="K37" s="7">
        <v>-1.5788249999999999</v>
      </c>
      <c r="L37" s="7">
        <v>-5.5226100000000002</v>
      </c>
      <c r="M37" s="12">
        <v>-6.5474899999999998</v>
      </c>
      <c r="N37">
        <v>5.55</v>
      </c>
      <c r="O37">
        <v>6.13</v>
      </c>
      <c r="P37">
        <v>8.52</v>
      </c>
      <c r="Q37">
        <v>0.04</v>
      </c>
      <c r="R37">
        <v>1</v>
      </c>
      <c r="S37">
        <v>-61.093218999999998</v>
      </c>
      <c r="T37">
        <v>-174.24</v>
      </c>
      <c r="U37" s="15">
        <v>-156.59369000000001</v>
      </c>
      <c r="V37" s="10">
        <f t="shared" si="0"/>
        <v>-96.210948000000002</v>
      </c>
    </row>
    <row r="38" spans="1:22" x14ac:dyDescent="0.35">
      <c r="A38" t="s">
        <v>52</v>
      </c>
      <c r="B38">
        <v>2.14</v>
      </c>
      <c r="C38">
        <v>2.6109660574412533E-3</v>
      </c>
      <c r="D38">
        <v>2045</v>
      </c>
      <c r="E38">
        <v>4100</v>
      </c>
      <c r="F38" s="7">
        <v>5.65</v>
      </c>
      <c r="G38" s="7">
        <v>5.64</v>
      </c>
      <c r="H38" s="7">
        <v>9.1</v>
      </c>
      <c r="I38" s="7">
        <v>0.04</v>
      </c>
      <c r="J38" s="7">
        <v>1</v>
      </c>
      <c r="K38" s="7">
        <v>-5.0745120000000004</v>
      </c>
      <c r="L38" s="7">
        <v>-16.992251</v>
      </c>
      <c r="M38" s="12">
        <v>-21.049859999999999</v>
      </c>
      <c r="N38">
        <v>5.65</v>
      </c>
      <c r="O38">
        <v>5.64</v>
      </c>
      <c r="P38">
        <v>9.1</v>
      </c>
      <c r="Q38">
        <v>0.04</v>
      </c>
      <c r="R38">
        <v>1</v>
      </c>
      <c r="S38">
        <v>-82.880335000000002</v>
      </c>
      <c r="T38">
        <v>-232.053528</v>
      </c>
      <c r="U38" s="15">
        <v>-217.91264799999999</v>
      </c>
      <c r="V38" s="10">
        <f t="shared" si="0"/>
        <v>-121.493751</v>
      </c>
    </row>
    <row r="39" spans="1:22" x14ac:dyDescent="0.35">
      <c r="A39" t="s">
        <v>53</v>
      </c>
      <c r="B39">
        <v>0.622</v>
      </c>
      <c r="C39">
        <v>3.5932446999640674E-3</v>
      </c>
      <c r="D39">
        <v>1337.58</v>
      </c>
      <c r="E39">
        <v>3080</v>
      </c>
      <c r="F39" s="7">
        <v>5.15</v>
      </c>
      <c r="G39" s="7">
        <v>3.87</v>
      </c>
      <c r="H39" s="7">
        <v>10.199999999999999</v>
      </c>
      <c r="I39" s="7">
        <v>7.0000000000000007E-2</v>
      </c>
      <c r="J39" s="7">
        <v>0.3</v>
      </c>
      <c r="K39" s="7">
        <v>7.8016670000000001</v>
      </c>
      <c r="L39" s="7">
        <v>24.818480000000001</v>
      </c>
      <c r="M39" s="7">
        <v>33.175134</v>
      </c>
      <c r="N39">
        <v>5.15</v>
      </c>
      <c r="O39">
        <v>3.87</v>
      </c>
      <c r="P39">
        <v>10.199999999999999</v>
      </c>
      <c r="Q39">
        <v>7.0000000000000007E-2</v>
      </c>
      <c r="R39">
        <v>0.3</v>
      </c>
      <c r="S39">
        <v>-37.366484999999997</v>
      </c>
      <c r="T39">
        <v>-99.514156</v>
      </c>
      <c r="U39" s="15">
        <v>-100.836628</v>
      </c>
      <c r="V39" s="10">
        <f t="shared" si="0"/>
        <v>-63.103721999999998</v>
      </c>
    </row>
    <row r="40" spans="1:22" x14ac:dyDescent="0.35">
      <c r="A40" t="s">
        <v>54</v>
      </c>
      <c r="B40">
        <v>0.28100000000000003</v>
      </c>
      <c r="C40">
        <v>5.7736720554272519E-3</v>
      </c>
      <c r="D40">
        <v>600.65</v>
      </c>
      <c r="E40">
        <v>2013</v>
      </c>
      <c r="F40" s="7">
        <v>4.0999999999999996</v>
      </c>
      <c r="G40" s="7">
        <v>1.52</v>
      </c>
      <c r="H40" s="7">
        <v>18.28</v>
      </c>
      <c r="I40" s="7">
        <v>0.04</v>
      </c>
      <c r="J40" s="7">
        <v>2.1</v>
      </c>
      <c r="K40" s="7">
        <v>1.9744969999999999</v>
      </c>
      <c r="L40" s="7">
        <v>4.6589470000000004</v>
      </c>
      <c r="M40" s="7">
        <v>9.1884569999999997</v>
      </c>
      <c r="N40" s="11">
        <v>4.0999999999999996</v>
      </c>
      <c r="O40" s="11">
        <v>1.52</v>
      </c>
      <c r="P40" s="11">
        <v>18.28</v>
      </c>
      <c r="Q40" s="11">
        <v>0.04</v>
      </c>
      <c r="R40" s="11">
        <v>2.1</v>
      </c>
      <c r="S40">
        <v>14.807380999999999</v>
      </c>
      <c r="T40">
        <v>33.692070000000001</v>
      </c>
      <c r="U40">
        <v>50.370758000000002</v>
      </c>
      <c r="V40" s="10">
        <f t="shared" si="0"/>
        <v>-16.757026000000003</v>
      </c>
    </row>
    <row r="41" spans="1:22" x14ac:dyDescent="0.35">
      <c r="A41" t="s">
        <v>55</v>
      </c>
      <c r="B41">
        <v>5.5E-2</v>
      </c>
      <c r="C41">
        <v>2.3310023310023312E-2</v>
      </c>
      <c r="D41">
        <f>273+2075</f>
        <v>2348</v>
      </c>
      <c r="E41">
        <f>273+4000</f>
        <v>4273</v>
      </c>
      <c r="F41" s="8">
        <v>5.3</v>
      </c>
      <c r="G41" s="8">
        <v>5.36</v>
      </c>
      <c r="H41" s="8">
        <v>4.7</v>
      </c>
      <c r="I41" s="8">
        <v>7.0000000000000007E-2</v>
      </c>
      <c r="J41" s="8">
        <v>1.9</v>
      </c>
      <c r="K41" s="8">
        <v>-20.601505</v>
      </c>
      <c r="L41" s="8">
        <v>-145.25058100000001</v>
      </c>
      <c r="M41" s="8">
        <v>-115.82984999999999</v>
      </c>
      <c r="N41">
        <v>5.3</v>
      </c>
      <c r="O41">
        <v>5.36</v>
      </c>
      <c r="P41">
        <v>4.7</v>
      </c>
      <c r="Q41">
        <v>7.0000000000000007E-2</v>
      </c>
      <c r="R41">
        <v>1.9</v>
      </c>
      <c r="S41">
        <v>14.827502000000001</v>
      </c>
      <c r="T41" t="s">
        <v>56</v>
      </c>
      <c r="U41" s="15">
        <v>-0.36934699999999998</v>
      </c>
      <c r="V41" s="10">
        <f t="shared" si="0"/>
        <v>-39.312907000000003</v>
      </c>
    </row>
    <row r="42" spans="1:22" x14ac:dyDescent="0.35">
      <c r="A42" s="17" t="s">
        <v>57</v>
      </c>
      <c r="B42">
        <v>0.14000000000000001</v>
      </c>
      <c r="C42">
        <f>1/22</f>
        <v>4.5454545454545456E-2</v>
      </c>
      <c r="D42">
        <f>273+798</f>
        <v>1071</v>
      </c>
      <c r="E42">
        <f>273+3360</f>
        <v>3633</v>
      </c>
      <c r="F42" s="8">
        <v>4.0999999999999996</v>
      </c>
      <c r="G42" s="8">
        <v>1.52</v>
      </c>
      <c r="H42" s="8">
        <v>18.28</v>
      </c>
      <c r="I42" s="8">
        <v>0.04</v>
      </c>
      <c r="J42" s="8">
        <v>2.1</v>
      </c>
      <c r="K42" s="8">
        <v>1.9744969999999999</v>
      </c>
      <c r="L42" s="8">
        <v>4.6589470000000004</v>
      </c>
      <c r="M42" s="8">
        <v>9.1884569999999997</v>
      </c>
      <c r="N42">
        <v>3.18</v>
      </c>
      <c r="O42">
        <v>1.69</v>
      </c>
      <c r="P42">
        <v>21.62</v>
      </c>
      <c r="Q42">
        <v>7.0000000000000007E-2</v>
      </c>
      <c r="R42">
        <v>0.7</v>
      </c>
      <c r="S42">
        <v>-68.422539999999998</v>
      </c>
      <c r="T42">
        <v>-146.419014</v>
      </c>
      <c r="U42" s="15">
        <v>-244.813073</v>
      </c>
      <c r="V42" s="10">
        <f t="shared" si="0"/>
        <v>-99.986947000000001</v>
      </c>
    </row>
    <row r="43" spans="1:22" x14ac:dyDescent="0.35">
      <c r="A43" s="17" t="s">
        <v>58</v>
      </c>
      <c r="B43">
        <v>0.14000000000000001</v>
      </c>
      <c r="C43">
        <f>1/28</f>
        <v>3.5714285714285712E-2</v>
      </c>
      <c r="D43">
        <f>273+920</f>
        <v>1193</v>
      </c>
      <c r="E43">
        <f>273+3464</f>
        <v>3737</v>
      </c>
      <c r="F43" s="8">
        <v>3.18</v>
      </c>
      <c r="G43" s="8">
        <v>1.69</v>
      </c>
      <c r="H43" s="8">
        <v>21.62</v>
      </c>
      <c r="I43" s="8">
        <v>7.0000000000000007E-2</v>
      </c>
      <c r="J43" s="8">
        <v>0.7</v>
      </c>
      <c r="K43" s="8">
        <v>-34.896233000000002</v>
      </c>
      <c r="L43" s="8">
        <v>-80.437853000000004</v>
      </c>
      <c r="M43" s="8">
        <v>-177.41961699999999</v>
      </c>
      <c r="N43">
        <v>3.17</v>
      </c>
      <c r="O43">
        <v>1.64</v>
      </c>
      <c r="P43">
        <v>22.55</v>
      </c>
      <c r="Q43">
        <v>7.0000000000000007E-2</v>
      </c>
      <c r="R43">
        <v>0.7</v>
      </c>
      <c r="S43">
        <v>-67.728262000000001</v>
      </c>
      <c r="T43">
        <v>-143.74555699999999</v>
      </c>
      <c r="U43" s="15">
        <v>-247.18690599999999</v>
      </c>
      <c r="V43" s="10">
        <f t="shared" si="0"/>
        <v>-136.163399</v>
      </c>
    </row>
    <row r="44" spans="1:22" x14ac:dyDescent="0.35">
      <c r="A44" s="17" t="s">
        <v>59</v>
      </c>
      <c r="B44">
        <v>0.16</v>
      </c>
      <c r="C44">
        <f>1/29</f>
        <v>3.4482758620689655E-2</v>
      </c>
      <c r="D44">
        <f>273+931</f>
        <v>1204</v>
      </c>
      <c r="E44">
        <f>273+3290</f>
        <v>3563</v>
      </c>
      <c r="F44" s="8">
        <v>3.17</v>
      </c>
      <c r="G44" s="8">
        <v>1.64</v>
      </c>
      <c r="H44" s="8">
        <v>22.55</v>
      </c>
      <c r="I44" s="8">
        <v>7.0000000000000007E-2</v>
      </c>
      <c r="J44" s="8">
        <v>0.7</v>
      </c>
      <c r="K44" s="8">
        <v>-32.811013000000003</v>
      </c>
      <c r="L44" s="8">
        <v>-73.982522000000003</v>
      </c>
      <c r="M44" s="8">
        <v>-167.82791800000001</v>
      </c>
      <c r="N44">
        <v>3.19</v>
      </c>
      <c r="O44">
        <v>1.73</v>
      </c>
      <c r="P44">
        <v>20.79</v>
      </c>
      <c r="Q44">
        <v>7.0000000000000007E-2</v>
      </c>
      <c r="R44">
        <v>0.7</v>
      </c>
      <c r="S44">
        <v>-68.646973000000003</v>
      </c>
      <c r="T44">
        <v>-148.08237199999999</v>
      </c>
      <c r="U44" s="15">
        <v>-241.21613500000001</v>
      </c>
      <c r="V44" s="10">
        <f t="shared" si="0"/>
        <v>-134.99689000000001</v>
      </c>
    </row>
    <row r="45" spans="1:22" x14ac:dyDescent="0.35">
      <c r="A45" s="17" t="s">
        <v>60</v>
      </c>
      <c r="B45">
        <v>0.18</v>
      </c>
      <c r="C45">
        <f>1/33</f>
        <v>3.0303030303030304E-2</v>
      </c>
      <c r="D45">
        <f>273+1100</f>
        <v>1373</v>
      </c>
      <c r="E45">
        <f>273+3000</f>
        <v>3273</v>
      </c>
      <c r="F45" s="8">
        <v>3.19</v>
      </c>
      <c r="G45" s="8">
        <v>1.73</v>
      </c>
      <c r="H45" s="8">
        <v>20.79</v>
      </c>
      <c r="I45" s="8">
        <v>7.0000000000000007E-2</v>
      </c>
      <c r="J45" s="8">
        <v>0.7</v>
      </c>
      <c r="K45" s="8">
        <v>-36.045822000000001</v>
      </c>
      <c r="L45" s="8">
        <v>-84.828660999999997</v>
      </c>
      <c r="M45" s="8">
        <v>-182.28446099999999</v>
      </c>
      <c r="N45">
        <v>3.19</v>
      </c>
      <c r="O45">
        <v>1.77</v>
      </c>
      <c r="P45">
        <v>20.25</v>
      </c>
      <c r="Q45">
        <v>7.0000000000000007E-2</v>
      </c>
      <c r="R45">
        <v>0.7</v>
      </c>
      <c r="S45">
        <v>-69.664871000000005</v>
      </c>
      <c r="T45">
        <v>-151.08943199999999</v>
      </c>
      <c r="U45" s="15">
        <v>-241.834046</v>
      </c>
      <c r="V45" s="10">
        <f t="shared" si="0"/>
        <v>-139.24959699999999</v>
      </c>
    </row>
    <row r="46" spans="1:22" x14ac:dyDescent="0.35">
      <c r="A46" s="17" t="s">
        <v>61</v>
      </c>
      <c r="B46">
        <v>0.2</v>
      </c>
      <c r="C46">
        <f>1/38</f>
        <v>2.6315789473684209E-2</v>
      </c>
      <c r="D46">
        <f>273+1072</f>
        <v>1345</v>
      </c>
      <c r="E46">
        <f>273+1803</f>
        <v>2076</v>
      </c>
      <c r="F46" s="8">
        <v>3.19</v>
      </c>
      <c r="G46" s="8">
        <v>1.77</v>
      </c>
      <c r="H46" s="8">
        <v>20.25</v>
      </c>
      <c r="I46" s="8">
        <v>7.0000000000000007E-2</v>
      </c>
      <c r="J46" s="8">
        <v>0.7</v>
      </c>
      <c r="K46" s="8">
        <v>-38.487034999999999</v>
      </c>
      <c r="L46" s="8">
        <v>-91.889042000000003</v>
      </c>
      <c r="M46" s="8">
        <v>-194.022064</v>
      </c>
      <c r="N46">
        <v>3.2</v>
      </c>
      <c r="O46">
        <v>1.77</v>
      </c>
      <c r="P46">
        <v>20.010000000000002</v>
      </c>
      <c r="Q46">
        <v>7.0000000000000007E-2</v>
      </c>
      <c r="R46">
        <v>0.7</v>
      </c>
      <c r="S46">
        <v>-68.785120000000006</v>
      </c>
      <c r="T46">
        <v>-149.597745</v>
      </c>
      <c r="U46" s="15">
        <v>-237.55076800000001</v>
      </c>
      <c r="V46" s="10">
        <f t="shared" si="0"/>
        <v>-140.811059</v>
      </c>
    </row>
    <row r="47" spans="1:22" x14ac:dyDescent="0.35">
      <c r="A47" s="17" t="s">
        <v>62</v>
      </c>
      <c r="B47">
        <v>0.25</v>
      </c>
      <c r="C47">
        <f>1/41</f>
        <v>2.4390243902439025E-2</v>
      </c>
      <c r="D47">
        <f>273+1412</f>
        <v>1685</v>
      </c>
      <c r="E47">
        <f>273+2567</f>
        <v>2840</v>
      </c>
      <c r="F47" s="8">
        <v>3.2</v>
      </c>
      <c r="G47" s="8">
        <v>1.77</v>
      </c>
      <c r="H47" s="8">
        <v>20.010000000000002</v>
      </c>
      <c r="I47" s="8">
        <v>7.0000000000000007E-2</v>
      </c>
      <c r="J47" s="8">
        <v>0.7</v>
      </c>
      <c r="K47" s="8">
        <v>-37.069004</v>
      </c>
      <c r="L47" s="8">
        <v>-89.043144999999996</v>
      </c>
      <c r="M47" s="8">
        <v>-186.524518</v>
      </c>
      <c r="N47">
        <v>3.21</v>
      </c>
      <c r="O47">
        <v>1.82</v>
      </c>
      <c r="P47">
        <v>19</v>
      </c>
      <c r="Q47">
        <v>7.0000000000000007E-2</v>
      </c>
      <c r="R47">
        <v>0.7</v>
      </c>
      <c r="S47">
        <v>-68.936699000000004</v>
      </c>
      <c r="T47">
        <v>-151.66077899999999</v>
      </c>
      <c r="U47" s="15">
        <v>-232.65319199999999</v>
      </c>
      <c r="V47" s="10">
        <f t="shared" si="0"/>
        <v>-139.54460700000001</v>
      </c>
    </row>
    <row r="48" spans="1:22" x14ac:dyDescent="0.35">
      <c r="A48" s="17" t="s">
        <v>63</v>
      </c>
      <c r="B48">
        <v>0.22</v>
      </c>
      <c r="C48">
        <f>1/38</f>
        <v>2.6315789473684209E-2</v>
      </c>
      <c r="D48">
        <f>273+1313</f>
        <v>1586</v>
      </c>
      <c r="E48">
        <f>273+3250</f>
        <v>3523</v>
      </c>
      <c r="F48" s="8">
        <v>3.21</v>
      </c>
      <c r="G48" s="8">
        <v>1.82</v>
      </c>
      <c r="H48" s="8">
        <v>19</v>
      </c>
      <c r="I48" s="8">
        <v>7.0000000000000007E-2</v>
      </c>
      <c r="J48" s="8">
        <v>0.7</v>
      </c>
      <c r="K48" s="8">
        <v>-38.35577</v>
      </c>
      <c r="L48" s="8">
        <v>-94.781308999999993</v>
      </c>
      <c r="M48" s="8">
        <v>-191.806129</v>
      </c>
      <c r="N48">
        <v>3.2</v>
      </c>
      <c r="O48">
        <v>1.77</v>
      </c>
      <c r="P48">
        <v>19.899999999999999</v>
      </c>
      <c r="Q48">
        <v>7.0000000000000007E-2</v>
      </c>
      <c r="R48">
        <v>0.7</v>
      </c>
      <c r="S48">
        <v>-68.705160000000006</v>
      </c>
      <c r="T48">
        <v>-149.597745</v>
      </c>
      <c r="U48" s="15">
        <v>-236.679385</v>
      </c>
      <c r="V48" s="10">
        <f t="shared" si="0"/>
        <v>-140.59983400000002</v>
      </c>
    </row>
    <row r="49" spans="1:22" x14ac:dyDescent="0.35">
      <c r="A49" s="17" t="s">
        <v>64</v>
      </c>
      <c r="B49">
        <v>0.22</v>
      </c>
      <c r="C49">
        <f>1/38.7</f>
        <v>2.5839793281653745E-2</v>
      </c>
      <c r="D49">
        <f>273+1356</f>
        <v>1629</v>
      </c>
      <c r="E49">
        <f>273+3230</f>
        <v>3503</v>
      </c>
      <c r="F49" s="8">
        <v>3.2</v>
      </c>
      <c r="G49" s="8">
        <v>1.77</v>
      </c>
      <c r="H49" s="8">
        <v>19.899999999999999</v>
      </c>
      <c r="I49" s="8">
        <v>7.0000000000000007E-2</v>
      </c>
      <c r="J49" s="8">
        <v>0.7</v>
      </c>
      <c r="K49" s="8">
        <v>-36.956246</v>
      </c>
      <c r="L49" s="8">
        <v>-89.043144999999996</v>
      </c>
      <c r="M49" s="8">
        <v>-185.84030799999999</v>
      </c>
      <c r="N49">
        <v>3.21</v>
      </c>
      <c r="O49">
        <v>1.82</v>
      </c>
      <c r="P49">
        <v>19.32</v>
      </c>
      <c r="Q49">
        <v>7.0000000000000007E-2</v>
      </c>
      <c r="R49">
        <v>0.7</v>
      </c>
      <c r="S49">
        <v>-69.191276999999999</v>
      </c>
      <c r="T49">
        <v>-151.66077899999999</v>
      </c>
      <c r="U49" s="15">
        <v>-235.25816</v>
      </c>
      <c r="V49" s="10">
        <f t="shared" si="0"/>
        <v>-139.68642699999998</v>
      </c>
    </row>
    <row r="50" spans="1:22" x14ac:dyDescent="0.35">
      <c r="A50" s="17" t="s">
        <v>65</v>
      </c>
      <c r="B50">
        <v>0.26</v>
      </c>
      <c r="C50">
        <f>1/40</f>
        <v>2.5000000000000001E-2</v>
      </c>
      <c r="D50">
        <f>273+1474</f>
        <v>1747</v>
      </c>
      <c r="E50">
        <f>273+2700</f>
        <v>2973</v>
      </c>
      <c r="F50" s="8">
        <v>3.21</v>
      </c>
      <c r="G50" s="8">
        <v>1.82</v>
      </c>
      <c r="H50" s="8">
        <v>19.32</v>
      </c>
      <c r="I50" s="8">
        <v>7.0000000000000007E-2</v>
      </c>
      <c r="J50" s="8">
        <v>0.7</v>
      </c>
      <c r="K50" s="8">
        <v>-38.715985000000003</v>
      </c>
      <c r="L50" s="8">
        <v>-94.781308999999993</v>
      </c>
      <c r="M50" s="8">
        <v>-193.95374200000001</v>
      </c>
      <c r="N50">
        <v>3.22</v>
      </c>
      <c r="O50">
        <v>1.82</v>
      </c>
      <c r="P50">
        <v>18.760000000000002</v>
      </c>
      <c r="Q50">
        <v>7.0000000000000007E-2</v>
      </c>
      <c r="R50">
        <v>0.7</v>
      </c>
      <c r="S50">
        <v>-68.056584999999998</v>
      </c>
      <c r="T50">
        <v>-150.191509</v>
      </c>
      <c r="U50" s="15">
        <v>-228.45496700000001</v>
      </c>
      <c r="V50" s="10">
        <f t="shared" si="0"/>
        <v>-140.311474</v>
      </c>
    </row>
    <row r="51" spans="1:22" x14ac:dyDescent="0.35">
      <c r="A51" s="17" t="s">
        <v>66</v>
      </c>
      <c r="B51">
        <v>0.28000000000000003</v>
      </c>
      <c r="C51">
        <f>1/44</f>
        <v>2.2727272727272728E-2</v>
      </c>
      <c r="D51">
        <f>273+1497</f>
        <v>1770</v>
      </c>
      <c r="E51">
        <f>273+2868</f>
        <v>3141</v>
      </c>
      <c r="F51" s="8">
        <v>3.22</v>
      </c>
      <c r="G51" s="8">
        <v>1.82</v>
      </c>
      <c r="H51" s="8">
        <v>18.760000000000002</v>
      </c>
      <c r="I51" s="8">
        <v>7.0000000000000007E-2</v>
      </c>
      <c r="J51" s="8">
        <v>0.7</v>
      </c>
      <c r="K51" s="8">
        <v>-36.963546000000001</v>
      </c>
      <c r="L51" s="8">
        <v>-91.948317000000003</v>
      </c>
      <c r="M51" s="8">
        <v>-184.502838</v>
      </c>
      <c r="N51">
        <v>3.22</v>
      </c>
      <c r="O51">
        <v>1.86</v>
      </c>
      <c r="P51">
        <v>18.45</v>
      </c>
      <c r="Q51">
        <v>7.0000000000000007E-2</v>
      </c>
      <c r="R51">
        <v>0.7</v>
      </c>
      <c r="S51">
        <v>-69.003631999999996</v>
      </c>
      <c r="T51">
        <v>-152.86021299999999</v>
      </c>
      <c r="U51" s="15">
        <v>-229.94574299999999</v>
      </c>
      <c r="V51" s="10">
        <f t="shared" si="0"/>
        <v>-139.50608199999999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/>
  </sheetViews>
  <sheetFormatPr defaultRowHeight="14.5" x14ac:dyDescent="0.35"/>
  <sheetData>
    <row r="1" spans="1:10" x14ac:dyDescent="0.35">
      <c r="A1" t="s">
        <v>67</v>
      </c>
      <c r="B1" t="s">
        <v>68</v>
      </c>
    </row>
    <row r="2" spans="1:10" x14ac:dyDescent="0.35"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 x14ac:dyDescent="0.35">
      <c r="A3" t="s">
        <v>16</v>
      </c>
      <c r="B3">
        <v>3</v>
      </c>
      <c r="C3">
        <v>6.94</v>
      </c>
      <c r="D3">
        <v>1.52</v>
      </c>
      <c r="E3">
        <v>2.9</v>
      </c>
      <c r="F3">
        <v>0.9</v>
      </c>
      <c r="G3">
        <v>158</v>
      </c>
      <c r="H3">
        <v>62.337000000000003</v>
      </c>
      <c r="I3">
        <v>23.641400000000001</v>
      </c>
      <c r="J3">
        <v>2.6367727799538101</v>
      </c>
    </row>
    <row r="4" spans="1:10" x14ac:dyDescent="0.35">
      <c r="A4" t="s">
        <v>17</v>
      </c>
      <c r="B4">
        <v>4</v>
      </c>
      <c r="C4">
        <v>9.0122</v>
      </c>
      <c r="D4">
        <v>1.1299999999999999</v>
      </c>
      <c r="E4">
        <v>4.9800000000000004</v>
      </c>
      <c r="F4">
        <v>1.45</v>
      </c>
      <c r="G4">
        <v>320</v>
      </c>
      <c r="H4">
        <v>91.608000000000004</v>
      </c>
      <c r="I4">
        <v>71.816000000000003</v>
      </c>
      <c r="J4">
        <v>1.2755931825776985</v>
      </c>
    </row>
    <row r="5" spans="1:10" x14ac:dyDescent="0.35">
      <c r="A5" t="s">
        <v>18</v>
      </c>
      <c r="B5">
        <v>11</v>
      </c>
      <c r="C5">
        <v>22.99</v>
      </c>
      <c r="D5">
        <v>1.54</v>
      </c>
      <c r="E5">
        <v>2.75</v>
      </c>
      <c r="F5">
        <v>0.89</v>
      </c>
      <c r="G5">
        <v>107</v>
      </c>
      <c r="H5">
        <v>60.756300000000003</v>
      </c>
      <c r="I5">
        <v>23.366</v>
      </c>
      <c r="J5">
        <v>2.6002011469656767</v>
      </c>
    </row>
    <row r="6" spans="1:10" x14ac:dyDescent="0.35">
      <c r="A6" t="s">
        <v>19</v>
      </c>
      <c r="B6">
        <v>12</v>
      </c>
      <c r="C6">
        <v>24.305</v>
      </c>
      <c r="D6">
        <v>1.6</v>
      </c>
      <c r="E6">
        <v>3.66</v>
      </c>
      <c r="F6">
        <v>1.31</v>
      </c>
      <c r="G6">
        <v>145</v>
      </c>
      <c r="H6">
        <v>70.191000000000003</v>
      </c>
      <c r="I6">
        <v>28.194000000000003</v>
      </c>
      <c r="J6">
        <v>2.4895722494147692</v>
      </c>
    </row>
    <row r="7" spans="1:10" x14ac:dyDescent="0.35">
      <c r="A7" t="s">
        <v>20</v>
      </c>
      <c r="B7">
        <v>13</v>
      </c>
      <c r="C7">
        <v>26.981999999999999</v>
      </c>
      <c r="D7">
        <v>1.43</v>
      </c>
      <c r="E7">
        <v>4.28</v>
      </c>
      <c r="F7">
        <v>1.64</v>
      </c>
      <c r="G7">
        <v>327</v>
      </c>
      <c r="H7">
        <v>82.335000000000008</v>
      </c>
      <c r="I7">
        <v>31.39</v>
      </c>
      <c r="J7">
        <v>2.6229690984389937</v>
      </c>
    </row>
    <row r="8" spans="1:10" x14ac:dyDescent="0.35">
      <c r="A8" t="s">
        <v>21</v>
      </c>
      <c r="B8">
        <v>14</v>
      </c>
      <c r="C8">
        <v>28.085000000000001</v>
      </c>
      <c r="D8">
        <v>1.17</v>
      </c>
      <c r="E8">
        <v>4.8499999999999996</v>
      </c>
      <c r="F8">
        <v>1.98</v>
      </c>
      <c r="G8">
        <v>446</v>
      </c>
      <c r="H8">
        <v>91.146000000000001</v>
      </c>
      <c r="I8">
        <v>35.945999999999998</v>
      </c>
      <c r="J8">
        <v>2.5356367885161077</v>
      </c>
    </row>
    <row r="9" spans="1:10" x14ac:dyDescent="0.35">
      <c r="A9" t="s">
        <v>22</v>
      </c>
      <c r="B9">
        <v>19</v>
      </c>
      <c r="C9">
        <v>39.093800000000002</v>
      </c>
      <c r="D9">
        <v>2.27</v>
      </c>
      <c r="E9">
        <v>2.2999999999999998</v>
      </c>
      <c r="F9">
        <v>0.8</v>
      </c>
      <c r="G9">
        <v>90.1</v>
      </c>
      <c r="H9">
        <v>59.558399999999999</v>
      </c>
      <c r="I9">
        <v>22.618000000000002</v>
      </c>
      <c r="J9">
        <v>2.6332301706605357</v>
      </c>
    </row>
    <row r="10" spans="1:10" x14ac:dyDescent="0.35">
      <c r="A10" t="s">
        <v>23</v>
      </c>
      <c r="B10">
        <v>20</v>
      </c>
      <c r="C10">
        <v>40.078000000000003</v>
      </c>
      <c r="D10">
        <v>1.97</v>
      </c>
      <c r="E10">
        <v>2.87</v>
      </c>
      <c r="F10">
        <v>1.17</v>
      </c>
      <c r="G10">
        <v>178</v>
      </c>
      <c r="H10">
        <v>63.524999999999999</v>
      </c>
      <c r="I10">
        <v>24.725999999999999</v>
      </c>
      <c r="J10">
        <v>2.5691579713661734</v>
      </c>
    </row>
    <row r="11" spans="1:10" x14ac:dyDescent="0.35">
      <c r="A11" t="s">
        <v>25</v>
      </c>
      <c r="B11">
        <v>22</v>
      </c>
      <c r="C11">
        <v>47.866999999999997</v>
      </c>
      <c r="D11">
        <v>1.45</v>
      </c>
      <c r="E11">
        <v>4.33</v>
      </c>
      <c r="F11">
        <v>1.86</v>
      </c>
      <c r="G11">
        <v>468</v>
      </c>
      <c r="H11">
        <v>93.192000000000007</v>
      </c>
      <c r="I11">
        <v>35.81</v>
      </c>
      <c r="J11">
        <v>2.6024015638089919</v>
      </c>
    </row>
    <row r="12" spans="1:10" x14ac:dyDescent="0.35">
      <c r="A12" t="s">
        <v>27</v>
      </c>
      <c r="B12">
        <v>24</v>
      </c>
      <c r="C12">
        <v>51.996200000000002</v>
      </c>
      <c r="D12">
        <v>1.25</v>
      </c>
      <c r="E12">
        <v>4.5</v>
      </c>
      <c r="F12">
        <v>2</v>
      </c>
      <c r="G12">
        <v>395</v>
      </c>
      <c r="H12">
        <v>121.30800000000001</v>
      </c>
      <c r="I12">
        <v>62.636000000000003</v>
      </c>
      <c r="J12">
        <v>1.9367137109649404</v>
      </c>
    </row>
    <row r="13" spans="1:10" x14ac:dyDescent="0.35">
      <c r="A13" t="s">
        <v>28</v>
      </c>
      <c r="B13">
        <v>26</v>
      </c>
      <c r="C13">
        <v>55.844999999999999</v>
      </c>
      <c r="D13">
        <v>1.24</v>
      </c>
      <c r="E13">
        <v>4.5</v>
      </c>
      <c r="F13">
        <v>1.67</v>
      </c>
      <c r="G13">
        <v>413</v>
      </c>
      <c r="H13">
        <v>114.048</v>
      </c>
      <c r="I13">
        <v>50.43</v>
      </c>
      <c r="J13">
        <v>2.261511005353956</v>
      </c>
    </row>
    <row r="14" spans="1:10" x14ac:dyDescent="0.35">
      <c r="A14" t="s">
        <v>29</v>
      </c>
      <c r="B14">
        <v>27</v>
      </c>
      <c r="C14">
        <v>58.933190000000003</v>
      </c>
      <c r="D14">
        <v>1.25</v>
      </c>
      <c r="E14">
        <v>5</v>
      </c>
      <c r="F14">
        <v>1.72</v>
      </c>
      <c r="G14">
        <v>424</v>
      </c>
      <c r="H14">
        <v>121.67100000000001</v>
      </c>
      <c r="I14">
        <v>48.662000000000006</v>
      </c>
      <c r="J14">
        <v>2.5003287986519251</v>
      </c>
    </row>
    <row r="15" spans="1:10" x14ac:dyDescent="0.35">
      <c r="A15" t="s">
        <v>78</v>
      </c>
      <c r="B15">
        <v>28</v>
      </c>
      <c r="C15">
        <v>58.693399999999997</v>
      </c>
      <c r="D15">
        <v>1.25</v>
      </c>
      <c r="E15">
        <v>5.15</v>
      </c>
      <c r="F15">
        <v>1.76</v>
      </c>
      <c r="G15">
        <v>428</v>
      </c>
      <c r="H15">
        <v>119.988</v>
      </c>
      <c r="I15">
        <v>48.186</v>
      </c>
      <c r="J15">
        <v>2.4901008591707137</v>
      </c>
    </row>
    <row r="16" spans="1:10" x14ac:dyDescent="0.35">
      <c r="A16" t="s">
        <v>32</v>
      </c>
      <c r="B16">
        <v>32</v>
      </c>
      <c r="C16">
        <v>72.64</v>
      </c>
      <c r="D16">
        <v>1.23</v>
      </c>
      <c r="E16">
        <v>5</v>
      </c>
      <c r="F16">
        <v>1.99</v>
      </c>
      <c r="G16">
        <v>372</v>
      </c>
      <c r="H16">
        <v>83.984999999999999</v>
      </c>
      <c r="I16">
        <v>35.776000000000003</v>
      </c>
      <c r="J16">
        <v>2.347523479427549</v>
      </c>
    </row>
    <row r="17" spans="1:10" x14ac:dyDescent="0.35">
      <c r="A17" t="s">
        <v>33</v>
      </c>
      <c r="B17">
        <v>37</v>
      </c>
      <c r="C17">
        <v>85.467799999999997</v>
      </c>
      <c r="D17">
        <v>2.4750000000000001</v>
      </c>
      <c r="E17">
        <v>2.16</v>
      </c>
      <c r="F17">
        <v>0.8</v>
      </c>
      <c r="G17">
        <v>82.2</v>
      </c>
      <c r="H17">
        <v>59.545200000000001</v>
      </c>
      <c r="I17">
        <v>22.5228</v>
      </c>
      <c r="J17">
        <v>2.6437743087005168</v>
      </c>
    </row>
    <row r="18" spans="1:10" x14ac:dyDescent="0.35">
      <c r="A18" t="s">
        <v>44</v>
      </c>
      <c r="B18">
        <v>55</v>
      </c>
      <c r="C18">
        <v>132.90539999999999</v>
      </c>
      <c r="D18">
        <v>2.6539999999999999</v>
      </c>
      <c r="E18">
        <v>2.14</v>
      </c>
      <c r="F18">
        <v>0.77</v>
      </c>
      <c r="G18">
        <v>77.599999999999994</v>
      </c>
      <c r="H18">
        <v>59.178899999999999</v>
      </c>
      <c r="I18">
        <v>22.400400000000001</v>
      </c>
      <c r="J18">
        <v>2.6418680023571004</v>
      </c>
    </row>
    <row r="19" spans="1:10" x14ac:dyDescent="0.35">
      <c r="A19" t="s">
        <v>45</v>
      </c>
      <c r="B19">
        <v>56</v>
      </c>
      <c r="C19">
        <v>137.327</v>
      </c>
      <c r="D19">
        <v>2.17</v>
      </c>
      <c r="E19">
        <v>2.7</v>
      </c>
      <c r="F19">
        <v>1.08</v>
      </c>
      <c r="G19">
        <v>183</v>
      </c>
      <c r="H19">
        <v>61.908000000000001</v>
      </c>
      <c r="I19">
        <v>23.876000000000001</v>
      </c>
      <c r="J19">
        <v>2.5928966326017759</v>
      </c>
    </row>
    <row r="20" spans="1:10" x14ac:dyDescent="0.35">
      <c r="A20" t="s">
        <v>54</v>
      </c>
      <c r="B20">
        <v>82</v>
      </c>
      <c r="C20">
        <v>207.2</v>
      </c>
      <c r="D20">
        <v>1.75</v>
      </c>
      <c r="E20">
        <v>4.25</v>
      </c>
      <c r="F20">
        <v>1.92</v>
      </c>
      <c r="G20">
        <v>196</v>
      </c>
      <c r="H20">
        <v>72.665999999999997</v>
      </c>
      <c r="I20">
        <v>24.045999999999999</v>
      </c>
      <c r="J20">
        <v>3.02195791399817</v>
      </c>
    </row>
    <row r="21" spans="1:10" x14ac:dyDescent="0.35">
      <c r="A21" t="s">
        <v>30</v>
      </c>
      <c r="B21">
        <v>29</v>
      </c>
      <c r="C21">
        <v>63.545999999999999</v>
      </c>
      <c r="D21">
        <v>1.28</v>
      </c>
      <c r="E21">
        <v>4.6500000000000004</v>
      </c>
      <c r="F21">
        <v>1.08</v>
      </c>
      <c r="G21">
        <v>336</v>
      </c>
      <c r="H21">
        <v>101.706</v>
      </c>
      <c r="I21">
        <v>37.816000000000003</v>
      </c>
      <c r="J21">
        <v>2.6894965094140044</v>
      </c>
    </row>
    <row r="22" spans="1:10" x14ac:dyDescent="0.35">
      <c r="A22" t="s">
        <v>40</v>
      </c>
      <c r="B22">
        <v>45</v>
      </c>
      <c r="C22">
        <v>102.9055</v>
      </c>
      <c r="D22">
        <v>1.34</v>
      </c>
      <c r="E22">
        <v>4.9800000000000004</v>
      </c>
      <c r="F22">
        <v>1.99</v>
      </c>
      <c r="G22">
        <v>554</v>
      </c>
      <c r="H22">
        <v>147.774</v>
      </c>
      <c r="I22">
        <v>73.176000000000002</v>
      </c>
      <c r="J22">
        <v>2.0194326008527383</v>
      </c>
    </row>
    <row r="23" spans="1:10" x14ac:dyDescent="0.35">
      <c r="A23" t="s">
        <v>52</v>
      </c>
      <c r="B23">
        <v>78</v>
      </c>
      <c r="C23">
        <v>195.084</v>
      </c>
      <c r="D23">
        <v>1.38</v>
      </c>
      <c r="E23">
        <v>5.65</v>
      </c>
      <c r="F23">
        <v>1.91</v>
      </c>
      <c r="G23">
        <v>564</v>
      </c>
      <c r="H23">
        <v>150.34800000000001</v>
      </c>
      <c r="I23">
        <v>43.323999999999998</v>
      </c>
      <c r="J23">
        <v>3.4703166835933899</v>
      </c>
    </row>
    <row r="24" spans="1:10" x14ac:dyDescent="0.35">
      <c r="A24" t="s">
        <v>51</v>
      </c>
      <c r="B24">
        <v>77</v>
      </c>
      <c r="C24">
        <v>192.21700000000001</v>
      </c>
      <c r="D24">
        <v>1.36</v>
      </c>
      <c r="E24">
        <v>5.27</v>
      </c>
      <c r="F24">
        <v>1.87</v>
      </c>
      <c r="G24">
        <v>670</v>
      </c>
      <c r="H24">
        <v>184.899</v>
      </c>
      <c r="I24">
        <v>94.936000000000021</v>
      </c>
      <c r="J24">
        <v>1.947617342209488</v>
      </c>
    </row>
    <row r="25" spans="1:10" x14ac:dyDescent="0.35">
      <c r="A25" t="s">
        <v>39</v>
      </c>
      <c r="B25">
        <v>44</v>
      </c>
      <c r="C25">
        <v>101.07</v>
      </c>
      <c r="D25">
        <v>1.34</v>
      </c>
      <c r="E25">
        <v>4.71</v>
      </c>
      <c r="F25">
        <v>1.97</v>
      </c>
      <c r="G25">
        <v>650</v>
      </c>
      <c r="H25">
        <v>173.34899999999999</v>
      </c>
      <c r="I25">
        <v>77.596000000000004</v>
      </c>
      <c r="J25">
        <v>2.233994020310325</v>
      </c>
    </row>
    <row r="26" spans="1:10" x14ac:dyDescent="0.35">
      <c r="A26" t="s">
        <v>49</v>
      </c>
      <c r="B26">
        <v>75</v>
      </c>
      <c r="C26">
        <v>186.20699999999999</v>
      </c>
      <c r="D26">
        <v>1.37</v>
      </c>
      <c r="E26">
        <v>4.96</v>
      </c>
      <c r="F26">
        <v>2.06</v>
      </c>
      <c r="G26">
        <v>775</v>
      </c>
      <c r="H26">
        <v>181.17000000000002</v>
      </c>
      <c r="I26">
        <v>84.055999999999997</v>
      </c>
      <c r="J26">
        <v>2.1553488150756639</v>
      </c>
    </row>
    <row r="27" spans="1:10" x14ac:dyDescent="0.35">
      <c r="A27" t="s">
        <v>53</v>
      </c>
      <c r="B27">
        <v>79</v>
      </c>
      <c r="C27">
        <v>196.9665</v>
      </c>
      <c r="D27">
        <v>1.44</v>
      </c>
      <c r="E27">
        <v>5.0999999999999996</v>
      </c>
      <c r="F27">
        <v>1.19</v>
      </c>
      <c r="G27">
        <v>368</v>
      </c>
      <c r="H27">
        <v>115.66499999999999</v>
      </c>
      <c r="I27">
        <v>31.730000000000004</v>
      </c>
      <c r="J27">
        <v>3.6452883706271662</v>
      </c>
    </row>
    <row r="28" spans="1:10" x14ac:dyDescent="0.35">
      <c r="A28" t="s">
        <v>42</v>
      </c>
      <c r="B28">
        <v>47</v>
      </c>
      <c r="C28">
        <v>107.8862</v>
      </c>
      <c r="D28">
        <v>1.44</v>
      </c>
      <c r="E28">
        <v>4.26</v>
      </c>
      <c r="F28">
        <v>1.07</v>
      </c>
      <c r="G28">
        <v>284</v>
      </c>
      <c r="H28">
        <v>91.740000000000009</v>
      </c>
      <c r="I28">
        <v>32.103999999999999</v>
      </c>
      <c r="J28">
        <v>2.8575878395215555</v>
      </c>
    </row>
    <row r="29" spans="1:10" x14ac:dyDescent="0.35">
      <c r="A29" t="s">
        <v>41</v>
      </c>
      <c r="B29">
        <v>46</v>
      </c>
      <c r="C29">
        <v>106.42</v>
      </c>
      <c r="D29">
        <v>1.38</v>
      </c>
      <c r="E29">
        <v>5.12</v>
      </c>
      <c r="F29">
        <v>2.08</v>
      </c>
      <c r="G29">
        <v>376</v>
      </c>
      <c r="H29">
        <v>118.173</v>
      </c>
      <c r="I29">
        <v>39.89</v>
      </c>
      <c r="J29">
        <v>2.962471797442968</v>
      </c>
    </row>
    <row r="30" spans="1:10" x14ac:dyDescent="0.35">
      <c r="A30" t="s">
        <v>50</v>
      </c>
      <c r="B30">
        <v>76</v>
      </c>
      <c r="C30">
        <v>190.23</v>
      </c>
      <c r="D30">
        <v>1.35</v>
      </c>
      <c r="E30">
        <v>4.83</v>
      </c>
      <c r="F30">
        <v>1.85</v>
      </c>
      <c r="G30">
        <v>788</v>
      </c>
      <c r="H30">
        <v>210.96899999999999</v>
      </c>
      <c r="I30">
        <v>94.936000000000021</v>
      </c>
      <c r="J30">
        <v>2.2222233926013311</v>
      </c>
    </row>
    <row r="31" spans="1:10" x14ac:dyDescent="0.35">
      <c r="A31" t="s">
        <v>79</v>
      </c>
      <c r="B31">
        <v>25</v>
      </c>
      <c r="C31">
        <v>54.938040000000001</v>
      </c>
      <c r="D31">
        <v>1.24</v>
      </c>
      <c r="E31">
        <v>4.0999999999999996</v>
      </c>
      <c r="F31">
        <v>2.04</v>
      </c>
      <c r="G31">
        <v>282</v>
      </c>
      <c r="H31">
        <v>78.177000000000007</v>
      </c>
      <c r="I31">
        <v>62.636000000000003</v>
      </c>
      <c r="J31">
        <v>1.2481160993677758</v>
      </c>
    </row>
    <row r="32" spans="1:10" x14ac:dyDescent="0.35">
      <c r="A32" t="s">
        <v>43</v>
      </c>
      <c r="B32">
        <v>48</v>
      </c>
      <c r="C32">
        <v>112.441</v>
      </c>
      <c r="D32">
        <v>1.49</v>
      </c>
      <c r="E32">
        <v>4.22</v>
      </c>
      <c r="F32">
        <v>1.4</v>
      </c>
      <c r="G32">
        <v>112</v>
      </c>
      <c r="H32">
        <v>73.933199999999999</v>
      </c>
      <c r="I32">
        <v>30.54</v>
      </c>
      <c r="J32">
        <v>2.4208644400785855</v>
      </c>
    </row>
    <row r="33" spans="1:10" x14ac:dyDescent="0.35">
      <c r="A33" t="s">
        <v>31</v>
      </c>
      <c r="B33">
        <v>30</v>
      </c>
      <c r="C33">
        <v>65.38</v>
      </c>
      <c r="D33">
        <v>1.33</v>
      </c>
      <c r="E33">
        <v>4.33</v>
      </c>
      <c r="F33">
        <v>1.44</v>
      </c>
      <c r="G33">
        <v>130</v>
      </c>
      <c r="H33">
        <v>78.242999999999995</v>
      </c>
      <c r="I33">
        <v>35.062000000000005</v>
      </c>
      <c r="J33">
        <v>2.2315612343848037</v>
      </c>
    </row>
    <row r="34" spans="1:10" x14ac:dyDescent="0.35">
      <c r="A34" t="s">
        <v>58</v>
      </c>
      <c r="B34">
        <v>57</v>
      </c>
      <c r="C34">
        <v>138.90549999999999</v>
      </c>
      <c r="D34">
        <v>1.88</v>
      </c>
      <c r="E34">
        <v>3.5</v>
      </c>
      <c r="F34">
        <v>1.35</v>
      </c>
      <c r="G34">
        <v>431</v>
      </c>
      <c r="H34">
        <v>66.528000000000006</v>
      </c>
      <c r="I34">
        <v>27.344000000000001</v>
      </c>
      <c r="J34">
        <v>2.4330017554125218</v>
      </c>
    </row>
    <row r="35" spans="1:10" x14ac:dyDescent="0.35">
      <c r="A35" t="s">
        <v>38</v>
      </c>
      <c r="B35">
        <v>42</v>
      </c>
      <c r="C35">
        <v>95.96</v>
      </c>
      <c r="D35">
        <v>1.36</v>
      </c>
      <c r="E35">
        <v>4.5999999999999996</v>
      </c>
      <c r="F35">
        <v>1.94</v>
      </c>
      <c r="G35">
        <v>658</v>
      </c>
      <c r="H35">
        <v>148.434</v>
      </c>
      <c r="I35">
        <v>62.295999999999992</v>
      </c>
      <c r="J35">
        <v>2.382721202003339</v>
      </c>
    </row>
    <row r="36" spans="1:10" x14ac:dyDescent="0.35">
      <c r="A36" t="s">
        <v>35</v>
      </c>
      <c r="B36">
        <v>39</v>
      </c>
      <c r="C36">
        <v>88.905850000000001</v>
      </c>
      <c r="D36">
        <v>1.81</v>
      </c>
      <c r="E36">
        <v>3.1</v>
      </c>
      <c r="F36">
        <v>1.41</v>
      </c>
      <c r="G36">
        <v>422</v>
      </c>
      <c r="H36">
        <v>70.587000000000003</v>
      </c>
      <c r="I36">
        <v>31.118000000000002</v>
      </c>
      <c r="J36">
        <v>2.2683655761938426</v>
      </c>
    </row>
    <row r="37" spans="1:10" x14ac:dyDescent="0.35">
      <c r="A37" t="s">
        <v>48</v>
      </c>
      <c r="B37">
        <v>74</v>
      </c>
      <c r="C37">
        <v>183.84</v>
      </c>
      <c r="D37">
        <v>1.37</v>
      </c>
      <c r="E37">
        <v>4.55</v>
      </c>
      <c r="F37">
        <v>1.79</v>
      </c>
      <c r="G37">
        <v>859</v>
      </c>
      <c r="H37">
        <v>165.16500000000002</v>
      </c>
      <c r="I37">
        <v>75.216000000000022</v>
      </c>
      <c r="J37">
        <v>2.1958758774728779</v>
      </c>
    </row>
    <row r="38" spans="1:10" x14ac:dyDescent="0.35">
      <c r="A38" t="s">
        <v>37</v>
      </c>
      <c r="B38">
        <v>41</v>
      </c>
      <c r="C38">
        <v>92.906379999999999</v>
      </c>
      <c r="D38">
        <v>1.43</v>
      </c>
      <c r="E38">
        <v>4.3</v>
      </c>
      <c r="F38">
        <v>2.0299999999999998</v>
      </c>
      <c r="G38">
        <v>730</v>
      </c>
      <c r="H38">
        <v>114.675</v>
      </c>
      <c r="I38">
        <v>35.164000000000009</v>
      </c>
      <c r="J38">
        <v>3.261147764759412</v>
      </c>
    </row>
    <row r="39" spans="1:10" x14ac:dyDescent="0.35">
      <c r="A39" t="s">
        <v>36</v>
      </c>
      <c r="B39">
        <v>40</v>
      </c>
      <c r="C39">
        <v>91.224000000000004</v>
      </c>
      <c r="D39">
        <v>1.6</v>
      </c>
      <c r="E39">
        <v>4.05</v>
      </c>
      <c r="F39">
        <v>1.7</v>
      </c>
      <c r="G39">
        <v>603</v>
      </c>
      <c r="H39">
        <v>85.998000000000005</v>
      </c>
      <c r="I39">
        <v>34.008000000000003</v>
      </c>
      <c r="J39">
        <v>2.5287579393083979</v>
      </c>
    </row>
    <row r="40" spans="1:10" x14ac:dyDescent="0.35">
      <c r="A40" t="s">
        <v>24</v>
      </c>
      <c r="B40">
        <v>21</v>
      </c>
      <c r="C40">
        <v>44.955910000000003</v>
      </c>
      <c r="D40">
        <v>1.61</v>
      </c>
      <c r="E40">
        <v>3.5</v>
      </c>
      <c r="F40">
        <v>1.5</v>
      </c>
      <c r="G40">
        <v>376</v>
      </c>
      <c r="H40">
        <v>77.418000000000006</v>
      </c>
      <c r="I40">
        <v>33.021999999999998</v>
      </c>
      <c r="J40">
        <v>2.3444370419720189</v>
      </c>
    </row>
    <row r="41" spans="1:10" x14ac:dyDescent="0.35">
      <c r="A41" t="s">
        <v>46</v>
      </c>
      <c r="B41">
        <v>72</v>
      </c>
      <c r="C41">
        <v>178.49</v>
      </c>
      <c r="D41">
        <v>1.56</v>
      </c>
      <c r="E41">
        <v>3.9</v>
      </c>
      <c r="F41">
        <v>1.73</v>
      </c>
      <c r="G41">
        <v>621</v>
      </c>
      <c r="H41">
        <v>94.445999999999998</v>
      </c>
      <c r="I41">
        <v>40.536000000000008</v>
      </c>
      <c r="J41">
        <v>2.3299289520426281</v>
      </c>
    </row>
    <row r="42" spans="1:10" x14ac:dyDescent="0.35">
      <c r="A42" t="s">
        <v>47</v>
      </c>
      <c r="B42">
        <v>73</v>
      </c>
      <c r="C42">
        <v>180.9478</v>
      </c>
      <c r="D42">
        <v>1.43</v>
      </c>
      <c r="E42">
        <v>4.25</v>
      </c>
      <c r="F42">
        <v>1.94</v>
      </c>
      <c r="G42">
        <v>782</v>
      </c>
      <c r="H42">
        <v>124.542</v>
      </c>
      <c r="I42">
        <v>45.975999999999999</v>
      </c>
      <c r="J42">
        <v>2.7088480946580824</v>
      </c>
    </row>
    <row r="43" spans="1:10" x14ac:dyDescent="0.35">
      <c r="A43" t="s">
        <v>26</v>
      </c>
      <c r="B43">
        <v>23</v>
      </c>
      <c r="C43">
        <v>50.941499999999998</v>
      </c>
      <c r="D43">
        <v>1.32</v>
      </c>
      <c r="E43">
        <v>4.3</v>
      </c>
      <c r="F43">
        <v>2.2200000000000002</v>
      </c>
      <c r="G43">
        <v>512</v>
      </c>
      <c r="H43">
        <v>111.93600000000001</v>
      </c>
      <c r="I43">
        <v>38.292000000000002</v>
      </c>
      <c r="J43">
        <v>2.9232215606392979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ni-al-x</vt:lpstr>
      <vt:lpstr>ti-al-x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</dc:creator>
  <cp:lastModifiedBy>Scott</cp:lastModifiedBy>
  <dcterms:created xsi:type="dcterms:W3CDTF">2014-04-20T22:51:48Z</dcterms:created>
  <dcterms:modified xsi:type="dcterms:W3CDTF">2019-08-12T11:44:11Z</dcterms:modified>
</cp:coreProperties>
</file>