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kty\Analiza finansowa spółki Develia (DVL)\"/>
    </mc:Choice>
  </mc:AlternateContent>
  <xr:revisionPtr revIDLastSave="0" documentId="8_{EA494B7B-BF42-46CE-A0ED-6CBB97459990}" xr6:coauthVersionLast="47" xr6:coauthVersionMax="47" xr10:uidLastSave="{00000000-0000-0000-0000-000000000000}"/>
  <bookViews>
    <workbookView xWindow="-120" yWindow="-120" windowWidth="51840" windowHeight="21240" activeTab="3" xr2:uid="{5F05812F-6200-4D0F-A2A7-D5B917AA4394}"/>
  </bookViews>
  <sheets>
    <sheet name="Sprawozdanie finansowe" sheetId="1" r:id="rId1"/>
    <sheet name="Wskaźniki" sheetId="2" r:id="rId2"/>
    <sheet name="Wykresy" sheetId="3" r:id="rId3"/>
    <sheet name="Porównani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4" l="1"/>
  <c r="H28" i="4"/>
  <c r="L28" i="4"/>
  <c r="I11" i="2"/>
  <c r="F11" i="2"/>
  <c r="C11" i="2"/>
  <c r="I8" i="2"/>
  <c r="C8" i="2"/>
  <c r="I7" i="2"/>
  <c r="F7" i="2"/>
  <c r="C7" i="2"/>
  <c r="F14" i="2"/>
  <c r="C12" i="2"/>
  <c r="F12" i="2"/>
  <c r="N28" i="4"/>
  <c r="C13" i="2"/>
  <c r="I13" i="2"/>
  <c r="F13" i="2"/>
  <c r="K11" i="2" l="1"/>
  <c r="G11" i="2"/>
  <c r="H11" i="2"/>
  <c r="J11" i="2"/>
  <c r="R28" i="4"/>
  <c r="Q28" i="4"/>
  <c r="P28" i="4"/>
  <c r="O28" i="4"/>
  <c r="M28" i="4"/>
  <c r="K28" i="4"/>
  <c r="J28" i="4"/>
  <c r="G28" i="4"/>
  <c r="F28" i="4"/>
  <c r="F5" i="2"/>
  <c r="F4" i="2"/>
  <c r="E28" i="4"/>
  <c r="J4" i="2"/>
  <c r="G7" i="2"/>
  <c r="I15" i="2"/>
  <c r="F15" i="2"/>
  <c r="C15" i="2"/>
  <c r="F8" i="2"/>
  <c r="K8" i="2"/>
  <c r="H7" i="2"/>
  <c r="J7" i="2"/>
  <c r="C4" i="2"/>
  <c r="I4" i="2"/>
  <c r="K4" i="2" s="1"/>
  <c r="I5" i="2"/>
  <c r="K5" i="2" s="1"/>
  <c r="C5" i="2"/>
  <c r="C6" i="2"/>
  <c r="F6" i="2"/>
  <c r="I6" i="2"/>
  <c r="C17" i="2"/>
  <c r="F17" i="2"/>
  <c r="I17" i="2"/>
  <c r="C16" i="2"/>
  <c r="F16" i="2"/>
  <c r="H16" i="2" s="1"/>
  <c r="I16" i="2"/>
  <c r="K16" i="2" s="1"/>
  <c r="I14" i="2"/>
  <c r="C14" i="2"/>
  <c r="H14" i="2" s="1"/>
  <c r="I12" i="2"/>
  <c r="H12" i="2"/>
  <c r="I10" i="2"/>
  <c r="F10" i="2"/>
  <c r="H10" i="2" s="1"/>
  <c r="C10" i="2"/>
  <c r="I9" i="2"/>
  <c r="F9" i="2"/>
  <c r="C9" i="2"/>
  <c r="H9" i="2" s="1"/>
  <c r="G6" i="2" l="1"/>
  <c r="K9" i="2"/>
  <c r="K15" i="2"/>
  <c r="K14" i="2"/>
  <c r="J8" i="2"/>
  <c r="K17" i="2"/>
  <c r="G8" i="2"/>
  <c r="H17" i="2"/>
  <c r="G15" i="2"/>
  <c r="K6" i="2"/>
  <c r="G17" i="2"/>
  <c r="G9" i="2"/>
  <c r="H6" i="2"/>
  <c r="G12" i="2"/>
  <c r="J5" i="2"/>
  <c r="K10" i="2"/>
  <c r="J17" i="2"/>
  <c r="G10" i="2"/>
  <c r="J6" i="2"/>
  <c r="K12" i="2"/>
  <c r="H15" i="2"/>
  <c r="J16" i="2"/>
  <c r="J15" i="2"/>
  <c r="H8" i="2"/>
  <c r="G4" i="2"/>
  <c r="J14" i="2"/>
  <c r="G5" i="2"/>
  <c r="K7" i="2"/>
  <c r="J12" i="2"/>
  <c r="J10" i="2"/>
  <c r="G16" i="2"/>
  <c r="J9" i="2"/>
  <c r="G14" i="2"/>
  <c r="H13" i="2"/>
  <c r="J13" i="2"/>
  <c r="K13" i="2"/>
  <c r="G13" i="2"/>
  <c r="H4" i="2"/>
  <c r="H5" i="2"/>
</calcChain>
</file>

<file path=xl/sharedStrings.xml><?xml version="1.0" encoding="utf-8"?>
<sst xmlns="http://schemas.openxmlformats.org/spreadsheetml/2006/main" count="228" uniqueCount="193">
  <si>
    <t>Miary</t>
  </si>
  <si>
    <t>Rachunek zysków i strat</t>
  </si>
  <si>
    <t xml:space="preserve">	122 669</t>
  </si>
  <si>
    <t>Zysk/(Strata) netto z działalności kontynuowanej</t>
  </si>
  <si>
    <t>Zysk/(Strata) netto</t>
  </si>
  <si>
    <t>Całkowite dochody</t>
  </si>
  <si>
    <t>Bilans</t>
  </si>
  <si>
    <t xml:space="preserve">    Podatek dochodowy</t>
  </si>
  <si>
    <t>Aktywa razem</t>
  </si>
  <si>
    <t xml:space="preserve">    2. Rzeczowe aktywa trwałe</t>
  </si>
  <si>
    <t xml:space="preserve">        2.1 Środki trwałe</t>
  </si>
  <si>
    <t xml:space="preserve">        2.2 Środki trwałe w budowie</t>
  </si>
  <si>
    <t xml:space="preserve">   3. Pożyczki i należności długoterminowe</t>
  </si>
  <si>
    <t xml:space="preserve">   4. Inwestycje długoterminowe</t>
  </si>
  <si>
    <t xml:space="preserve">   1. Zapasy</t>
  </si>
  <si>
    <t xml:space="preserve">   2. Należności z tytułu dostaw i usług</t>
  </si>
  <si>
    <t xml:space="preserve">   3. Należności z tytułu podatku dochodowego</t>
  </si>
  <si>
    <t xml:space="preserve">   4. Krótkoterminowe papiery wartościowe</t>
  </si>
  <si>
    <t xml:space="preserve">   5. Pozostałe aktywa finansowe</t>
  </si>
  <si>
    <t xml:space="preserve">   6. Środki pieniężne i ekwiwalenty środków pieniężnych</t>
  </si>
  <si>
    <t xml:space="preserve">   7. Krótkoterminowe rozliczenia międzyokresowe</t>
  </si>
  <si>
    <t xml:space="preserve">    1. Wartości niematerialne</t>
  </si>
  <si>
    <t>Aktywa:</t>
  </si>
  <si>
    <t>Pasywa:</t>
  </si>
  <si>
    <t xml:space="preserve">  1. Kapitał podstawowy</t>
  </si>
  <si>
    <t xml:space="preserve">  1. Długoterminowe zobowiązania finansowe</t>
  </si>
  <si>
    <t xml:space="preserve">  2. Długoterminowe zobowiązania z tytułu leasingu</t>
  </si>
  <si>
    <t xml:space="preserve">  3. Rezerwy</t>
  </si>
  <si>
    <t>Pasywa razem</t>
  </si>
  <si>
    <t xml:space="preserve">  1. Krótkoterminowe zobowiązania finansowe</t>
  </si>
  <si>
    <t xml:space="preserve">  2. Zobowiązania z tytułu leasingu</t>
  </si>
  <si>
    <t xml:space="preserve">  3. Zobowiązania z tytułu dostaw i usług</t>
  </si>
  <si>
    <t xml:space="preserve">  4. Zobowiązania z tytułu podatku dochodowego</t>
  </si>
  <si>
    <t xml:space="preserve">  5. Rezerwy</t>
  </si>
  <si>
    <t xml:space="preserve">  6. Bierne rozliczenia międzyokresowe</t>
  </si>
  <si>
    <t>A. Kapitał własny</t>
  </si>
  <si>
    <t>B. Zobowiązania długoterminowe</t>
  </si>
  <si>
    <t>C. Zobowiązania krótkoterminowe</t>
  </si>
  <si>
    <t>A. Aktywa trwałe</t>
  </si>
  <si>
    <t>B. Aktywa obrotowe</t>
  </si>
  <si>
    <t>A. Przychody operacyjne razem</t>
  </si>
  <si>
    <t>C. Zysk/(Strata) brutto</t>
  </si>
  <si>
    <t xml:space="preserve">    4. Inne przychody finansowe</t>
  </si>
  <si>
    <t xml:space="preserve">    3. Przychody z dywidend</t>
  </si>
  <si>
    <t xml:space="preserve">    2. Przychody z odsetek i dyskont</t>
  </si>
  <si>
    <t xml:space="preserve">    1. Przychody ze sprzedaży usług, wyrobów i towarów</t>
  </si>
  <si>
    <t>Rachunek przepływów pieniężnych</t>
  </si>
  <si>
    <t>A. Przepływy środków pieniężnych z działalności operacyjnej</t>
  </si>
  <si>
    <t>l. Zysk (strata) brutto z działalności kontynuowanej</t>
  </si>
  <si>
    <t>II. Korekty razem</t>
  </si>
  <si>
    <t xml:space="preserve">III. Przepływy pieniężne netto z działalności operacyjnej </t>
  </si>
  <si>
    <t xml:space="preserve">  1. Zmiana stanu środków trwałych i wartości niematerialnych</t>
  </si>
  <si>
    <t xml:space="preserve">  2. Zmiana stanu rezerw</t>
  </si>
  <si>
    <t xml:space="preserve">  3. Zmiana stanu zapasów</t>
  </si>
  <si>
    <t xml:space="preserve">  4. Zmiana stanu należności</t>
  </si>
  <si>
    <t xml:space="preserve">  5. Zmiana stanu zobowiązań krótkoterminowych, z wyjątkiem pożyczek i kredytów</t>
  </si>
  <si>
    <t xml:space="preserve">  6. Zmiana stanu rozliczeń międzyokresowych</t>
  </si>
  <si>
    <t xml:space="preserve">  7. Zmiana stanu zobowiązań finansowych</t>
  </si>
  <si>
    <t xml:space="preserve">  8. Zmiana stanu aktywów finansowych z tytułu pożyczek i weksli</t>
  </si>
  <si>
    <t xml:space="preserve">  10. Podatek dochodowy (zapłacony) </t>
  </si>
  <si>
    <t>B. Przepływy środków pieniężnych z działalności finansowej</t>
  </si>
  <si>
    <t>l. Wpływy</t>
  </si>
  <si>
    <t xml:space="preserve">  1. Emisja dłużnych papierów wartościowych</t>
  </si>
  <si>
    <t xml:space="preserve">  2. Kredyty i pożyczki</t>
  </si>
  <si>
    <t xml:space="preserve">II. Wydatki </t>
  </si>
  <si>
    <t>1. Dywidendy i inne wydatki na rzecz właścicieli</t>
  </si>
  <si>
    <t>2. Spłaty kredytów i pożyczek</t>
  </si>
  <si>
    <t xml:space="preserve">3. Wykup dłużnych papierów wartościowych </t>
  </si>
  <si>
    <t xml:space="preserve">4. Spłaty zobowiązań z tytułu umów leasingu finansowego </t>
  </si>
  <si>
    <t>5. Odsetki</t>
  </si>
  <si>
    <t xml:space="preserve">III. Przepływy pieniężne netto z działalności finansowej </t>
  </si>
  <si>
    <t>C. Przepływy pieniężne netto, razem      (A.III±B.III)</t>
  </si>
  <si>
    <t xml:space="preserve">D. Bilansowa zmiana stanu środków pieniężnych, w tym: </t>
  </si>
  <si>
    <t xml:space="preserve">   – zmiana stanu środków pieniężnych z tytułu różnic kursowych</t>
  </si>
  <si>
    <t>E. Środki pieniężne na początek okresu</t>
  </si>
  <si>
    <t xml:space="preserve">F. Środki pieniężne na koniec okresu </t>
  </si>
  <si>
    <t xml:space="preserve"> - o ograniczonej możliwości dysponowania</t>
  </si>
  <si>
    <t>2021</t>
  </si>
  <si>
    <t>2023</t>
  </si>
  <si>
    <t>2022</t>
  </si>
  <si>
    <t>Koniec okresu</t>
  </si>
  <si>
    <t>Jednostki</t>
  </si>
  <si>
    <t>1000 PLN</t>
  </si>
  <si>
    <t xml:space="preserve">  4. Rezerwa z tytułu odroczonego podatku dochodowego</t>
  </si>
  <si>
    <t xml:space="preserve">    5. Pozostałe przychody operacyjne</t>
  </si>
  <si>
    <t>B. Koszty operacyjne razem</t>
  </si>
  <si>
    <t xml:space="preserve">    1. Koszty działalności operacyjnej</t>
  </si>
  <si>
    <t xml:space="preserve">    2. Koszty odsetek i dyskont</t>
  </si>
  <si>
    <t xml:space="preserve">    3. Inne koszty finansowe</t>
  </si>
  <si>
    <t xml:space="preserve">    4. Pozostałe koszty operacyjne</t>
  </si>
  <si>
    <t xml:space="preserve">  9. Zmiana stanu aktywów finansowych z tytułu udziałów</t>
  </si>
  <si>
    <t>WSKAŻNIKI</t>
  </si>
  <si>
    <t>Wartość 
wskażnika</t>
  </si>
  <si>
    <t>Dynamika 
względem 2021</t>
  </si>
  <si>
    <t>Tempo
 zmian</t>
  </si>
  <si>
    <t>Rentowność operacyjna
aktywów</t>
  </si>
  <si>
    <t>Rentowność kapitału
własnego</t>
  </si>
  <si>
    <t xml:space="preserve">Rentowność netto
</t>
  </si>
  <si>
    <t>Rentowność sprzedaży</t>
  </si>
  <si>
    <t>Rentowność ekonomiczna 
sprzedaży</t>
  </si>
  <si>
    <t>Płynność finansowa
I stopnia</t>
  </si>
  <si>
    <t>Płynność finansowa
II stopnia</t>
  </si>
  <si>
    <t>Płynność finansowa
III stopnia</t>
  </si>
  <si>
    <t>Spływ należnośći</t>
  </si>
  <si>
    <t>Spłata zobowiązań</t>
  </si>
  <si>
    <t>Szybkość obrotu zapasów</t>
  </si>
  <si>
    <t>Pokrycie aktywów trwałych
kapitałem własnym i rezerwami
długoterminowymi</t>
  </si>
  <si>
    <t>Trwałość struktury 
finansowania</t>
  </si>
  <si>
    <t>Ogólne zadłużenie</t>
  </si>
  <si>
    <t>Wniosek</t>
  </si>
  <si>
    <t xml:space="preserve">   5. Grunty pod zabudowę zaklasyfikowane do aktywów trwałych</t>
  </si>
  <si>
    <t xml:space="preserve">   6. Długoterminowe rozliczenia międzyokresowe</t>
  </si>
  <si>
    <t xml:space="preserve">   7. Aktywa z tytułu odroczonego podatku dochodowego</t>
  </si>
  <si>
    <t>C. Aktywa trwałe zaklasyfikowane jako przeznaczone  do sprzedaży</t>
  </si>
  <si>
    <t xml:space="preserve">  2. Kapitał zapasowy</t>
  </si>
  <si>
    <t xml:space="preserve">  3. Pozostałe kapitały rezerwowe</t>
  </si>
  <si>
    <t xml:space="preserve">  4. Pozostałe kapitały</t>
  </si>
  <si>
    <t xml:space="preserve">  5. Zyski zatrzymane/(Niepokryte straty)</t>
  </si>
  <si>
    <t>D. Zobowiązania dot. aktywów trwałych zaklasyf. jako przeznaczonedo sprzedaży</t>
  </si>
  <si>
    <t xml:space="preserve">  11. Zmiana stanu środków na rachunkach powierniczych </t>
  </si>
  <si>
    <t xml:space="preserve">  12. Inne korekty</t>
  </si>
  <si>
    <t xml:space="preserve">  3. Wpływy netto z wydania udziałów i innych instrumentów kapitałowych</t>
  </si>
  <si>
    <t>*Amortyzacja</t>
  </si>
  <si>
    <t>Spływ należnośći
(w dniach)</t>
  </si>
  <si>
    <t>Spłata zobowiązań
(w dniach)</t>
  </si>
  <si>
    <t>Szybkość obrotu zapasów
(w dniach)</t>
  </si>
  <si>
    <t>Wskaźnik wzrósł z 7,05% w 2021 r. do 14,49% w 2023 r. (dynamika 205,47%).  Przedsiębiorstwo efektywniej wykorzystuje aktywa do generowania zysków operacyjnych.</t>
  </si>
  <si>
    <t>Wskaźnik wzrósł z 13,97% w 2021 r. do 28,02% w 2023 r.
 (dynamika 200,56%). Spółka znacząco poprawiła
 rentowność własnych środków finansowych</t>
  </si>
  <si>
    <t>Wzrost z 26,97% w 2021 r. do 32,53% w 2023 r. 
(dynamika 120,62%). Firma poprawiła rentowność 
końcowego wyniku finansowego względem przychodów.</t>
  </si>
  <si>
    <t>Minimalna poprawa z 0,42 w 2021 r. do 0,40 w 2023 r. Spadek
 płynności sugeruje rosnące ryzyko w zakresie bieżącej
 wypłacalności. Konieczna jest kontrola krótkoterminowych 
zobowiązań.</t>
  </si>
  <si>
    <t>Poprawa z 909,78 dni w 2021 r. do 415,35 dni w 2023 r.
Firma zwiększyła efektywność zarządzania zapasami.</t>
  </si>
  <si>
    <t xml:space="preserve"> Spadek z 1,06 w 2021 r. do 0,88 w 2023 r. Udział stabilnego
 finansowania w pokryciu aktywów trwałych zmniejszył się,
 co może sugerować większe ryzyko finansowe.</t>
  </si>
  <si>
    <t>Utrzymuje się stabilna struktura finansowania, 
ale dynamika wzrostu jest niska.</t>
  </si>
  <si>
    <t>Udział zobowiązań w finansowaniu aktywów minimalnie
 wzrósł, co sugeruje stabilny poziom zadłużenia.</t>
  </si>
  <si>
    <t>Podsumowanie wyników: Spółka Develia osiągnęła poprawę rentowności i efektywności zarządzania należnościami
 oraz zapasami. Warto jednak zwrócić uwagę na obniżającą się płynność oraz lekkie zmniejszenie udziału stabilnego 
finansowania w aktywach trwałych.</t>
  </si>
  <si>
    <t xml:space="preserve"> Aktywa obrotowe</t>
  </si>
  <si>
    <t xml:space="preserve"> Aktywa trwałe</t>
  </si>
  <si>
    <t xml:space="preserve">Przepływy pieniężne netto z działalności finansowej </t>
  </si>
  <si>
    <t xml:space="preserve">Przepływy pieniężne netto z działalności operacyjnej </t>
  </si>
  <si>
    <t xml:space="preserve">Wydatki </t>
  </si>
  <si>
    <t>Wpływy</t>
  </si>
  <si>
    <t xml:space="preserve"> Zobowiązania krótkoterminowe</t>
  </si>
  <si>
    <t>Zobowiązania długoterminowe</t>
  </si>
  <si>
    <t>Kapitał własny</t>
  </si>
  <si>
    <t>Widać wyraźny wzrost aktywów trwałych oraz aktywów obrotowych na przestrzeni lat. 
W szczególności aktywa trwałe rosły dynamicznie i w 2023 roku przewyższyły aktywa obrotowe.
Wzrost aktywów trwałych może wskazywać na inwestycje długoterminowe,
 podczas gdy stabilny poziom aktywów obrotowych sugeruje zrównoważoną działalność operacyjną.</t>
  </si>
  <si>
    <t>Kapitał własny rośnie wyraźnie, co świadczy o wzmacnianiu finansowania własnego.
Zobowiązania długoterminowe oraz krótkoterminowe rosną w umiarkowanym tempie, przy czym zobowiązania krótkoterminowe w 2023 roku przewyższyły długoterminowe.</t>
  </si>
  <si>
    <t>Przepływy pieniężne z działalności operacyjnej oraz finansowej były zmienne:
2022: Silny wzrost przepływów finansowych wskazuje na wpływy z tytułu finansowania zewnętrznego. Jednocześnie działalność operacyjna przyniosła znaczący odpływ środków.
2023: Przepływy z działalności operacyjnej wracają do pozytywnego poziomu, co świadczy o poprawie efektywności operacyjnej.</t>
  </si>
  <si>
    <t>W 2023 roku nastąpił silny wzrost wpływów przy jednoczesnym umiarkowanym poziomie wydatków.
2021 i 2022: Wydatki przewyższały wpływy, co wskazywało na wyższe koszty inwestycji i finansowania.
2023: Poprawa przepływów gotówkowych, co może być efektem większej efektywności finansowej.</t>
  </si>
  <si>
    <t>Przychody operacyjne systematycznie rosły w latach 2021–2023, natomiast koszty operacyjne również wzrastały, ale w wolniejszym tempie.
2023: Silny wzrost przychodów przy umiarkowanym wzroście kosztów sugeruje poprawę rentowności działalności operacyjnej.</t>
  </si>
  <si>
    <t>Całkowite dochody systematycznie rosły w każdym roku:
2021: Relatywnie niski poziom dochodów.
2022: Znaczący wzrost dochodów o około 100%.
2023: Kontynuacja pozytywnego trendu, co świadczy o poprawie efektywności działalności spółki.</t>
  </si>
  <si>
    <t>Wielkośc próby</t>
  </si>
  <si>
    <t>Średnia arytmetyczna</t>
  </si>
  <si>
    <t>Odchylenie standardowe</t>
  </si>
  <si>
    <t>Mediana</t>
  </si>
  <si>
    <t>wartość</t>
  </si>
  <si>
    <t>max</t>
  </si>
  <si>
    <t>min</t>
  </si>
  <si>
    <t>pudełko</t>
  </si>
  <si>
    <t>góra</t>
  </si>
  <si>
    <t>dół</t>
  </si>
  <si>
    <t>wąsy</t>
  </si>
  <si>
    <t xml:space="preserve">góra </t>
  </si>
  <si>
    <t>Rentowność netto</t>
  </si>
  <si>
    <t xml:space="preserve">Szybkość obrotu zapasów
</t>
  </si>
  <si>
    <t xml:space="preserve">Spływ należnośći
</t>
  </si>
  <si>
    <t>Interpretacja wyniku wskaźnika do średniej wyników</t>
  </si>
  <si>
    <t>Wskaźnik</t>
  </si>
  <si>
    <t>Działalność związana z obsługą rynku nieruchomości</t>
  </si>
  <si>
    <t>Spadek z 61 dni w 2021 r. do 15  dni w 2023 r. Znacząca 
poprawa w odzyskiwaniu należności. Firmie udało się 
przyspieszyć przepływy pieniężne.</t>
  </si>
  <si>
    <t>Spadek z 145 dni w 2021 r. do 53  dni w 2023 r.
 Firma skróciła czas spłaty zobowiązań, co poprawia
 relacje z dostawcami.</t>
  </si>
  <si>
    <t>Rentowność netto spółki jest kilkukrotnie wyższa od średniej branżowej, co sugeruje wyjątkowo efektywne zarządzanie kosztami i wysoką zdolność do generowania zysków.</t>
  </si>
  <si>
    <t>Wynik poniżej średniej wskazuje na mniejsze zabezpieczenie aktywów trwałych kapitałem własnym.</t>
  </si>
  <si>
    <t>Wynik jest zbliżony do średniej, co świadczy o typowej strukturze finansowania w porównaniu z branżą.</t>
  </si>
  <si>
    <t>Wyższe zadłużenie niż średnia wskazuje na większy udział zobowiązań w finansowaniu działalności spółki.</t>
  </si>
  <si>
    <t>Wynik Develii również przewyższa średnią branżową, co oznacza wysoką efektywność w generowaniu zysków
 z kapitału własnego.</t>
  </si>
  <si>
    <t>Develia osiągnęła wynik znacznie wyższy od średniej branżowej, co wskazuje na dużą efektywność operacyjną
 w wykorzystaniu aktywów.</t>
  </si>
  <si>
    <t>Wynik Develii jest znacznie niższy od średniej, co może oznaczać wolniejsze spłaty należności przez klientów
 w porównaniu do branży.</t>
  </si>
  <si>
    <t>Wynik znacznie wyższy od średniej wskazuje na to, że Develia spłaca swoje zobowiązania znacznie wolniej
 niż średnia dla branży.</t>
  </si>
  <si>
    <t>Ekstremalnie wysoka szybkość obrotu zapasów w porównaniu do średniej może sugerować bardzo
 dynamiczną sprzedaż zapasów</t>
  </si>
  <si>
    <r>
      <t xml:space="preserve">Spółka </t>
    </r>
    <r>
      <rPr>
        <b/>
        <sz val="11"/>
        <color theme="1"/>
        <rFont val="Verdana"/>
        <family val="2"/>
        <charset val="238"/>
      </rPr>
      <t>Develia</t>
    </r>
    <r>
      <rPr>
        <sz val="11"/>
        <color theme="1"/>
        <rFont val="Verdana"/>
        <family val="2"/>
        <charset val="238"/>
      </rPr>
      <t xml:space="preserve"> w 2022 roku</t>
    </r>
  </si>
  <si>
    <t>Wartość 0,25 oznacza, że spółka Develia posiada tylko 25% aktywów obrotowych w stosunku do swoich
 zobowiązań krótkoterminowych, co jest bardzo niskim poziomem płynności.</t>
  </si>
  <si>
    <t xml:space="preserve"> Spadek z 2,16 w 2021 r. do 1,66 w 2023 r, , co oznacza
 zmniejszenie zdolności spółki do bieżącego regulowania
 zobowiązań krótkoterminowych przy użyciu najbardziej
 płynnych aktywów</t>
  </si>
  <si>
    <t>Płynność finansowa I stopnia spółki jest niższa od średniej, co może świadczyć o mniejszej dostępności środków pieniężnych w stosunku do zobowiązań krótkoterminowych.</t>
  </si>
  <si>
    <t>Wynik ujemny znacznie odbiega od dodatniej średniej branżowej, co wskazuje na trudności w osiąganiu dodatniego wyniku ekonomicznego w działalności sprzedażowej. Może to wynikać z wysokich kosztów lub nieefektywnego wykorzystania zasobów.</t>
  </si>
  <si>
    <t>Podsumowanie</t>
  </si>
  <si>
    <t>Spółka Develia wykazuje bardzo dobrą efektywność operacyjną i wysoką rentowność (operacyjna aktywów, kapitału własnego, netto oraz sprzedaży), znacznie przewyższając średnie branżowe. Jednak niska płynność finansowa (wskaźniki I, II i III stopnia) oraz wolniejsza spłata zobowiązań wskazują na ryzyko finansowe w zarządzaniu bieżącymi zobowiązaniami. 
Ekstremalna szybkość obrotu zapasów sugeruje dynamiczne zarządzanie, ale wyższe zadłużenie i niższe zabezpieczenie aktywów trwałych kapitałem własnym mogą zwiększać ryzyko finansowe. Wymagana jest poprawa płynności i struktury zobowiązań.</t>
  </si>
  <si>
    <t>DEVELIA SPÓŁKA AKCYJNA (DVL) - sprzedaż nieruchomości</t>
  </si>
  <si>
    <t>Pomimo spadku, wynik w 2023 roku pozostaje wysoki, co wskazuje na dobrą efektywność w generowaniu zysków ze sprzedaży.</t>
  </si>
  <si>
    <t>Rentowność ekonomiczna sprzedaży pozostaje ujemna, choć poprawiła się z -52,94% w 2021 roku do -31,19% w 2023 roku. Nadal wymaga monitorowania, ponieważ wskazuje na trudności w osiągnięciu dodatniego wyniku ekonomicznego.</t>
  </si>
  <si>
    <t>Wzrostz 0,18 w 2021 roku do 0,24 w 2023 roku, co wskazuje na poprawę zdolności spółki do pokrywania zobowiązań krótkoterminowych, choć poziom pozostaje bardzo niski</t>
  </si>
  <si>
    <t>Rentowność sprzedaży spółki mocno przewyższa średnią branżową, co świadczy o dobrej efektywności operacyjnej
 i kontrolowaniu kosztów sprzedaży.</t>
  </si>
  <si>
    <t>Źródła:</t>
  </si>
  <si>
    <t>2022 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</si>
</sst>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6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theme="1"/>
      <name val="Verdana"/>
      <family val="2"/>
      <charset val="238"/>
    </font>
    <font>
      <b/>
      <sz val="11"/>
      <color theme="1"/>
      <name val="Verdana"/>
      <family val="2"/>
      <charset val="238"/>
    </font>
    <font>
      <b/>
      <sz val="10"/>
      <color theme="1"/>
      <name val="Verdana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D3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4E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/>
      <right/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/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  <xf numFmtId="0" fontId="3" fillId="0" borderId="0"/>
    <xf numFmtId="0" fontId="8" fillId="0" borderId="29" applyNumberFormat="0" applyFill="0" applyAlignment="0" applyProtection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1" xfId="1" applyAlignment="1">
      <alignment horizontal="center"/>
    </xf>
    <xf numFmtId="0" fontId="1" fillId="0" borderId="1" xfId="1"/>
    <xf numFmtId="0" fontId="1" fillId="0" borderId="1" xfId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3" borderId="9" xfId="0" applyFill="1" applyBorder="1"/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10" fontId="2" fillId="5" borderId="6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10" fontId="2" fillId="5" borderId="0" xfId="0" applyNumberFormat="1" applyFont="1" applyFill="1" applyAlignment="1">
      <alignment horizontal="center" vertical="center"/>
    </xf>
    <xf numFmtId="0" fontId="0" fillId="0" borderId="6" xfId="0" applyBorder="1"/>
    <xf numFmtId="0" fontId="2" fillId="2" borderId="0" xfId="0" applyFont="1" applyFill="1"/>
    <xf numFmtId="3" fontId="2" fillId="2" borderId="0" xfId="0" applyNumberFormat="1" applyFont="1" applyFill="1" applyAlignment="1">
      <alignment horizontal="right"/>
    </xf>
    <xf numFmtId="3" fontId="2" fillId="2" borderId="0" xfId="0" applyNumberFormat="1" applyFont="1" applyFill="1"/>
    <xf numFmtId="0" fontId="5" fillId="0" borderId="0" xfId="0" applyFont="1"/>
    <xf numFmtId="0" fontId="3" fillId="0" borderId="0" xfId="3" applyAlignment="1">
      <alignment horizontal="center" vertical="center"/>
    </xf>
    <xf numFmtId="0" fontId="0" fillId="0" borderId="0" xfId="0" applyAlignment="1">
      <alignment wrapText="1"/>
    </xf>
    <xf numFmtId="0" fontId="3" fillId="0" borderId="0" xfId="3" applyAlignment="1">
      <alignment horizontal="center"/>
    </xf>
    <xf numFmtId="0" fontId="3" fillId="0" borderId="12" xfId="3" applyBorder="1" applyAlignment="1">
      <alignment horizontal="center" vertical="center"/>
    </xf>
    <xf numFmtId="0" fontId="0" fillId="0" borderId="14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5" xfId="3" applyBorder="1" applyAlignment="1">
      <alignment horizontal="center" vertical="center"/>
    </xf>
    <xf numFmtId="0" fontId="3" fillId="0" borderId="17" xfId="3" applyBorder="1" applyAlignment="1">
      <alignment horizontal="center" vertical="center"/>
    </xf>
    <xf numFmtId="0" fontId="3" fillId="0" borderId="13" xfId="3" applyBorder="1" applyAlignment="1">
      <alignment horizontal="center" vertical="center"/>
    </xf>
    <xf numFmtId="0" fontId="3" fillId="0" borderId="18" xfId="3" applyBorder="1" applyAlignment="1">
      <alignment horizontal="center" vertical="center"/>
    </xf>
    <xf numFmtId="0" fontId="3" fillId="0" borderId="14" xfId="3" applyBorder="1" applyAlignment="1">
      <alignment horizontal="center" vertical="center"/>
    </xf>
    <xf numFmtId="0" fontId="3" fillId="0" borderId="19" xfId="3" applyBorder="1" applyAlignment="1">
      <alignment horizontal="center" vertical="center"/>
    </xf>
    <xf numFmtId="0" fontId="3" fillId="0" borderId="16" xfId="3" applyBorder="1" applyAlignment="1">
      <alignment horizontal="center" vertical="center"/>
    </xf>
    <xf numFmtId="0" fontId="3" fillId="0" borderId="11" xfId="3" applyBorder="1" applyAlignment="1">
      <alignment horizontal="center" vertical="center"/>
    </xf>
    <xf numFmtId="3" fontId="0" fillId="0" borderId="14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3" fillId="0" borderId="21" xfId="3" applyBorder="1" applyAlignment="1">
      <alignment horizontal="center" vertical="center"/>
    </xf>
    <xf numFmtId="3" fontId="0" fillId="0" borderId="22" xfId="0" applyNumberFormat="1" applyBorder="1" applyAlignment="1">
      <alignment horizontal="center"/>
    </xf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3" fillId="0" borderId="25" xfId="3" applyBorder="1" applyAlignment="1">
      <alignment horizontal="center" vertical="center"/>
    </xf>
    <xf numFmtId="0" fontId="3" fillId="0" borderId="22" xfId="3" applyBorder="1" applyAlignment="1">
      <alignment horizontal="center"/>
    </xf>
    <xf numFmtId="0" fontId="3" fillId="0" borderId="28" xfId="3" applyBorder="1" applyAlignment="1">
      <alignment horizontal="center"/>
    </xf>
    <xf numFmtId="0" fontId="3" fillId="0" borderId="23" xfId="3" applyBorder="1" applyAlignment="1">
      <alignment horizontal="center"/>
    </xf>
    <xf numFmtId="0" fontId="3" fillId="0" borderId="23" xfId="3" applyBorder="1" applyAlignment="1">
      <alignment horizontal="center" vertical="center"/>
    </xf>
    <xf numFmtId="0" fontId="0" fillId="0" borderId="11" xfId="0" applyBorder="1"/>
    <xf numFmtId="0" fontId="0" fillId="0" borderId="17" xfId="0" applyBorder="1"/>
    <xf numFmtId="0" fontId="5" fillId="0" borderId="19" xfId="0" applyFont="1" applyBorder="1"/>
    <xf numFmtId="0" fontId="0" fillId="0" borderId="0" xfId="0" applyAlignment="1">
      <alignment horizontal="center" wrapText="1"/>
    </xf>
    <xf numFmtId="0" fontId="7" fillId="0" borderId="25" xfId="3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/>
    </xf>
    <xf numFmtId="2" fontId="9" fillId="8" borderId="11" xfId="0" applyNumberFormat="1" applyFont="1" applyFill="1" applyBorder="1" applyAlignment="1">
      <alignment horizontal="center"/>
    </xf>
    <xf numFmtId="0" fontId="0" fillId="0" borderId="30" xfId="0" applyBorder="1"/>
    <xf numFmtId="2" fontId="9" fillId="10" borderId="11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right"/>
    </xf>
    <xf numFmtId="0" fontId="8" fillId="0" borderId="29" xfId="4" applyAlignment="1">
      <alignment horizontal="center" vertical="center"/>
    </xf>
    <xf numFmtId="0" fontId="6" fillId="3" borderId="10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6" borderId="0" xfId="0" applyFill="1" applyAlignment="1">
      <alignment horizontal="center" vertical="top" wrapText="1"/>
    </xf>
    <xf numFmtId="0" fontId="0" fillId="6" borderId="0" xfId="0" applyFill="1" applyAlignment="1">
      <alignment horizontal="center" vertical="top"/>
    </xf>
    <xf numFmtId="0" fontId="0" fillId="0" borderId="0" xfId="0" applyAlignment="1">
      <alignment horizontal="center"/>
    </xf>
    <xf numFmtId="0" fontId="9" fillId="0" borderId="14" xfId="0" applyFont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10" fillId="7" borderId="14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top" wrapText="1"/>
    </xf>
    <xf numFmtId="0" fontId="0" fillId="0" borderId="31" xfId="0" applyBorder="1" applyAlignment="1">
      <alignment horizontal="center" vertical="top"/>
    </xf>
    <xf numFmtId="0" fontId="2" fillId="0" borderId="11" xfId="0" applyFont="1" applyBorder="1" applyAlignment="1">
      <alignment horizontal="center" textRotation="90"/>
    </xf>
    <xf numFmtId="0" fontId="2" fillId="0" borderId="11" xfId="0" applyFont="1" applyBorder="1" applyAlignment="1">
      <alignment horizontal="center" textRotation="90" wrapText="1"/>
    </xf>
    <xf numFmtId="0" fontId="9" fillId="7" borderId="11" xfId="0" applyFont="1" applyFill="1" applyBorder="1" applyAlignment="1">
      <alignment horizontal="center"/>
    </xf>
    <xf numFmtId="0" fontId="0" fillId="0" borderId="2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7" borderId="14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10" fillId="7" borderId="14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9" fillId="0" borderId="14" xfId="0" applyFont="1" applyBorder="1" applyAlignment="1">
      <alignment horizontal="left" vertical="top" wrapText="1"/>
    </xf>
    <xf numFmtId="0" fontId="11" fillId="7" borderId="14" xfId="0" applyFont="1" applyFill="1" applyBorder="1" applyAlignment="1">
      <alignment horizontal="center" vertical="center" wrapText="1"/>
    </xf>
  </cellXfs>
  <cellStyles count="5">
    <cellStyle name="Nagłówek 2" xfId="1" builtinId="17"/>
    <cellStyle name="Nagłówek 3" xfId="4" builtinId="18"/>
    <cellStyle name="Normalny" xfId="0" builtinId="0"/>
    <cellStyle name="Normalny 2" xfId="3" xr:uid="{9E854F8F-EB64-4336-A26B-DFEF3CE7A69B}"/>
    <cellStyle name="Procentowy" xfId="2" builtinId="5"/>
  </cellStyles>
  <dxfs count="2"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DD313"/>
      <color rgb="FFDA4E00"/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Zmiany w aktywach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Wykresy!$B$124</c:f>
              <c:strCache>
                <c:ptCount val="1"/>
                <c:pt idx="0">
                  <c:v> Aktywa trwałe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Wykresy!$C$123:$E$123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Wykresy!$C$124:$E$124</c:f>
              <c:numCache>
                <c:formatCode>#,##0</c:formatCode>
                <c:ptCount val="3"/>
                <c:pt idx="0">
                  <c:v>988321</c:v>
                </c:pt>
                <c:pt idx="1">
                  <c:v>1074163</c:v>
                </c:pt>
                <c:pt idx="2">
                  <c:v>1621166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6-4F7B-9667-4DF891993DDB}"/>
            </c:ext>
          </c:extLst>
        </c:ser>
        <c:ser>
          <c:idx val="1"/>
          <c:order val="1"/>
          <c:tx>
            <c:strRef>
              <c:f>Wykresy!$B$125</c:f>
              <c:strCache>
                <c:ptCount val="1"/>
                <c:pt idx="0">
                  <c:v> Aktywa obrotowe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Wykresy!$C$123:$E$123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Wykresy!$C$125:$E$125</c:f>
              <c:numCache>
                <c:formatCode>#,##0</c:formatCode>
                <c:ptCount val="3"/>
                <c:pt idx="0">
                  <c:v>1384957</c:v>
                </c:pt>
                <c:pt idx="1">
                  <c:v>1375010</c:v>
                </c:pt>
                <c:pt idx="2">
                  <c:v>1492416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6-4F7B-9667-4DF89199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8129759"/>
        <c:axId val="1323080815"/>
      </c:barChart>
      <c:catAx>
        <c:axId val="14581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080815"/>
        <c:crosses val="autoZero"/>
        <c:auto val="1"/>
        <c:lblAlgn val="ctr"/>
        <c:lblOffset val="100"/>
        <c:noMultiLvlLbl val="0"/>
      </c:catAx>
      <c:valAx>
        <c:axId val="13230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1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Zmiany w pasywach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Wykresy!$B$129</c:f>
              <c:strCache>
                <c:ptCount val="1"/>
                <c:pt idx="0">
                  <c:v>Kapitał własny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Wykresy!$C$128:$E$128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Wykresy!$C$129:$E$129</c:f>
              <c:numCache>
                <c:formatCode>#,##0</c:formatCode>
                <c:ptCount val="3"/>
                <c:pt idx="0">
                  <c:v>1129605</c:v>
                </c:pt>
                <c:pt idx="1">
                  <c:v>1216063</c:v>
                </c:pt>
                <c:pt idx="2">
                  <c:v>1464070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EA5-BAA5-54B0528FFCCA}"/>
            </c:ext>
          </c:extLst>
        </c:ser>
        <c:ser>
          <c:idx val="1"/>
          <c:order val="1"/>
          <c:tx>
            <c:strRef>
              <c:f>Wykresy!$B$130</c:f>
              <c:strCache>
                <c:ptCount val="1"/>
                <c:pt idx="0">
                  <c:v>Zobowiązania długoterminowe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Wykresy!$C$128:$E$128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Wykresy!$C$130:$E$130</c:f>
              <c:numCache>
                <c:formatCode>#,##0</c:formatCode>
                <c:ptCount val="3"/>
                <c:pt idx="0">
                  <c:v>603175</c:v>
                </c:pt>
                <c:pt idx="1">
                  <c:v>497037</c:v>
                </c:pt>
                <c:pt idx="2">
                  <c:v>768490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EA5-BAA5-54B0528FFCCA}"/>
            </c:ext>
          </c:extLst>
        </c:ser>
        <c:ser>
          <c:idx val="2"/>
          <c:order val="2"/>
          <c:tx>
            <c:strRef>
              <c:f>Wykresy!$B$131</c:f>
              <c:strCache>
                <c:ptCount val="1"/>
                <c:pt idx="0">
                  <c:v> Zobowiązania krótkoterminowe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Wykresy!$C$128:$E$128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Wykresy!$C$131:$E$131</c:f>
              <c:numCache>
                <c:formatCode>#,##0</c:formatCode>
                <c:ptCount val="3"/>
                <c:pt idx="0">
                  <c:v>640498</c:v>
                </c:pt>
                <c:pt idx="1">
                  <c:v>755676</c:v>
                </c:pt>
                <c:pt idx="2">
                  <c:v>899150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1-4EA5-BAA5-54B0528F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724783"/>
        <c:axId val="1331722863"/>
      </c:barChart>
      <c:catAx>
        <c:axId val="133172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1722863"/>
        <c:crosses val="autoZero"/>
        <c:auto val="1"/>
        <c:lblAlgn val="ctr"/>
        <c:lblOffset val="100"/>
        <c:noMultiLvlLbl val="0"/>
      </c:catAx>
      <c:valAx>
        <c:axId val="133172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172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Wykresy!$B$134</c:f>
              <c:strCache>
                <c:ptCount val="1"/>
                <c:pt idx="0">
                  <c:v>Całkowite dochody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Wykresy!$C$133:$E$133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Wykresy!$C$134:$E$134</c:f>
              <c:numCache>
                <c:formatCode>#,##0</c:formatCode>
                <c:ptCount val="3"/>
                <c:pt idx="0">
                  <c:v>157843</c:v>
                </c:pt>
                <c:pt idx="1">
                  <c:v>294815</c:v>
                </c:pt>
                <c:pt idx="2">
                  <c:v>410303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B-45EF-B5AC-0C233D2E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2862623"/>
        <c:axId val="1562863103"/>
      </c:barChart>
      <c:catAx>
        <c:axId val="156286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863103"/>
        <c:crosses val="autoZero"/>
        <c:auto val="1"/>
        <c:lblAlgn val="ctr"/>
        <c:lblOffset val="100"/>
        <c:noMultiLvlLbl val="0"/>
      </c:catAx>
      <c:valAx>
        <c:axId val="15628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86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Przepływy pieniężne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Wykresy!$B$138</c:f>
              <c:strCache>
                <c:ptCount val="1"/>
                <c:pt idx="0">
                  <c:v>Przepływy pieniężne netto z działalności finansowej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Wykresy!$C$137:$E$137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Wykresy!$C$138:$E$138</c:f>
              <c:numCache>
                <c:formatCode>#,##0</c:formatCode>
                <c:ptCount val="3"/>
                <c:pt idx="0">
                  <c:v>70857</c:v>
                </c:pt>
                <c:pt idx="1">
                  <c:v>-288265</c:v>
                </c:pt>
                <c:pt idx="2">
                  <c:v>84460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F-41BB-871E-58F1F342D6D4}"/>
            </c:ext>
          </c:extLst>
        </c:ser>
        <c:ser>
          <c:idx val="1"/>
          <c:order val="1"/>
          <c:tx>
            <c:strRef>
              <c:f>Wykresy!$B$139</c:f>
              <c:strCache>
                <c:ptCount val="1"/>
                <c:pt idx="0">
                  <c:v>Przepływy pieniężne netto z działalności operacyjnej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Wykresy!$C$137:$E$137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Wykresy!$C$139:$E$139</c:f>
              <c:numCache>
                <c:formatCode>#,##0</c:formatCode>
                <c:ptCount val="3"/>
                <c:pt idx="0">
                  <c:v>-68873</c:v>
                </c:pt>
                <c:pt idx="1">
                  <c:v>327259</c:v>
                </c:pt>
                <c:pt idx="2">
                  <c:v>-77298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F-41BB-871E-58F1F342D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1753887"/>
        <c:axId val="1261752927"/>
      </c:barChart>
      <c:catAx>
        <c:axId val="126175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1752927"/>
        <c:crosses val="autoZero"/>
        <c:auto val="1"/>
        <c:lblAlgn val="ctr"/>
        <c:lblOffset val="100"/>
        <c:noMultiLvlLbl val="0"/>
      </c:catAx>
      <c:valAx>
        <c:axId val="12617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175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Wydatki i wpływy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Wykresy!$B$143</c:f>
              <c:strCache>
                <c:ptCount val="1"/>
                <c:pt idx="0">
                  <c:v>Wydatki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Wykresy!$C$142:$E$142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Wykresy!$C$143:$E$143</c:f>
              <c:numCache>
                <c:formatCode>#,##0</c:formatCode>
                <c:ptCount val="3"/>
                <c:pt idx="0">
                  <c:v>-274839</c:v>
                </c:pt>
                <c:pt idx="1">
                  <c:v>-378852</c:v>
                </c:pt>
                <c:pt idx="2">
                  <c:v>-757357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0-4ADC-96A8-DD9A5BBA82A6}"/>
            </c:ext>
          </c:extLst>
        </c:ser>
        <c:ser>
          <c:idx val="1"/>
          <c:order val="1"/>
          <c:tx>
            <c:strRef>
              <c:f>Wykresy!$B$144</c:f>
              <c:strCache>
                <c:ptCount val="1"/>
                <c:pt idx="0">
                  <c:v>Wpływy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Wykresy!$C$142:$E$142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Wykresy!$C$144:$E$144</c:f>
              <c:numCache>
                <c:formatCode>#,##0</c:formatCode>
                <c:ptCount val="3"/>
                <c:pt idx="0">
                  <c:v>345696</c:v>
                </c:pt>
                <c:pt idx="1">
                  <c:v>90587</c:v>
                </c:pt>
                <c:pt idx="2">
                  <c:v>841817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0-4ADC-96A8-DD9A5BBA8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1109967"/>
        <c:axId val="1471110447"/>
      </c:barChart>
      <c:catAx>
        <c:axId val="147110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110447"/>
        <c:crosses val="autoZero"/>
        <c:auto val="1"/>
        <c:lblAlgn val="ctr"/>
        <c:lblOffset val="100"/>
        <c:noMultiLvlLbl val="0"/>
      </c:catAx>
      <c:valAx>
        <c:axId val="14711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1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Koszty i przychody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Wykresy!$B$148</c:f>
              <c:strCache>
                <c:ptCount val="1"/>
                <c:pt idx="0">
                  <c:v>B. Koszty operacyjne razem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Wykresy!$C$147:$E$147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Wykresy!$C$148:$E$148</c:f>
              <c:numCache>
                <c:formatCode>#,##0</c:formatCode>
                <c:ptCount val="3"/>
                <c:pt idx="0">
                  <c:v>-417889</c:v>
                </c:pt>
                <c:pt idx="1">
                  <c:v>-459322</c:v>
                </c:pt>
                <c:pt idx="2">
                  <c:v>-807112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D-41BC-B620-DAE337829EDD}"/>
            </c:ext>
          </c:extLst>
        </c:ser>
        <c:ser>
          <c:idx val="1"/>
          <c:order val="1"/>
          <c:tx>
            <c:strRef>
              <c:f>Wykresy!$B$149</c:f>
              <c:strCache>
                <c:ptCount val="1"/>
                <c:pt idx="0">
                  <c:v>A. Przychody operacyjne razem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Wykresy!$C$147:$E$147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Wykresy!$C$149:$E$149</c:f>
              <c:numCache>
                <c:formatCode>#,##0</c:formatCode>
                <c:ptCount val="3"/>
                <c:pt idx="0">
                  <c:v>585243</c:v>
                </c:pt>
                <c:pt idx="1">
                  <c:v>775114</c:v>
                </c:pt>
                <c:pt idx="2">
                  <c:v>1261218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D-41BC-B620-DAE33782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2005551"/>
        <c:axId val="1572006031"/>
      </c:barChart>
      <c:catAx>
        <c:axId val="15720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006031"/>
        <c:crosses val="autoZero"/>
        <c:auto val="1"/>
        <c:lblAlgn val="ctr"/>
        <c:lblOffset val="100"/>
        <c:noMultiLvlLbl val="0"/>
      </c:catAx>
      <c:valAx>
        <c:axId val="15720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0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19050</xdr:rowOff>
        </xdr:from>
        <xdr:to>
          <xdr:col>13</xdr:col>
          <xdr:colOff>0</xdr:colOff>
          <xdr:row>3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171450</xdr:rowOff>
        </xdr:from>
        <xdr:to>
          <xdr:col>13</xdr:col>
          <xdr:colOff>9525</xdr:colOff>
          <xdr:row>5</xdr:row>
          <xdr:rowOff>76200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</xdr:row>
      <xdr:rowOff>189098</xdr:rowOff>
    </xdr:from>
    <xdr:to>
      <xdr:col>11</xdr:col>
      <xdr:colOff>19049</xdr:colOff>
      <xdr:row>19</xdr:row>
      <xdr:rowOff>174811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B4BA2F-9320-4E87-DDDD-9F62B206D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217714</xdr:colOff>
      <xdr:row>3</xdr:row>
      <xdr:rowOff>10885</xdr:rowOff>
    </xdr:from>
    <xdr:to>
      <xdr:col>21</xdr:col>
      <xdr:colOff>8282</xdr:colOff>
      <xdr:row>20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745FA8-03F9-F4DC-02B6-2A041C4D9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182218</xdr:colOff>
      <xdr:row>23</xdr:row>
      <xdr:rowOff>21771</xdr:rowOff>
    </xdr:from>
    <xdr:to>
      <xdr:col>31</xdr:col>
      <xdr:colOff>1</xdr:colOff>
      <xdr:row>41</xdr:row>
      <xdr:rowOff>44824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A1D0C4A-9714-9F20-305D-5C4A50827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165652</xdr:colOff>
      <xdr:row>3</xdr:row>
      <xdr:rowOff>0</xdr:rowOff>
    </xdr:from>
    <xdr:to>
      <xdr:col>31</xdr:col>
      <xdr:colOff>0</xdr:colOff>
      <xdr:row>19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A33A649-5670-2819-246F-33A1CF00A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582706</xdr:colOff>
      <xdr:row>23</xdr:row>
      <xdr:rowOff>21009</xdr:rowOff>
    </xdr:from>
    <xdr:to>
      <xdr:col>11</xdr:col>
      <xdr:colOff>22412</xdr:colOff>
      <xdr:row>40</xdr:row>
      <xdr:rowOff>156882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D7FD94E-0EAF-EEAF-FCB7-A4EF6EC48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212271</xdr:colOff>
      <xdr:row>23</xdr:row>
      <xdr:rowOff>14262</xdr:rowOff>
    </xdr:from>
    <xdr:to>
      <xdr:col>20</xdr:col>
      <xdr:colOff>604156</xdr:colOff>
      <xdr:row>40</xdr:row>
      <xdr:rowOff>168087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3AF52CD-144D-AA97-2CE4-16988B2DB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408214</xdr:colOff>
      <xdr:row>2</xdr:row>
      <xdr:rowOff>40821</xdr:rowOff>
    </xdr:from>
    <xdr:to>
      <xdr:col>31</xdr:col>
      <xdr:colOff>204107</xdr:colOff>
      <xdr:row>43</xdr:row>
      <xdr:rowOff>176893</xdr:rowOff>
    </xdr:to>
    <xdr:grpSp>
      <xdr:nvGrpSpPr>
        <xdr:cNvPr id="11" name="Grupa 10">
          <a:extLst>
            <a:ext uri="{FF2B5EF4-FFF2-40B4-BE49-F238E27FC236}">
              <a16:creationId xmlns:a16="http://schemas.microsoft.com/office/drawing/2014/main" id="{ECD73552-8552-6E88-94CE-1CDBC7F17A11}"/>
            </a:ext>
          </a:extLst>
        </xdr:cNvPr>
        <xdr:cNvGrpSpPr/>
      </xdr:nvGrpSpPr>
      <xdr:grpSpPr>
        <a:xfrm>
          <a:off x="1017814" y="421821"/>
          <a:ext cx="17350468" cy="9851572"/>
          <a:chOff x="1020535" y="421821"/>
          <a:chExt cx="17430751" cy="9851572"/>
        </a:xfrm>
      </xdr:grpSpPr>
      <xdr:grpSp>
        <xdr:nvGrpSpPr>
          <xdr:cNvPr id="9" name="Grupa 8">
            <a:extLst>
              <a:ext uri="{FF2B5EF4-FFF2-40B4-BE49-F238E27FC236}">
                <a16:creationId xmlns:a16="http://schemas.microsoft.com/office/drawing/2014/main" id="{67241357-2619-25E2-911E-4BB7A7824D03}"/>
              </a:ext>
            </a:extLst>
          </xdr:cNvPr>
          <xdr:cNvGrpSpPr/>
        </xdr:nvGrpSpPr>
        <xdr:grpSpPr>
          <a:xfrm>
            <a:off x="1020535" y="421821"/>
            <a:ext cx="17430751" cy="9851572"/>
            <a:chOff x="1017814" y="421821"/>
            <a:chExt cx="17350468" cy="9851572"/>
          </a:xfrm>
        </xdr:grpSpPr>
        <xdr:grpSp>
          <xdr:nvGrpSpPr>
            <xdr:cNvPr id="19" name="Grupa 18">
              <a:extLst>
                <a:ext uri="{FF2B5EF4-FFF2-40B4-BE49-F238E27FC236}">
                  <a16:creationId xmlns:a16="http://schemas.microsoft.com/office/drawing/2014/main" id="{12D52E73-AB56-D271-84F5-E9FD429A1F6F}"/>
                </a:ext>
              </a:extLst>
            </xdr:cNvPr>
            <xdr:cNvGrpSpPr/>
          </xdr:nvGrpSpPr>
          <xdr:grpSpPr>
            <a:xfrm>
              <a:off x="1017814" y="421821"/>
              <a:ext cx="17350468" cy="9851572"/>
              <a:chOff x="997324" y="369794"/>
              <a:chExt cx="17242491" cy="9959389"/>
            </a:xfrm>
          </xdr:grpSpPr>
          <xdr:sp macro="" textlink="">
            <xdr:nvSpPr>
              <xdr:cNvPr id="12" name="Prostokąt 11">
                <a:extLst>
                  <a:ext uri="{FF2B5EF4-FFF2-40B4-BE49-F238E27FC236}">
                    <a16:creationId xmlns:a16="http://schemas.microsoft.com/office/drawing/2014/main" id="{3961DF85-8479-A459-AF54-B6BE6ED5E461}"/>
                  </a:ext>
                </a:extLst>
              </xdr:cNvPr>
              <xdr:cNvSpPr/>
            </xdr:nvSpPr>
            <xdr:spPr>
              <a:xfrm>
                <a:off x="6656294" y="593271"/>
                <a:ext cx="209550" cy="9699172"/>
              </a:xfrm>
              <a:prstGeom prst="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 kern="1200"/>
              </a:p>
            </xdr:txBody>
          </xdr:sp>
          <xdr:sp macro="" textlink="">
            <xdr:nvSpPr>
              <xdr:cNvPr id="13" name="Prostokąt 12">
                <a:extLst>
                  <a:ext uri="{FF2B5EF4-FFF2-40B4-BE49-F238E27FC236}">
                    <a16:creationId xmlns:a16="http://schemas.microsoft.com/office/drawing/2014/main" id="{F1D5E7CD-4A3B-44C5-A2C3-D8A26B8206AE}"/>
                  </a:ext>
                </a:extLst>
              </xdr:cNvPr>
              <xdr:cNvSpPr/>
            </xdr:nvSpPr>
            <xdr:spPr>
              <a:xfrm>
                <a:off x="12331273" y="581026"/>
                <a:ext cx="205067" cy="9510032"/>
              </a:xfrm>
              <a:prstGeom prst="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 kern="1200"/>
              </a:p>
            </xdr:txBody>
          </xdr:sp>
          <xdr:sp macro="" textlink="">
            <xdr:nvSpPr>
              <xdr:cNvPr id="14" name="Prostokąt 13">
                <a:extLst>
                  <a:ext uri="{FF2B5EF4-FFF2-40B4-BE49-F238E27FC236}">
                    <a16:creationId xmlns:a16="http://schemas.microsoft.com/office/drawing/2014/main" id="{4ACF300B-FD49-4B47-8C40-7135AD7D0AF6}"/>
                  </a:ext>
                </a:extLst>
              </xdr:cNvPr>
              <xdr:cNvSpPr/>
            </xdr:nvSpPr>
            <xdr:spPr>
              <a:xfrm>
                <a:off x="1013332" y="571500"/>
                <a:ext cx="202345" cy="9699172"/>
              </a:xfrm>
              <a:prstGeom prst="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 kern="1200"/>
              </a:p>
            </xdr:txBody>
          </xdr:sp>
          <xdr:sp macro="" textlink="">
            <xdr:nvSpPr>
              <xdr:cNvPr id="15" name="Prostokąt 14">
                <a:extLst>
                  <a:ext uri="{FF2B5EF4-FFF2-40B4-BE49-F238E27FC236}">
                    <a16:creationId xmlns:a16="http://schemas.microsoft.com/office/drawing/2014/main" id="{4DEFFD64-D4C8-49BF-B2FB-E22B7EDDD9EC}"/>
                  </a:ext>
                </a:extLst>
              </xdr:cNvPr>
              <xdr:cNvSpPr/>
            </xdr:nvSpPr>
            <xdr:spPr>
              <a:xfrm>
                <a:off x="18030265" y="557894"/>
                <a:ext cx="209550" cy="9699172"/>
              </a:xfrm>
              <a:prstGeom prst="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 kern="1200"/>
              </a:p>
            </xdr:txBody>
          </xdr:sp>
          <xdr:sp macro="" textlink="">
            <xdr:nvSpPr>
              <xdr:cNvPr id="16" name="Prostokąt 15">
                <a:extLst>
                  <a:ext uri="{FF2B5EF4-FFF2-40B4-BE49-F238E27FC236}">
                    <a16:creationId xmlns:a16="http://schemas.microsoft.com/office/drawing/2014/main" id="{AC9562DB-A722-4AE5-8D9F-785ADB5F5227}"/>
                  </a:ext>
                </a:extLst>
              </xdr:cNvPr>
              <xdr:cNvSpPr/>
            </xdr:nvSpPr>
            <xdr:spPr>
              <a:xfrm rot="5400000">
                <a:off x="9521118" y="1629536"/>
                <a:ext cx="209550" cy="17189743"/>
              </a:xfrm>
              <a:prstGeom prst="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 kern="1200"/>
              </a:p>
            </xdr:txBody>
          </xdr:sp>
          <xdr:sp macro="" textlink="">
            <xdr:nvSpPr>
              <xdr:cNvPr id="17" name="Prostokąt 16">
                <a:extLst>
                  <a:ext uri="{FF2B5EF4-FFF2-40B4-BE49-F238E27FC236}">
                    <a16:creationId xmlns:a16="http://schemas.microsoft.com/office/drawing/2014/main" id="{814FAD0A-D428-4502-A068-A3032B25F8F4}"/>
                  </a:ext>
                </a:extLst>
              </xdr:cNvPr>
              <xdr:cNvSpPr/>
            </xdr:nvSpPr>
            <xdr:spPr>
              <a:xfrm rot="5400000">
                <a:off x="9528169" y="-3329279"/>
                <a:ext cx="209550" cy="17189743"/>
              </a:xfrm>
              <a:prstGeom prst="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 kern="1200"/>
              </a:p>
            </xdr:txBody>
          </xdr:sp>
          <xdr:sp macro="" textlink="">
            <xdr:nvSpPr>
              <xdr:cNvPr id="18" name="Prostokąt 17">
                <a:extLst>
                  <a:ext uri="{FF2B5EF4-FFF2-40B4-BE49-F238E27FC236}">
                    <a16:creationId xmlns:a16="http://schemas.microsoft.com/office/drawing/2014/main" id="{9E5326B7-D76F-4B2F-B836-C0D90FC1E324}"/>
                  </a:ext>
                </a:extLst>
              </xdr:cNvPr>
              <xdr:cNvSpPr/>
            </xdr:nvSpPr>
            <xdr:spPr>
              <a:xfrm rot="5400000">
                <a:off x="9511598" y="-8144480"/>
                <a:ext cx="209550" cy="17238097"/>
              </a:xfrm>
              <a:prstGeom prst="rect">
                <a:avLst/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 kern="1200"/>
              </a:p>
            </xdr:txBody>
          </xdr:sp>
        </xdr:grpSp>
        <xdr:sp macro="" textlink="">
          <xdr:nvSpPr>
            <xdr:cNvPr id="8" name="Prostokąt 7">
              <a:extLst>
                <a:ext uri="{FF2B5EF4-FFF2-40B4-BE49-F238E27FC236}">
                  <a16:creationId xmlns:a16="http://schemas.microsoft.com/office/drawing/2014/main" id="{E3E3E603-7183-3384-0ECA-9285051FEE68}"/>
                </a:ext>
              </a:extLst>
            </xdr:cNvPr>
            <xdr:cNvSpPr/>
          </xdr:nvSpPr>
          <xdr:spPr>
            <a:xfrm>
              <a:off x="12420600" y="9923972"/>
              <a:ext cx="209550" cy="334274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 kern="1200"/>
            </a:p>
          </xdr:txBody>
        </xdr:sp>
      </xdr:grpSp>
      <xdr:sp macro="" textlink="">
        <xdr:nvSpPr>
          <xdr:cNvPr id="10" name="Prostokąt 9">
            <a:extLst>
              <a:ext uri="{FF2B5EF4-FFF2-40B4-BE49-F238E27FC236}">
                <a16:creationId xmlns:a16="http://schemas.microsoft.com/office/drawing/2014/main" id="{C0FDBCE8-27C5-43C5-A5BD-FC15410BF7AA}"/>
              </a:ext>
            </a:extLst>
          </xdr:cNvPr>
          <xdr:cNvSpPr/>
        </xdr:nvSpPr>
        <xdr:spPr>
          <a:xfrm>
            <a:off x="6749142" y="530678"/>
            <a:ext cx="210520" cy="33427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 kern="1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45983</xdr:rowOff>
    </xdr:from>
    <xdr:to>
      <xdr:col>11</xdr:col>
      <xdr:colOff>64703</xdr:colOff>
      <xdr:row>7</xdr:row>
      <xdr:rowOff>44590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211F4E1-F842-72F2-BD91-82CA4D655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983"/>
          <a:ext cx="7068206" cy="1332107"/>
        </a:xfrm>
        <a:prstGeom prst="rect">
          <a:avLst/>
        </a:prstGeom>
      </xdr:spPr>
    </xdr:pic>
    <xdr:clientData/>
  </xdr:twoCellAnchor>
  <xdr:twoCellAnchor>
    <xdr:from>
      <xdr:col>1</xdr:col>
      <xdr:colOff>6569</xdr:colOff>
      <xdr:row>16</xdr:row>
      <xdr:rowOff>190499</xdr:rowOff>
    </xdr:from>
    <xdr:to>
      <xdr:col>1</xdr:col>
      <xdr:colOff>885825</xdr:colOff>
      <xdr:row>21</xdr:row>
      <xdr:rowOff>236481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31B5B494-8A7A-613B-535A-60FF9C2805F4}"/>
            </a:ext>
          </a:extLst>
        </xdr:cNvPr>
        <xdr:cNvSpPr txBox="1"/>
      </xdr:nvSpPr>
      <xdr:spPr>
        <a:xfrm rot="16200000">
          <a:off x="270806" y="4717337"/>
          <a:ext cx="1093732" cy="879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200" b="1" kern="1200"/>
            <a:t>Średnie</a:t>
          </a:r>
        </a:p>
      </xdr:txBody>
    </xdr:sp>
    <xdr:clientData/>
  </xdr:twoCellAnchor>
  <xdr:twoCellAnchor>
    <xdr:from>
      <xdr:col>1</xdr:col>
      <xdr:colOff>0</xdr:colOff>
      <xdr:row>22</xdr:row>
      <xdr:rowOff>32845</xdr:rowOff>
    </xdr:from>
    <xdr:to>
      <xdr:col>1</xdr:col>
      <xdr:colOff>876300</xdr:colOff>
      <xdr:row>25</xdr:row>
      <xdr:rowOff>223345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B40892A9-2BE4-7971-5A40-65BB3B6A7768}"/>
            </a:ext>
          </a:extLst>
        </xdr:cNvPr>
        <xdr:cNvSpPr txBox="1"/>
      </xdr:nvSpPr>
      <xdr:spPr>
        <a:xfrm rot="16200000">
          <a:off x="342900" y="5776420"/>
          <a:ext cx="9334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 b="1" kern="1200"/>
            <a:t>Skośność</a:t>
          </a:r>
        </a:p>
      </xdr:txBody>
    </xdr:sp>
    <xdr:clientData/>
  </xdr:twoCellAnchor>
  <xdr:twoCellAnchor>
    <xdr:from>
      <xdr:col>18</xdr:col>
      <xdr:colOff>98535</xdr:colOff>
      <xdr:row>26</xdr:row>
      <xdr:rowOff>52552</xdr:rowOff>
    </xdr:from>
    <xdr:to>
      <xdr:col>21</xdr:col>
      <xdr:colOff>235711</xdr:colOff>
      <xdr:row>28</xdr:row>
      <xdr:rowOff>144517</xdr:rowOff>
    </xdr:to>
    <xdr:grpSp>
      <xdr:nvGrpSpPr>
        <xdr:cNvPr id="9" name="Grupa 8">
          <a:extLst>
            <a:ext uri="{FF2B5EF4-FFF2-40B4-BE49-F238E27FC236}">
              <a16:creationId xmlns:a16="http://schemas.microsoft.com/office/drawing/2014/main" id="{3E612DEF-9F70-03E1-F9D5-69C088762941}"/>
            </a:ext>
          </a:extLst>
        </xdr:cNvPr>
        <xdr:cNvGrpSpPr/>
      </xdr:nvGrpSpPr>
      <xdr:grpSpPr>
        <a:xfrm>
          <a:off x="11404710" y="6758152"/>
          <a:ext cx="1965976" cy="492015"/>
          <a:chOff x="11594224" y="6674069"/>
          <a:chExt cx="1969918" cy="486103"/>
        </a:xfrm>
      </xdr:grpSpPr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95EBED60-457E-D215-BB00-B213A63A253E}"/>
              </a:ext>
            </a:extLst>
          </xdr:cNvPr>
          <xdr:cNvSpPr txBox="1"/>
        </xdr:nvSpPr>
        <xdr:spPr>
          <a:xfrm>
            <a:off x="11594224" y="6674069"/>
            <a:ext cx="1969918" cy="4861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100" kern="1200" baseline="0">
                <a:latin typeface="Verdana" panose="020B0604030504040204" pitchFamily="34" charset="0"/>
                <a:ea typeface="Verdana" panose="020B0604030504040204" pitchFamily="34" charset="0"/>
              </a:rPr>
              <a:t>        powyżej średniej</a:t>
            </a:r>
          </a:p>
          <a:p>
            <a:r>
              <a:rPr lang="pl-PL" sz="1100" kern="1200" baseline="0">
                <a:latin typeface="Verdana" panose="020B0604030504040204" pitchFamily="34" charset="0"/>
                <a:ea typeface="Verdana" panose="020B0604030504040204" pitchFamily="34" charset="0"/>
              </a:rPr>
              <a:t>        poniżej średniej</a:t>
            </a:r>
            <a:endParaRPr lang="pl-PL" sz="1100" kern="1200"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sp macro="" textlink="">
        <xdr:nvSpPr>
          <xdr:cNvPr id="7" name="Prostokąt 6">
            <a:extLst>
              <a:ext uri="{FF2B5EF4-FFF2-40B4-BE49-F238E27FC236}">
                <a16:creationId xmlns:a16="http://schemas.microsoft.com/office/drawing/2014/main" id="{9468D795-0E40-45AC-9F41-61D8D32221AB}"/>
              </a:ext>
            </a:extLst>
          </xdr:cNvPr>
          <xdr:cNvSpPr/>
        </xdr:nvSpPr>
        <xdr:spPr>
          <a:xfrm>
            <a:off x="11897711" y="6938141"/>
            <a:ext cx="123496" cy="123497"/>
          </a:xfrm>
          <a:prstGeom prst="rect">
            <a:avLst/>
          </a:prstGeom>
          <a:solidFill>
            <a:srgbClr val="DA4E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 kern="1200"/>
          </a:p>
        </xdr:txBody>
      </xdr:sp>
      <xdr:sp macro="" textlink="">
        <xdr:nvSpPr>
          <xdr:cNvPr id="8" name="Prostokąt 7">
            <a:extLst>
              <a:ext uri="{FF2B5EF4-FFF2-40B4-BE49-F238E27FC236}">
                <a16:creationId xmlns:a16="http://schemas.microsoft.com/office/drawing/2014/main" id="{CA70E4B6-A325-4875-B5A3-46828D21C43B}"/>
              </a:ext>
            </a:extLst>
          </xdr:cNvPr>
          <xdr:cNvSpPr/>
        </xdr:nvSpPr>
        <xdr:spPr>
          <a:xfrm>
            <a:off x="11899025" y="6768662"/>
            <a:ext cx="123496" cy="12349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 kern="12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F4549-90AD-4CB4-89C5-D6040D98DAC1}" name="Tabela1" displayName="Tabela1" ref="B3:E107" totalsRowShown="0" headerRowDxfId="1">
  <autoFilter ref="B3:E107" xr:uid="{21CF4549-90AD-4CB4-89C5-D6040D98DAC1}"/>
  <tableColumns count="4">
    <tableColumn id="1" xr3:uid="{CCDC3743-F113-455E-BD4B-CD69DCAA451D}" name="Miary"/>
    <tableColumn id="2" xr3:uid="{D31B1CA7-A8FE-4D05-A0F8-47BF574623CB}" name="2021" dataDxfId="0"/>
    <tableColumn id="3" xr3:uid="{3B328CDA-8EEC-4FCC-9E8B-BC0295A4943C}" name="2022"/>
    <tableColumn id="4" xr3:uid="{02A904D7-EE9B-4F1F-BA0F-EAA7160694D9}" name="20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E786-A683-401F-90AC-0BF051ECE429}">
  <dimension ref="B2:M107"/>
  <sheetViews>
    <sheetView topLeftCell="A94" zoomScale="160" zoomScaleNormal="160" workbookViewId="0">
      <selection activeCell="I12" sqref="I12"/>
    </sheetView>
  </sheetViews>
  <sheetFormatPr defaultRowHeight="15" x14ac:dyDescent="0.25"/>
  <cols>
    <col min="2" max="2" width="72.140625" customWidth="1"/>
    <col min="3" max="5" width="12.7109375" customWidth="1"/>
    <col min="8" max="8" width="16.42578125" bestFit="1" customWidth="1"/>
  </cols>
  <sheetData>
    <row r="2" spans="2:13" ht="45" customHeight="1" thickBot="1" x14ac:dyDescent="0.3">
      <c r="B2" s="85" t="s">
        <v>186</v>
      </c>
      <c r="C2" s="85"/>
      <c r="D2" s="85"/>
      <c r="E2" s="85"/>
      <c r="H2" t="s">
        <v>191</v>
      </c>
      <c r="I2" s="83"/>
      <c r="J2" s="83"/>
      <c r="K2" s="83"/>
      <c r="L2" s="83"/>
      <c r="M2" s="83"/>
    </row>
    <row r="3" spans="2:13" x14ac:dyDescent="0.25">
      <c r="B3" s="2" t="s">
        <v>0</v>
      </c>
      <c r="C3" s="2" t="s">
        <v>77</v>
      </c>
      <c r="D3" s="2" t="s">
        <v>79</v>
      </c>
      <c r="E3" s="2" t="s">
        <v>78</v>
      </c>
      <c r="H3" s="84">
        <v>2021</v>
      </c>
    </row>
    <row r="4" spans="2:13" x14ac:dyDescent="0.25">
      <c r="B4" t="s">
        <v>80</v>
      </c>
      <c r="C4" s="12">
        <v>44561</v>
      </c>
      <c r="D4" s="12">
        <v>44926</v>
      </c>
      <c r="E4" s="12">
        <v>45291</v>
      </c>
    </row>
    <row r="5" spans="2:13" x14ac:dyDescent="0.25">
      <c r="B5" t="s">
        <v>81</v>
      </c>
      <c r="C5" s="5" t="s">
        <v>82</v>
      </c>
      <c r="D5" s="13" t="s">
        <v>82</v>
      </c>
      <c r="E5" s="13" t="s">
        <v>82</v>
      </c>
      <c r="H5" s="6" t="s">
        <v>192</v>
      </c>
    </row>
    <row r="6" spans="2:13" x14ac:dyDescent="0.25">
      <c r="C6" s="4"/>
      <c r="D6" s="12"/>
      <c r="E6" s="12"/>
    </row>
    <row r="7" spans="2:13" ht="18" thickBot="1" x14ac:dyDescent="0.35">
      <c r="B7" s="9" t="s">
        <v>1</v>
      </c>
      <c r="C7" s="10"/>
      <c r="D7" s="10"/>
      <c r="E7" s="10"/>
    </row>
    <row r="8" spans="2:13" ht="15.75" thickTop="1" x14ac:dyDescent="0.25">
      <c r="B8" s="1" t="s">
        <v>40</v>
      </c>
      <c r="C8" s="7">
        <v>585243</v>
      </c>
      <c r="D8" s="8">
        <v>775114</v>
      </c>
      <c r="E8" s="8">
        <v>1261218</v>
      </c>
    </row>
    <row r="9" spans="2:13" x14ac:dyDescent="0.25">
      <c r="B9" s="3" t="s">
        <v>45</v>
      </c>
      <c r="C9" s="5">
        <v>447947</v>
      </c>
      <c r="D9" s="4">
        <v>557339</v>
      </c>
      <c r="E9" s="4">
        <v>980464</v>
      </c>
    </row>
    <row r="10" spans="2:13" x14ac:dyDescent="0.25">
      <c r="B10" t="s">
        <v>44</v>
      </c>
      <c r="C10" s="5">
        <v>6102</v>
      </c>
      <c r="D10" s="4">
        <v>2603</v>
      </c>
      <c r="E10" s="4">
        <v>25278</v>
      </c>
    </row>
    <row r="11" spans="2:13" x14ac:dyDescent="0.25">
      <c r="B11" t="s">
        <v>43</v>
      </c>
      <c r="C11" s="6" t="s">
        <v>2</v>
      </c>
      <c r="D11" s="4">
        <v>209734</v>
      </c>
      <c r="E11" s="4">
        <v>205033</v>
      </c>
    </row>
    <row r="12" spans="2:13" x14ac:dyDescent="0.25">
      <c r="B12" t="s">
        <v>42</v>
      </c>
      <c r="C12" s="5">
        <v>7364</v>
      </c>
      <c r="D12" s="4">
        <v>3482</v>
      </c>
      <c r="E12" s="4">
        <v>48381</v>
      </c>
    </row>
    <row r="13" spans="2:13" x14ac:dyDescent="0.25">
      <c r="B13" t="s">
        <v>84</v>
      </c>
      <c r="C13" s="5">
        <v>1161</v>
      </c>
      <c r="D13" s="4">
        <v>1956</v>
      </c>
      <c r="E13" s="4">
        <v>2062</v>
      </c>
    </row>
    <row r="14" spans="2:13" x14ac:dyDescent="0.25">
      <c r="B14" s="1" t="s">
        <v>85</v>
      </c>
      <c r="C14" s="8">
        <v>-417889</v>
      </c>
      <c r="D14" s="8">
        <v>-459322</v>
      </c>
      <c r="E14" s="8">
        <v>-807112</v>
      </c>
    </row>
    <row r="15" spans="2:13" x14ac:dyDescent="0.25">
      <c r="B15" t="s">
        <v>86</v>
      </c>
      <c r="C15" s="4">
        <v>-405107</v>
      </c>
      <c r="D15" s="4">
        <v>-442113</v>
      </c>
      <c r="E15" s="4">
        <v>-760595</v>
      </c>
    </row>
    <row r="16" spans="2:13" x14ac:dyDescent="0.25">
      <c r="B16" t="s">
        <v>87</v>
      </c>
      <c r="C16" s="4">
        <v>-8347</v>
      </c>
      <c r="D16" s="4">
        <v>-12431</v>
      </c>
      <c r="E16" s="4">
        <v>-37480</v>
      </c>
    </row>
    <row r="17" spans="2:5" x14ac:dyDescent="0.25">
      <c r="B17" t="s">
        <v>88</v>
      </c>
      <c r="C17" s="4">
        <v>-1921</v>
      </c>
      <c r="D17" s="4">
        <v>-3039</v>
      </c>
      <c r="E17" s="4">
        <v>-5428</v>
      </c>
    </row>
    <row r="18" spans="2:5" x14ac:dyDescent="0.25">
      <c r="B18" t="s">
        <v>89</v>
      </c>
      <c r="C18" s="4">
        <v>-2514</v>
      </c>
      <c r="D18" s="4">
        <v>-1738</v>
      </c>
      <c r="E18" s="4">
        <v>-3609</v>
      </c>
    </row>
    <row r="19" spans="2:5" x14ac:dyDescent="0.25">
      <c r="B19" t="s">
        <v>122</v>
      </c>
      <c r="C19" s="4">
        <v>-405107</v>
      </c>
      <c r="D19" s="4">
        <v>-442113</v>
      </c>
      <c r="E19" s="4">
        <v>-760595</v>
      </c>
    </row>
    <row r="20" spans="2:5" x14ac:dyDescent="0.25">
      <c r="B20" s="1" t="s">
        <v>41</v>
      </c>
      <c r="C20" s="8">
        <v>167354</v>
      </c>
      <c r="D20" s="8">
        <v>315792</v>
      </c>
      <c r="E20" s="8">
        <v>454106</v>
      </c>
    </row>
    <row r="21" spans="2:5" x14ac:dyDescent="0.25">
      <c r="B21" t="s">
        <v>7</v>
      </c>
      <c r="C21" s="4">
        <v>-9511</v>
      </c>
      <c r="D21" s="4">
        <v>-20977</v>
      </c>
      <c r="E21" s="4">
        <v>-43803</v>
      </c>
    </row>
    <row r="22" spans="2:5" x14ac:dyDescent="0.25">
      <c r="B22" t="s">
        <v>3</v>
      </c>
      <c r="C22" s="4">
        <v>157843</v>
      </c>
      <c r="D22" s="4">
        <v>294815</v>
      </c>
      <c r="E22" s="4">
        <v>410303</v>
      </c>
    </row>
    <row r="23" spans="2:5" x14ac:dyDescent="0.25">
      <c r="B23" t="s">
        <v>4</v>
      </c>
      <c r="C23" s="4">
        <v>157843</v>
      </c>
      <c r="D23" s="4">
        <v>294815</v>
      </c>
      <c r="E23" s="4">
        <v>410303</v>
      </c>
    </row>
    <row r="24" spans="2:5" x14ac:dyDescent="0.25">
      <c r="B24" s="1" t="s">
        <v>5</v>
      </c>
      <c r="C24" s="8">
        <v>157843</v>
      </c>
      <c r="D24" s="8">
        <v>294815</v>
      </c>
      <c r="E24" s="8">
        <v>410303</v>
      </c>
    </row>
    <row r="26" spans="2:5" ht="18" thickBot="1" x14ac:dyDescent="0.35">
      <c r="B26" s="9" t="s">
        <v>6</v>
      </c>
      <c r="C26" s="10"/>
      <c r="D26" s="10"/>
      <c r="E26" s="10"/>
    </row>
    <row r="27" spans="2:5" ht="15.75" thickTop="1" x14ac:dyDescent="0.25">
      <c r="B27" s="3" t="s">
        <v>22</v>
      </c>
    </row>
    <row r="28" spans="2:5" x14ac:dyDescent="0.25">
      <c r="B28" s="1" t="s">
        <v>38</v>
      </c>
      <c r="C28" s="7">
        <v>988321</v>
      </c>
      <c r="D28" s="8">
        <v>1074163</v>
      </c>
      <c r="E28" s="8">
        <v>1621166</v>
      </c>
    </row>
    <row r="29" spans="2:5" x14ac:dyDescent="0.25">
      <c r="B29" t="s">
        <v>21</v>
      </c>
      <c r="C29" s="5">
        <v>315</v>
      </c>
      <c r="D29">
        <v>420</v>
      </c>
      <c r="E29">
        <v>862</v>
      </c>
    </row>
    <row r="30" spans="2:5" x14ac:dyDescent="0.25">
      <c r="B30" t="s">
        <v>9</v>
      </c>
      <c r="C30" s="5">
        <v>6006</v>
      </c>
      <c r="D30" s="4">
        <v>7179</v>
      </c>
      <c r="E30" s="4">
        <v>9998</v>
      </c>
    </row>
    <row r="31" spans="2:5" x14ac:dyDescent="0.25">
      <c r="B31" t="s">
        <v>10</v>
      </c>
      <c r="C31" s="6">
        <v>5803</v>
      </c>
      <c r="D31" s="4">
        <v>6050</v>
      </c>
      <c r="E31" s="4">
        <v>7652</v>
      </c>
    </row>
    <row r="32" spans="2:5" x14ac:dyDescent="0.25">
      <c r="B32" t="s">
        <v>11</v>
      </c>
      <c r="C32" s="5">
        <v>203</v>
      </c>
      <c r="D32" s="4">
        <v>1129</v>
      </c>
      <c r="E32" s="4">
        <v>2346</v>
      </c>
    </row>
    <row r="33" spans="2:5" x14ac:dyDescent="0.25">
      <c r="B33" t="s">
        <v>12</v>
      </c>
      <c r="C33" s="5">
        <v>95839</v>
      </c>
      <c r="D33" s="4">
        <v>87350</v>
      </c>
      <c r="E33" s="4">
        <v>283435</v>
      </c>
    </row>
    <row r="34" spans="2:5" x14ac:dyDescent="0.25">
      <c r="B34" t="s">
        <v>13</v>
      </c>
      <c r="C34" s="5">
        <v>879233</v>
      </c>
      <c r="D34" s="4">
        <v>892998</v>
      </c>
      <c r="E34" s="4">
        <v>1241273</v>
      </c>
    </row>
    <row r="35" spans="2:5" x14ac:dyDescent="0.25">
      <c r="B35" t="s">
        <v>110</v>
      </c>
      <c r="C35" s="5">
        <v>0</v>
      </c>
      <c r="D35" s="4">
        <v>84942</v>
      </c>
      <c r="E35" s="4">
        <v>85598</v>
      </c>
    </row>
    <row r="36" spans="2:5" x14ac:dyDescent="0.25">
      <c r="B36" t="s">
        <v>111</v>
      </c>
      <c r="C36" s="6">
        <v>465</v>
      </c>
      <c r="D36" s="4">
        <v>1274</v>
      </c>
      <c r="E36">
        <v>0</v>
      </c>
    </row>
    <row r="37" spans="2:5" x14ac:dyDescent="0.25">
      <c r="B37" t="s">
        <v>112</v>
      </c>
      <c r="C37" s="5">
        <v>6463</v>
      </c>
      <c r="D37" s="6">
        <v>0</v>
      </c>
      <c r="E37">
        <v>0</v>
      </c>
    </row>
    <row r="38" spans="2:5" x14ac:dyDescent="0.25">
      <c r="B38" s="1" t="s">
        <v>39</v>
      </c>
      <c r="C38" s="7">
        <v>1384957</v>
      </c>
      <c r="D38" s="8">
        <v>1375010</v>
      </c>
      <c r="E38" s="8">
        <v>1492416</v>
      </c>
    </row>
    <row r="39" spans="2:5" x14ac:dyDescent="0.25">
      <c r="B39" t="s">
        <v>14</v>
      </c>
      <c r="C39" s="5">
        <v>1116530</v>
      </c>
      <c r="D39" s="4">
        <v>1168543</v>
      </c>
      <c r="E39" s="4">
        <v>1115724</v>
      </c>
    </row>
    <row r="40" spans="2:5" x14ac:dyDescent="0.25">
      <c r="B40" t="s">
        <v>15</v>
      </c>
      <c r="C40" s="5">
        <v>75072</v>
      </c>
      <c r="D40" s="4">
        <v>11104</v>
      </c>
      <c r="E40" s="4">
        <v>39857</v>
      </c>
    </row>
    <row r="41" spans="2:5" x14ac:dyDescent="0.25">
      <c r="B41" t="s">
        <v>16</v>
      </c>
      <c r="C41" s="6">
        <v>0</v>
      </c>
      <c r="D41">
        <v>614</v>
      </c>
      <c r="E41">
        <v>0</v>
      </c>
    </row>
    <row r="42" spans="2:5" x14ac:dyDescent="0.25">
      <c r="B42" t="s">
        <v>17</v>
      </c>
      <c r="C42" s="5">
        <v>27053</v>
      </c>
      <c r="D42" s="4">
        <v>35049</v>
      </c>
      <c r="E42" s="4">
        <v>15000</v>
      </c>
    </row>
    <row r="43" spans="2:5" x14ac:dyDescent="0.25">
      <c r="B43" t="s">
        <v>18</v>
      </c>
      <c r="C43" s="5">
        <v>89860</v>
      </c>
      <c r="D43" s="4">
        <v>44448</v>
      </c>
      <c r="E43" s="4">
        <v>196546</v>
      </c>
    </row>
    <row r="44" spans="2:5" x14ac:dyDescent="0.25">
      <c r="B44" t="s">
        <v>19</v>
      </c>
      <c r="C44" s="5">
        <v>73792</v>
      </c>
      <c r="D44" s="4">
        <v>112786</v>
      </c>
      <c r="E44" s="4">
        <v>119948</v>
      </c>
    </row>
    <row r="45" spans="2:5" x14ac:dyDescent="0.25">
      <c r="B45" t="s">
        <v>20</v>
      </c>
      <c r="C45" s="5">
        <v>2550</v>
      </c>
      <c r="D45" s="4">
        <v>2466</v>
      </c>
      <c r="E45" s="4">
        <v>5341</v>
      </c>
    </row>
    <row r="46" spans="2:5" x14ac:dyDescent="0.25">
      <c r="B46" s="1" t="s">
        <v>113</v>
      </c>
      <c r="C46" s="5">
        <v>0</v>
      </c>
      <c r="D46" s="4">
        <v>22056</v>
      </c>
      <c r="E46" s="4">
        <v>20576</v>
      </c>
    </row>
    <row r="47" spans="2:5" x14ac:dyDescent="0.25">
      <c r="B47" s="1" t="s">
        <v>8</v>
      </c>
      <c r="C47" s="7">
        <v>2373278</v>
      </c>
      <c r="D47" s="8">
        <v>2471229</v>
      </c>
      <c r="E47" s="8">
        <v>3134158</v>
      </c>
    </row>
    <row r="48" spans="2:5" x14ac:dyDescent="0.25">
      <c r="B48" s="1"/>
      <c r="C48" s="7"/>
    </row>
    <row r="49" spans="2:5" x14ac:dyDescent="0.25">
      <c r="B49" t="s">
        <v>23</v>
      </c>
      <c r="C49" s="6"/>
    </row>
    <row r="50" spans="2:5" x14ac:dyDescent="0.25">
      <c r="B50" s="1" t="s">
        <v>35</v>
      </c>
      <c r="C50" s="7">
        <v>1129605</v>
      </c>
      <c r="D50" s="8">
        <v>1216063</v>
      </c>
      <c r="E50" s="8">
        <v>1464070</v>
      </c>
    </row>
    <row r="51" spans="2:5" x14ac:dyDescent="0.25">
      <c r="B51" t="s">
        <v>24</v>
      </c>
      <c r="C51" s="5">
        <v>447558</v>
      </c>
      <c r="D51" s="4">
        <v>447558</v>
      </c>
      <c r="E51" s="4">
        <v>447558</v>
      </c>
    </row>
    <row r="52" spans="2:5" x14ac:dyDescent="0.25">
      <c r="B52" t="s">
        <v>114</v>
      </c>
      <c r="C52" s="5">
        <v>417696</v>
      </c>
      <c r="D52" s="4">
        <v>457973</v>
      </c>
      <c r="E52" s="4">
        <v>575648</v>
      </c>
    </row>
    <row r="53" spans="2:5" x14ac:dyDescent="0.25">
      <c r="B53" t="s">
        <v>115</v>
      </c>
      <c r="C53" s="5">
        <v>100205</v>
      </c>
      <c r="D53" s="4">
        <v>16369</v>
      </c>
      <c r="E53" s="4">
        <v>16369</v>
      </c>
    </row>
    <row r="54" spans="2:5" x14ac:dyDescent="0.25">
      <c r="B54" t="s">
        <v>116</v>
      </c>
      <c r="C54" s="5">
        <v>6303</v>
      </c>
      <c r="D54" s="4">
        <v>-652</v>
      </c>
      <c r="E54" s="4">
        <v>14192</v>
      </c>
    </row>
    <row r="55" spans="2:5" x14ac:dyDescent="0.25">
      <c r="B55" t="s">
        <v>117</v>
      </c>
      <c r="C55" s="5">
        <v>157843</v>
      </c>
      <c r="D55" s="4">
        <v>294815</v>
      </c>
      <c r="E55" s="4">
        <v>410303</v>
      </c>
    </row>
    <row r="56" spans="2:5" x14ac:dyDescent="0.25">
      <c r="B56" s="1" t="s">
        <v>36</v>
      </c>
      <c r="C56" s="7">
        <v>603175</v>
      </c>
      <c r="D56" s="8">
        <v>497037</v>
      </c>
      <c r="E56" s="8">
        <v>768490</v>
      </c>
    </row>
    <row r="57" spans="2:5" x14ac:dyDescent="0.25">
      <c r="B57" t="s">
        <v>25</v>
      </c>
      <c r="C57" s="5">
        <v>599954</v>
      </c>
      <c r="D57" s="4">
        <v>482775</v>
      </c>
      <c r="E57" s="4">
        <v>744067</v>
      </c>
    </row>
    <row r="58" spans="2:5" x14ac:dyDescent="0.25">
      <c r="B58" t="s">
        <v>26</v>
      </c>
      <c r="C58" s="5">
        <v>2776</v>
      </c>
      <c r="D58" s="4">
        <v>1690</v>
      </c>
      <c r="E58" s="4">
        <v>1192</v>
      </c>
    </row>
    <row r="59" spans="2:5" x14ac:dyDescent="0.25">
      <c r="B59" t="s">
        <v>27</v>
      </c>
      <c r="C59" s="6">
        <v>445</v>
      </c>
      <c r="D59">
        <v>420</v>
      </c>
      <c r="E59">
        <v>511</v>
      </c>
    </row>
    <row r="60" spans="2:5" x14ac:dyDescent="0.25">
      <c r="B60" t="s">
        <v>83</v>
      </c>
      <c r="C60" s="5">
        <v>0</v>
      </c>
      <c r="D60" s="4">
        <v>12152</v>
      </c>
      <c r="E60" s="4">
        <v>22720</v>
      </c>
    </row>
    <row r="61" spans="2:5" x14ac:dyDescent="0.25">
      <c r="B61" s="1" t="s">
        <v>37</v>
      </c>
      <c r="C61" s="7">
        <v>640498</v>
      </c>
      <c r="D61" s="8">
        <v>755676</v>
      </c>
      <c r="E61" s="8">
        <v>899150</v>
      </c>
    </row>
    <row r="62" spans="2:5" x14ac:dyDescent="0.25">
      <c r="B62" t="s">
        <v>29</v>
      </c>
      <c r="C62" s="5">
        <v>151359</v>
      </c>
      <c r="D62" s="4">
        <v>242862</v>
      </c>
      <c r="E62" s="4">
        <v>325666</v>
      </c>
    </row>
    <row r="63" spans="2:5" x14ac:dyDescent="0.25">
      <c r="B63" t="s">
        <v>30</v>
      </c>
      <c r="C63" s="5">
        <v>40642</v>
      </c>
      <c r="D63" s="4">
        <v>40216</v>
      </c>
      <c r="E63" s="4">
        <v>30409</v>
      </c>
    </row>
    <row r="64" spans="2:5" x14ac:dyDescent="0.25">
      <c r="B64" t="s">
        <v>31</v>
      </c>
      <c r="C64" s="5">
        <v>177342</v>
      </c>
      <c r="D64" s="4">
        <v>120568</v>
      </c>
      <c r="E64" s="4">
        <v>141275</v>
      </c>
    </row>
    <row r="65" spans="2:5" x14ac:dyDescent="0.25">
      <c r="B65" t="s">
        <v>32</v>
      </c>
      <c r="C65" s="6">
        <v>671</v>
      </c>
      <c r="D65">
        <v>0</v>
      </c>
      <c r="E65" s="4">
        <v>30193</v>
      </c>
    </row>
    <row r="66" spans="2:5" x14ac:dyDescent="0.25">
      <c r="B66" t="s">
        <v>33</v>
      </c>
      <c r="C66" s="5">
        <v>107</v>
      </c>
      <c r="D66">
        <v>436</v>
      </c>
      <c r="E66" s="4">
        <v>4811</v>
      </c>
    </row>
    <row r="67" spans="2:5" x14ac:dyDescent="0.25">
      <c r="B67" t="s">
        <v>34</v>
      </c>
      <c r="C67" s="5">
        <v>270377</v>
      </c>
      <c r="D67" s="4">
        <v>351594</v>
      </c>
      <c r="E67" s="4">
        <v>366796</v>
      </c>
    </row>
    <row r="68" spans="2:5" x14ac:dyDescent="0.25">
      <c r="B68" s="1" t="s">
        <v>118</v>
      </c>
      <c r="C68" s="5">
        <v>0</v>
      </c>
      <c r="D68" s="4">
        <v>2453</v>
      </c>
      <c r="E68" s="4">
        <v>2448</v>
      </c>
    </row>
    <row r="69" spans="2:5" x14ac:dyDescent="0.25">
      <c r="B69" s="1" t="s">
        <v>28</v>
      </c>
      <c r="C69" s="7">
        <v>2373278</v>
      </c>
      <c r="D69" s="8">
        <v>2471229</v>
      </c>
      <c r="E69" s="8">
        <v>3134158</v>
      </c>
    </row>
    <row r="70" spans="2:5" x14ac:dyDescent="0.25">
      <c r="C70" s="6"/>
    </row>
    <row r="71" spans="2:5" ht="18" thickBot="1" x14ac:dyDescent="0.35">
      <c r="B71" s="9" t="s">
        <v>46</v>
      </c>
      <c r="C71" s="11"/>
      <c r="D71" s="10"/>
      <c r="E71" s="10"/>
    </row>
    <row r="72" spans="2:5" ht="15.75" thickTop="1" x14ac:dyDescent="0.25">
      <c r="B72" t="s">
        <v>47</v>
      </c>
    </row>
    <row r="73" spans="2:5" x14ac:dyDescent="0.25">
      <c r="B73" s="1" t="s">
        <v>48</v>
      </c>
      <c r="C73" s="8">
        <v>167354</v>
      </c>
      <c r="D73" s="8">
        <v>315792</v>
      </c>
      <c r="E73" s="8">
        <v>454106</v>
      </c>
    </row>
    <row r="74" spans="2:5" x14ac:dyDescent="0.25">
      <c r="B74" t="s">
        <v>49</v>
      </c>
      <c r="C74" s="4">
        <v>-236227</v>
      </c>
      <c r="D74" s="4">
        <v>11469</v>
      </c>
      <c r="E74" s="4">
        <v>-531405</v>
      </c>
    </row>
    <row r="75" spans="2:5" x14ac:dyDescent="0.25">
      <c r="B75" t="s">
        <v>51</v>
      </c>
      <c r="C75" s="4">
        <v>1137</v>
      </c>
      <c r="D75" s="4">
        <v>-1278</v>
      </c>
      <c r="E75" s="4">
        <v>-3260</v>
      </c>
    </row>
    <row r="76" spans="2:5" x14ac:dyDescent="0.25">
      <c r="B76" t="s">
        <v>52</v>
      </c>
      <c r="C76" s="4">
        <v>107</v>
      </c>
      <c r="D76">
        <v>302</v>
      </c>
      <c r="E76" s="4">
        <v>4466</v>
      </c>
    </row>
    <row r="77" spans="2:5" x14ac:dyDescent="0.25">
      <c r="B77" t="s">
        <v>53</v>
      </c>
      <c r="C77" s="4">
        <v>-326467</v>
      </c>
      <c r="D77" s="4">
        <v>-149388</v>
      </c>
      <c r="E77" s="4">
        <v>53643</v>
      </c>
    </row>
    <row r="78" spans="2:5" x14ac:dyDescent="0.25">
      <c r="B78" t="s">
        <v>54</v>
      </c>
      <c r="C78" s="4">
        <v>-60596</v>
      </c>
      <c r="D78" s="4">
        <v>59994</v>
      </c>
      <c r="E78" s="4">
        <v>-34194</v>
      </c>
    </row>
    <row r="79" spans="2:5" x14ac:dyDescent="0.25">
      <c r="B79" t="s">
        <v>55</v>
      </c>
      <c r="C79" s="4">
        <v>159898</v>
      </c>
      <c r="D79" s="4">
        <v>-56774</v>
      </c>
      <c r="E79" s="4">
        <v>20707</v>
      </c>
    </row>
    <row r="80" spans="2:5" x14ac:dyDescent="0.25">
      <c r="B80" t="s">
        <v>56</v>
      </c>
      <c r="C80" s="4">
        <v>-6898</v>
      </c>
      <c r="D80" s="4">
        <v>80492</v>
      </c>
      <c r="E80" s="4">
        <v>13601</v>
      </c>
    </row>
    <row r="81" spans="2:5" x14ac:dyDescent="0.25">
      <c r="B81" t="s">
        <v>57</v>
      </c>
      <c r="C81" s="4">
        <v>24877</v>
      </c>
      <c r="D81" s="4">
        <v>58507</v>
      </c>
      <c r="E81" s="4">
        <v>88130</v>
      </c>
    </row>
    <row r="82" spans="2:5" x14ac:dyDescent="0.25">
      <c r="B82" t="s">
        <v>58</v>
      </c>
      <c r="C82" s="4">
        <v>5578</v>
      </c>
      <c r="D82" s="4">
        <v>46949</v>
      </c>
      <c r="E82" s="4">
        <v>-287800</v>
      </c>
    </row>
    <row r="83" spans="2:5" x14ac:dyDescent="0.25">
      <c r="B83" t="s">
        <v>90</v>
      </c>
      <c r="C83" s="4">
        <v>-51698</v>
      </c>
      <c r="D83" s="4">
        <v>-13765</v>
      </c>
      <c r="E83" s="4">
        <v>-348275</v>
      </c>
    </row>
    <row r="84" spans="2:5" x14ac:dyDescent="0.25">
      <c r="B84" t="s">
        <v>59</v>
      </c>
      <c r="C84" s="4">
        <v>-1243</v>
      </c>
      <c r="D84" s="4">
        <v>-1286</v>
      </c>
      <c r="E84" s="4">
        <v>-2541</v>
      </c>
    </row>
    <row r="85" spans="2:5" x14ac:dyDescent="0.25">
      <c r="B85" t="s">
        <v>119</v>
      </c>
      <c r="C85" s="4">
        <v>0</v>
      </c>
      <c r="D85" s="4">
        <v>3099</v>
      </c>
      <c r="E85" s="4">
        <v>-34962</v>
      </c>
    </row>
    <row r="86" spans="2:5" x14ac:dyDescent="0.25">
      <c r="B86" t="s">
        <v>120</v>
      </c>
      <c r="C86" s="4">
        <v>19078</v>
      </c>
      <c r="D86" s="4">
        <v>-15385</v>
      </c>
      <c r="E86" s="4">
        <v>-920</v>
      </c>
    </row>
    <row r="87" spans="2:5" x14ac:dyDescent="0.25">
      <c r="B87" s="1" t="s">
        <v>50</v>
      </c>
      <c r="C87" s="8">
        <v>-68873</v>
      </c>
      <c r="D87" s="8">
        <v>327259</v>
      </c>
      <c r="E87" s="8">
        <v>-77298</v>
      </c>
    </row>
    <row r="88" spans="2:5" x14ac:dyDescent="0.25">
      <c r="B88" s="1"/>
      <c r="C88" s="8"/>
    </row>
    <row r="89" spans="2:5" x14ac:dyDescent="0.25">
      <c r="B89" t="s">
        <v>60</v>
      </c>
    </row>
    <row r="90" spans="2:5" x14ac:dyDescent="0.25">
      <c r="B90" s="1" t="s">
        <v>61</v>
      </c>
      <c r="C90" s="8">
        <v>345696</v>
      </c>
      <c r="D90" s="8">
        <v>90587</v>
      </c>
      <c r="E90" s="8">
        <v>841817</v>
      </c>
    </row>
    <row r="91" spans="2:5" x14ac:dyDescent="0.25">
      <c r="B91" t="s">
        <v>62</v>
      </c>
      <c r="C91" s="4">
        <v>250000</v>
      </c>
      <c r="D91" s="4">
        <v>75145</v>
      </c>
      <c r="E91" s="4">
        <v>440000</v>
      </c>
    </row>
    <row r="92" spans="2:5" x14ac:dyDescent="0.25">
      <c r="B92" t="s">
        <v>63</v>
      </c>
      <c r="C92" s="4">
        <v>95696</v>
      </c>
      <c r="D92" s="4">
        <v>0</v>
      </c>
      <c r="E92" s="4">
        <v>391500</v>
      </c>
    </row>
    <row r="93" spans="2:5" x14ac:dyDescent="0.25">
      <c r="B93" t="s">
        <v>121</v>
      </c>
      <c r="C93" s="4">
        <v>0</v>
      </c>
      <c r="D93" s="4">
        <v>15442</v>
      </c>
      <c r="E93" s="4">
        <v>10317</v>
      </c>
    </row>
    <row r="94" spans="2:5" x14ac:dyDescent="0.25">
      <c r="B94" s="1" t="s">
        <v>64</v>
      </c>
      <c r="C94" s="8">
        <v>-274839</v>
      </c>
      <c r="D94" s="8">
        <v>-378852</v>
      </c>
      <c r="E94" s="8">
        <v>-757357</v>
      </c>
    </row>
    <row r="95" spans="2:5" x14ac:dyDescent="0.25">
      <c r="B95" t="s">
        <v>65</v>
      </c>
      <c r="C95" s="4">
        <v>-76085</v>
      </c>
      <c r="D95" s="4">
        <v>-201401</v>
      </c>
      <c r="E95" s="4">
        <v>-179023</v>
      </c>
    </row>
    <row r="96" spans="2:5" x14ac:dyDescent="0.25">
      <c r="B96" t="s">
        <v>66</v>
      </c>
      <c r="C96" s="4">
        <v>-9199</v>
      </c>
      <c r="D96" s="4">
        <v>-55638</v>
      </c>
      <c r="E96" s="4">
        <v>-239135</v>
      </c>
    </row>
    <row r="97" spans="2:5" x14ac:dyDescent="0.25">
      <c r="B97" t="s">
        <v>67</v>
      </c>
      <c r="C97" s="4">
        <v>-166504</v>
      </c>
      <c r="D97" s="4">
        <v>-88496</v>
      </c>
      <c r="E97" s="4">
        <v>-253569</v>
      </c>
    </row>
    <row r="98" spans="2:5" x14ac:dyDescent="0.25">
      <c r="B98" t="s">
        <v>68</v>
      </c>
      <c r="C98" s="4">
        <v>-2430</v>
      </c>
      <c r="D98" s="4">
        <v>-2415</v>
      </c>
      <c r="E98" s="4">
        <v>-2561</v>
      </c>
    </row>
    <row r="99" spans="2:5" x14ac:dyDescent="0.25">
      <c r="B99" t="s">
        <v>69</v>
      </c>
      <c r="C99" s="4">
        <v>-20621</v>
      </c>
      <c r="D99" s="4">
        <v>-30902</v>
      </c>
      <c r="E99" s="4">
        <v>-83069</v>
      </c>
    </row>
    <row r="100" spans="2:5" x14ac:dyDescent="0.25">
      <c r="B100" s="1" t="s">
        <v>70</v>
      </c>
      <c r="C100" s="8">
        <v>70857</v>
      </c>
      <c r="D100" s="8">
        <v>-288265</v>
      </c>
      <c r="E100" s="8">
        <v>84460</v>
      </c>
    </row>
    <row r="102" spans="2:5" x14ac:dyDescent="0.25">
      <c r="B102" t="s">
        <v>71</v>
      </c>
      <c r="C102" s="4">
        <v>1984</v>
      </c>
      <c r="D102" s="4">
        <v>38994</v>
      </c>
      <c r="E102" s="4">
        <v>7162</v>
      </c>
    </row>
    <row r="103" spans="2:5" x14ac:dyDescent="0.25">
      <c r="B103" t="s">
        <v>72</v>
      </c>
      <c r="C103" s="4">
        <v>1984</v>
      </c>
      <c r="D103" s="4">
        <v>38994</v>
      </c>
      <c r="E103" s="4">
        <v>7162</v>
      </c>
    </row>
    <row r="104" spans="2:5" x14ac:dyDescent="0.25">
      <c r="B104" t="s">
        <v>73</v>
      </c>
      <c r="C104" s="4">
        <v>0</v>
      </c>
      <c r="D104">
        <v>0</v>
      </c>
      <c r="E104">
        <v>0</v>
      </c>
    </row>
    <row r="105" spans="2:5" x14ac:dyDescent="0.25">
      <c r="B105" s="1" t="s">
        <v>74</v>
      </c>
      <c r="C105" s="8">
        <v>71808</v>
      </c>
      <c r="D105" s="8">
        <v>73792</v>
      </c>
      <c r="E105" s="8">
        <v>112786</v>
      </c>
    </row>
    <row r="106" spans="2:5" x14ac:dyDescent="0.25">
      <c r="B106" s="1" t="s">
        <v>75</v>
      </c>
      <c r="C106" s="8">
        <v>73792</v>
      </c>
      <c r="D106" s="8">
        <v>112786</v>
      </c>
      <c r="E106" s="8">
        <v>119948</v>
      </c>
    </row>
    <row r="107" spans="2:5" x14ac:dyDescent="0.25">
      <c r="B107" t="s">
        <v>76</v>
      </c>
      <c r="C107" s="4">
        <v>20</v>
      </c>
      <c r="D107">
        <v>20</v>
      </c>
      <c r="E107">
        <v>20</v>
      </c>
    </row>
  </sheetData>
  <mergeCells count="1">
    <mergeCell ref="B2:E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biekt powłoki pakowarki" shapeId="3073" r:id="rId4">
          <objectPr defaultSize="0" autoPict="0" r:id="rId5">
            <anchor moveWithCells="1">
              <from>
                <xdr:col>8</xdr:col>
                <xdr:colOff>19050</xdr:colOff>
                <xdr:row>2</xdr:row>
                <xdr:rowOff>19050</xdr:rowOff>
              </from>
              <to>
                <xdr:col>13</xdr:col>
                <xdr:colOff>0</xdr:colOff>
                <xdr:row>3</xdr:row>
                <xdr:rowOff>123825</xdr:rowOff>
              </to>
            </anchor>
          </objectPr>
        </oleObject>
      </mc:Choice>
      <mc:Fallback>
        <oleObject progId="Obiekt powłoki pakowarki" shapeId="3073" r:id="rId4"/>
      </mc:Fallback>
    </mc:AlternateContent>
    <mc:AlternateContent xmlns:mc="http://schemas.openxmlformats.org/markup-compatibility/2006">
      <mc:Choice Requires="x14">
        <oleObject progId="Obiekt powłoki pakowarki" shapeId="3074" r:id="rId6">
          <objectPr defaultSize="0" autoPict="0" r:id="rId7">
            <anchor moveWithCells="1">
              <from>
                <xdr:col>8</xdr:col>
                <xdr:colOff>19050</xdr:colOff>
                <xdr:row>3</xdr:row>
                <xdr:rowOff>171450</xdr:rowOff>
              </from>
              <to>
                <xdr:col>13</xdr:col>
                <xdr:colOff>9525</xdr:colOff>
                <xdr:row>5</xdr:row>
                <xdr:rowOff>76200</xdr:rowOff>
              </to>
            </anchor>
          </objectPr>
        </oleObject>
      </mc:Choice>
      <mc:Fallback>
        <oleObject progId="Obiekt powłoki pakowarki" shapeId="3074" r:id="rId6"/>
      </mc:Fallback>
    </mc:AlternateContent>
  </oleObjects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1DDE-BE2B-48D9-80D4-A647946EF0ED}">
  <dimension ref="A1:O21"/>
  <sheetViews>
    <sheetView zoomScale="85" zoomScaleNormal="85" workbookViewId="0">
      <selection activeCell="K4" sqref="K4"/>
    </sheetView>
  </sheetViews>
  <sheetFormatPr defaultRowHeight="15" x14ac:dyDescent="0.25"/>
  <cols>
    <col min="2" max="2" width="26.85546875" customWidth="1"/>
    <col min="3" max="11" width="15.7109375" customWidth="1"/>
    <col min="14" max="14" width="31.85546875" customWidth="1"/>
  </cols>
  <sheetData>
    <row r="1" spans="1:15" ht="15.75" thickBot="1" x14ac:dyDescent="0.3"/>
    <row r="2" spans="1:15" ht="22.5" thickTop="1" thickBot="1" x14ac:dyDescent="0.4">
      <c r="B2" s="18"/>
      <c r="C2" s="86">
        <v>2021</v>
      </c>
      <c r="D2" s="87"/>
      <c r="E2" s="88"/>
      <c r="F2" s="86">
        <v>2022</v>
      </c>
      <c r="G2" s="87"/>
      <c r="H2" s="88"/>
      <c r="I2" s="86">
        <v>2023</v>
      </c>
      <c r="J2" s="87"/>
      <c r="K2" s="88"/>
      <c r="L2" s="89"/>
      <c r="M2" s="90"/>
      <c r="N2" s="91"/>
    </row>
    <row r="3" spans="1:15" ht="50.1" customHeight="1" thickTop="1" thickBot="1" x14ac:dyDescent="0.3">
      <c r="B3" s="19" t="s">
        <v>91</v>
      </c>
      <c r="C3" s="23" t="s">
        <v>92</v>
      </c>
      <c r="D3" s="23" t="s">
        <v>93</v>
      </c>
      <c r="E3" s="23" t="s">
        <v>94</v>
      </c>
      <c r="F3" s="24" t="s">
        <v>92</v>
      </c>
      <c r="G3" s="23" t="s">
        <v>93</v>
      </c>
      <c r="H3" s="21" t="s">
        <v>94</v>
      </c>
      <c r="I3" s="23" t="s">
        <v>92</v>
      </c>
      <c r="J3" s="23" t="s">
        <v>93</v>
      </c>
      <c r="K3" s="21" t="s">
        <v>94</v>
      </c>
      <c r="L3" s="92" t="s">
        <v>109</v>
      </c>
      <c r="M3" s="93"/>
      <c r="N3" s="94"/>
    </row>
    <row r="4" spans="1:15" ht="60" customHeight="1" thickTop="1" thickBot="1" x14ac:dyDescent="0.3">
      <c r="B4" s="20" t="s">
        <v>95</v>
      </c>
      <c r="C4" s="28">
        <f>'Sprawozdanie finansowe'!C20/'Sprawozdanie finansowe'!C47</f>
        <v>7.0515969894803729E-2</v>
      </c>
      <c r="D4" s="25">
        <v>1</v>
      </c>
      <c r="E4" s="26">
        <v>0</v>
      </c>
      <c r="F4" s="28">
        <f>'Sprawozdanie finansowe'!D20/'Sprawozdanie finansowe'!D47</f>
        <v>0.12778742884613284</v>
      </c>
      <c r="G4" s="25">
        <f>F4/C4</f>
        <v>1.8121771428056244</v>
      </c>
      <c r="H4" s="26">
        <f>(F4-C4)/F4</f>
        <v>0.44817756698343875</v>
      </c>
      <c r="I4" s="32">
        <f>'Sprawozdanie finansowe'!E20/'Sprawozdanie finansowe'!E47</f>
        <v>0.14488931317438367</v>
      </c>
      <c r="J4" s="27">
        <f>I4/C4</f>
        <v>2.054702124788621</v>
      </c>
      <c r="K4" s="26">
        <f>(I4-C4)/C4</f>
        <v>1.0547021247886212</v>
      </c>
      <c r="L4" s="95" t="s">
        <v>126</v>
      </c>
      <c r="M4" s="96"/>
      <c r="N4" s="97"/>
    </row>
    <row r="5" spans="1:15" ht="60" customHeight="1" thickTop="1" thickBot="1" x14ac:dyDescent="0.3">
      <c r="B5" s="20" t="s">
        <v>96</v>
      </c>
      <c r="C5" s="28">
        <f>'Sprawozdanie finansowe'!C24/'Sprawozdanie finansowe'!C50</f>
        <v>0.13973291548815736</v>
      </c>
      <c r="D5" s="25">
        <v>1</v>
      </c>
      <c r="E5" s="26">
        <v>0</v>
      </c>
      <c r="F5" s="30">
        <f>'Sprawozdanie finansowe'!D24/'Sprawozdanie finansowe'!D50</f>
        <v>0.24243398573922567</v>
      </c>
      <c r="G5" s="25">
        <f t="shared" ref="G5:G17" si="0">F5/C5</f>
        <v>1.7349812311027921</v>
      </c>
      <c r="H5" s="26">
        <f t="shared" ref="H5:H17" si="1">(F5-C5)/F5</f>
        <v>0.42362488880391053</v>
      </c>
      <c r="I5" s="28">
        <f>'Sprawozdanie finansowe'!E24/'Sprawozdanie finansowe'!E50</f>
        <v>0.28024821217564733</v>
      </c>
      <c r="J5" s="27">
        <f t="shared" ref="J5:J17" si="2">I5/C5</f>
        <v>2.0055991188375293</v>
      </c>
      <c r="K5" s="26">
        <f t="shared" ref="K5:K17" si="3">(I5-C5)/C5</f>
        <v>1.0055991188375291</v>
      </c>
      <c r="L5" s="98" t="s">
        <v>127</v>
      </c>
      <c r="M5" s="96"/>
      <c r="N5" s="96"/>
      <c r="O5" s="15"/>
    </row>
    <row r="6" spans="1:15" ht="60" customHeight="1" thickTop="1" thickBot="1" x14ac:dyDescent="0.3">
      <c r="A6" s="17"/>
      <c r="B6" s="21" t="s">
        <v>97</v>
      </c>
      <c r="C6" s="28">
        <f>'Sprawozdanie finansowe'!C24/'Sprawozdanie finansowe'!C8</f>
        <v>0.26970506268336403</v>
      </c>
      <c r="D6" s="25">
        <v>1</v>
      </c>
      <c r="E6" s="26">
        <v>0</v>
      </c>
      <c r="F6" s="30">
        <f>'Sprawozdanie finansowe'!D24/'Sprawozdanie finansowe'!D8</f>
        <v>0.38035050328080772</v>
      </c>
      <c r="G6" s="25">
        <f t="shared" si="0"/>
        <v>1.410246064707144</v>
      </c>
      <c r="H6" s="26">
        <f t="shared" si="1"/>
        <v>0.29090388902615866</v>
      </c>
      <c r="I6" s="28">
        <f>'Sprawozdanie finansowe'!E24/'Sprawozdanie finansowe'!E8</f>
        <v>0.32532282285853831</v>
      </c>
      <c r="J6" s="27">
        <f t="shared" si="2"/>
        <v>1.2062169676083165</v>
      </c>
      <c r="K6" s="26">
        <f t="shared" si="3"/>
        <v>0.20621696760831662</v>
      </c>
      <c r="L6" s="98" t="s">
        <v>128</v>
      </c>
      <c r="M6" s="96"/>
      <c r="N6" s="96"/>
      <c r="O6" s="15"/>
    </row>
    <row r="7" spans="1:15" ht="60" customHeight="1" thickTop="1" thickBot="1" x14ac:dyDescent="0.3">
      <c r="B7" s="19" t="s">
        <v>98</v>
      </c>
      <c r="C7" s="28">
        <f>'Sprawozdanie finansowe'!C23/'Sprawozdanie finansowe'!C9</f>
        <v>0.35236981160717673</v>
      </c>
      <c r="D7" s="25">
        <v>1</v>
      </c>
      <c r="E7" s="26">
        <v>0</v>
      </c>
      <c r="F7" s="30">
        <f>'Sprawozdanie finansowe'!D23/'Sprawozdanie finansowe'!D9</f>
        <v>0.52896890402430119</v>
      </c>
      <c r="G7" s="25">
        <f t="shared" si="0"/>
        <v>1.5011754316059227</v>
      </c>
      <c r="H7" s="26">
        <f t="shared" si="1"/>
        <v>0.3338553383262986</v>
      </c>
      <c r="I7" s="28">
        <f>'Sprawozdanie finansowe'!E23/'Sprawozdanie finansowe'!E9</f>
        <v>0.41847839390329478</v>
      </c>
      <c r="J7" s="27">
        <f t="shared" si="2"/>
        <v>1.1876113677122153</v>
      </c>
      <c r="K7" s="26">
        <f t="shared" si="3"/>
        <v>0.18761136771221526</v>
      </c>
      <c r="L7" s="95" t="s">
        <v>187</v>
      </c>
      <c r="M7" s="96"/>
      <c r="N7" s="97"/>
    </row>
    <row r="8" spans="1:15" ht="60" customHeight="1" thickTop="1" thickBot="1" x14ac:dyDescent="0.3">
      <c r="B8" s="20" t="s">
        <v>99</v>
      </c>
      <c r="C8" s="28">
        <f>('Sprawozdanie finansowe'!C20+'Sprawozdanie finansowe'!C19)/('Sprawozdanie finansowe'!C9+'Sprawozdanie finansowe'!C13)</f>
        <v>-0.52938936736820541</v>
      </c>
      <c r="D8" s="25">
        <v>1</v>
      </c>
      <c r="E8" s="26">
        <v>0</v>
      </c>
      <c r="F8" s="30">
        <f>('Sprawozdanie finansowe'!D20+'Sprawozdanie finansowe'!D19)/('Sprawozdanie finansowe'!D9+'Sprawozdanie finansowe'!D18)</f>
        <v>-0.227359202017275</v>
      </c>
      <c r="G8" s="25">
        <f t="shared" si="0"/>
        <v>0.42947443985806422</v>
      </c>
      <c r="H8" s="26">
        <f t="shared" si="1"/>
        <v>-1.3284272757430853</v>
      </c>
      <c r="I8" s="28">
        <f>('Sprawozdanie finansowe'!E20+'Sprawozdanie finansowe'!E19)/('Sprawozdanie finansowe'!E9+'Sprawozdanie finansowe'!E13)</f>
        <v>-0.31193983670661135</v>
      </c>
      <c r="J8" s="27">
        <f t="shared" si="2"/>
        <v>0.58924462018831647</v>
      </c>
      <c r="K8" s="26">
        <f t="shared" si="3"/>
        <v>-0.41075537981168347</v>
      </c>
      <c r="L8" s="95" t="s">
        <v>188</v>
      </c>
      <c r="M8" s="96"/>
      <c r="N8" s="97"/>
    </row>
    <row r="9" spans="1:15" ht="60" customHeight="1" thickTop="1" thickBot="1" x14ac:dyDescent="0.3">
      <c r="B9" s="20" t="s">
        <v>100</v>
      </c>
      <c r="C9" s="29">
        <f>('Sprawozdanie finansowe'!C38)/'Sprawozdanie finansowe'!C61</f>
        <v>2.162312762881383</v>
      </c>
      <c r="D9" s="25">
        <v>1</v>
      </c>
      <c r="E9" s="26">
        <v>0</v>
      </c>
      <c r="F9" s="31">
        <f>'Sprawozdanie finansowe'!D38/'Sprawozdanie finansowe'!D61</f>
        <v>1.8195761146311382</v>
      </c>
      <c r="G9" s="25">
        <f t="shared" si="0"/>
        <v>0.84149534048278374</v>
      </c>
      <c r="H9" s="26">
        <f t="shared" si="1"/>
        <v>-0.18836070966985835</v>
      </c>
      <c r="I9" s="29">
        <f>'Sprawozdanie finansowe'!E38/'Sprawozdanie finansowe'!E61</f>
        <v>1.6598075960629484</v>
      </c>
      <c r="J9" s="27">
        <f t="shared" si="2"/>
        <v>0.76760754713909984</v>
      </c>
      <c r="K9" s="26">
        <f t="shared" si="3"/>
        <v>-0.23239245286090018</v>
      </c>
      <c r="L9" s="98" t="s">
        <v>181</v>
      </c>
      <c r="M9" s="96"/>
      <c r="N9" s="96"/>
      <c r="O9" s="15"/>
    </row>
    <row r="10" spans="1:15" ht="60" customHeight="1" thickTop="1" thickBot="1" x14ac:dyDescent="0.3">
      <c r="B10" s="20" t="s">
        <v>101</v>
      </c>
      <c r="C10" s="29">
        <f>('Sprawozdanie finansowe'!C38-'Sprawozdanie finansowe'!C39-'Sprawozdanie finansowe'!C45)/'Sprawozdanie finansowe'!C61</f>
        <v>0.41510980518284213</v>
      </c>
      <c r="D10" s="25">
        <v>1</v>
      </c>
      <c r="E10" s="26">
        <v>0</v>
      </c>
      <c r="F10" s="31">
        <f>('Sprawozdanie finansowe'!D38-'Sprawozdanie finansowe'!D39-'Sprawozdanie finansowe'!D46)/'Sprawozdanie finansowe'!D61</f>
        <v>0.2440344803857738</v>
      </c>
      <c r="G10" s="25">
        <f t="shared" si="0"/>
        <v>0.58787934502844297</v>
      </c>
      <c r="H10" s="26">
        <f t="shared" si="1"/>
        <v>-0.70102931572058824</v>
      </c>
      <c r="I10" s="29">
        <f>('Sprawozdanie finansowe'!E38-'Sprawozdanie finansowe'!E39-'Sprawozdanie finansowe'!E46)/'Sprawozdanie finansowe'!E61</f>
        <v>0.39605849969415557</v>
      </c>
      <c r="J10" s="27">
        <f t="shared" si="2"/>
        <v>0.9541053830797972</v>
      </c>
      <c r="K10" s="26">
        <f t="shared" si="3"/>
        <v>-4.5894616920202802E-2</v>
      </c>
      <c r="L10" s="98" t="s">
        <v>129</v>
      </c>
      <c r="M10" s="96"/>
      <c r="N10" s="96"/>
      <c r="O10" s="15"/>
    </row>
    <row r="11" spans="1:15" ht="60" customHeight="1" thickTop="1" thickBot="1" x14ac:dyDescent="0.3">
      <c r="B11" s="20" t="s">
        <v>102</v>
      </c>
      <c r="C11" s="29">
        <f>('Sprawozdanie finansowe'!C42+'Sprawozdanie finansowe'!C43)/'Sprawozdanie finansowe'!C61</f>
        <v>0.18253452782053964</v>
      </c>
      <c r="D11" s="25">
        <v>1</v>
      </c>
      <c r="E11" s="26">
        <v>0</v>
      </c>
      <c r="F11" s="31">
        <f>('Sprawozdanie finansowe'!D42+'Sprawozdanie finansowe'!D43)/'Sprawozdanie finansowe'!D61</f>
        <v>0.10519984755371349</v>
      </c>
      <c r="G11" s="25">
        <f t="shared" si="0"/>
        <v>0.57632848321793462</v>
      </c>
      <c r="H11" s="26">
        <f t="shared" si="1"/>
        <v>-0.73512160012722638</v>
      </c>
      <c r="I11" s="29">
        <f>('Sprawozdanie finansowe'!E42+'Sprawozdanie finansowe'!E43)/'Sprawozdanie finansowe'!E61</f>
        <v>0.23527331368514709</v>
      </c>
      <c r="J11" s="27">
        <f t="shared" si="2"/>
        <v>1.2889249858331353</v>
      </c>
      <c r="K11" s="26">
        <f t="shared" si="3"/>
        <v>0.28892498583313525</v>
      </c>
      <c r="L11" s="99" t="s">
        <v>189</v>
      </c>
      <c r="M11" s="100"/>
      <c r="N11" s="100"/>
      <c r="O11" s="74"/>
    </row>
    <row r="12" spans="1:15" ht="60" customHeight="1" thickTop="1" thickBot="1" x14ac:dyDescent="0.3">
      <c r="B12" s="20" t="s">
        <v>123</v>
      </c>
      <c r="C12" s="29">
        <f>'Sprawozdanie finansowe'!C40*365/'Sprawozdanie finansowe'!C9</f>
        <v>61.170808153643179</v>
      </c>
      <c r="D12" s="25">
        <v>1</v>
      </c>
      <c r="E12" s="26">
        <v>0</v>
      </c>
      <c r="F12" s="31">
        <f>'Sprawozdanie finansowe'!D40*365/'Sprawozdanie finansowe'!D9</f>
        <v>7.27198347863688</v>
      </c>
      <c r="G12" s="25">
        <f t="shared" si="0"/>
        <v>0.1188799641222948</v>
      </c>
      <c r="H12" s="26">
        <f t="shared" si="1"/>
        <v>-7.4118464148531773</v>
      </c>
      <c r="I12" s="29">
        <f>'Sprawozdanie finansowe'!E40*365/'Sprawozdanie finansowe'!E9</f>
        <v>14.837673795264283</v>
      </c>
      <c r="J12" s="27">
        <f t="shared" si="2"/>
        <v>0.24256134981895919</v>
      </c>
      <c r="K12" s="26">
        <f t="shared" si="3"/>
        <v>-0.75743865018104084</v>
      </c>
      <c r="L12" s="95" t="s">
        <v>168</v>
      </c>
      <c r="M12" s="96"/>
      <c r="N12" s="97"/>
    </row>
    <row r="13" spans="1:15" ht="60" customHeight="1" thickTop="1" thickBot="1" x14ac:dyDescent="0.3">
      <c r="B13" s="20" t="s">
        <v>124</v>
      </c>
      <c r="C13" s="29">
        <f>'Sprawozdanie finansowe'!C64*365/'Sprawozdanie finansowe'!C9</f>
        <v>144.50332293775827</v>
      </c>
      <c r="D13" s="25">
        <v>1</v>
      </c>
      <c r="E13" s="26">
        <v>0</v>
      </c>
      <c r="F13" s="31">
        <f>'Sprawozdanie finansowe'!D64*365/'Sprawozdanie finansowe'!D9</f>
        <v>78.959699572432584</v>
      </c>
      <c r="G13" s="25">
        <f t="shared" si="0"/>
        <v>0.54642134151089927</v>
      </c>
      <c r="H13" s="26">
        <f t="shared" si="1"/>
        <v>-0.83008957379834192</v>
      </c>
      <c r="I13" s="29">
        <f>'Sprawozdanie finansowe'!E64*365/'Sprawozdanie finansowe'!E9</f>
        <v>52.592828497527698</v>
      </c>
      <c r="J13" s="27">
        <f t="shared" si="2"/>
        <v>0.3639558414873334</v>
      </c>
      <c r="K13" s="26">
        <f t="shared" si="3"/>
        <v>-0.6360441585126666</v>
      </c>
      <c r="L13" s="98" t="s">
        <v>169</v>
      </c>
      <c r="M13" s="96"/>
      <c r="N13" s="96"/>
      <c r="O13" s="15"/>
    </row>
    <row r="14" spans="1:15" ht="60" customHeight="1" thickTop="1" thickBot="1" x14ac:dyDescent="0.3">
      <c r="B14" s="20" t="s">
        <v>125</v>
      </c>
      <c r="C14" s="29">
        <f>'Sprawozdanie finansowe'!C39*365/'Sprawozdanie finansowe'!C9</f>
        <v>909.78050974780501</v>
      </c>
      <c r="D14" s="25">
        <v>1</v>
      </c>
      <c r="E14" s="26">
        <v>0</v>
      </c>
      <c r="F14" s="31">
        <f>'Sprawozdanie finansowe'!D39*365/'Sprawozdanie finansowe'!D9</f>
        <v>765.27606178645317</v>
      </c>
      <c r="G14" s="25">
        <f t="shared" si="0"/>
        <v>0.84116559278522129</v>
      </c>
      <c r="H14" s="26">
        <f t="shared" si="1"/>
        <v>-0.18882656230487863</v>
      </c>
      <c r="I14" s="29">
        <f>'Sprawozdanie finansowe'!E39*365/'Sprawozdanie finansowe'!E9</f>
        <v>415.35360808759935</v>
      </c>
      <c r="J14" s="27">
        <f t="shared" si="2"/>
        <v>0.45654265357117524</v>
      </c>
      <c r="K14" s="26">
        <f t="shared" si="3"/>
        <v>-0.54345734642882482</v>
      </c>
      <c r="L14" s="95" t="s">
        <v>130</v>
      </c>
      <c r="M14" s="96"/>
      <c r="N14" s="97"/>
    </row>
    <row r="15" spans="1:15" ht="60" customHeight="1" thickTop="1" thickBot="1" x14ac:dyDescent="0.3">
      <c r="B15" s="20" t="s">
        <v>106</v>
      </c>
      <c r="C15" s="29">
        <f>('Sprawozdanie finansowe'!C50+'Sprawozdanie finansowe'!C59)/('Sprawozdanie finansowe'!C28+'Sprawozdanie finansowe'!C40)</f>
        <v>1.0626833165160952</v>
      </c>
      <c r="D15" s="25">
        <v>1</v>
      </c>
      <c r="E15" s="26">
        <v>0</v>
      </c>
      <c r="F15" s="29">
        <f>('Sprawozdanie finansowe'!D50+'Sprawozdanie finansowe'!D59)/('Sprawozdanie finansowe'!D28+'Sprawozdanie finansowe'!D40)</f>
        <v>1.1209066524643245</v>
      </c>
      <c r="G15" s="25">
        <f t="shared" si="0"/>
        <v>1.0547889809158846</v>
      </c>
      <c r="H15" s="26">
        <f t="shared" si="1"/>
        <v>5.194307288677856E-2</v>
      </c>
      <c r="I15" s="29">
        <f>('Sprawozdanie finansowe'!E50+'Sprawozdanie finansowe'!D66)/('Sprawozdanie finansowe'!E28+'Sprawozdanie finansowe'!E40)</f>
        <v>0.88168917588738993</v>
      </c>
      <c r="J15" s="27">
        <f t="shared" si="2"/>
        <v>0.82968195904112141</v>
      </c>
      <c r="K15" s="26">
        <f t="shared" si="3"/>
        <v>-0.17031804095887859</v>
      </c>
      <c r="L15" s="95" t="s">
        <v>131</v>
      </c>
      <c r="M15" s="96"/>
      <c r="N15" s="97"/>
    </row>
    <row r="16" spans="1:15" ht="60" customHeight="1" thickTop="1" thickBot="1" x14ac:dyDescent="0.3">
      <c r="B16" s="20" t="s">
        <v>107</v>
      </c>
      <c r="C16" s="29">
        <f>('Sprawozdanie finansowe'!C50+'Sprawozdanie finansowe'!C56)/'Sprawozdanie finansowe'!C47</f>
        <v>0.73012095506721086</v>
      </c>
      <c r="D16" s="25">
        <v>1</v>
      </c>
      <c r="E16" s="26">
        <v>0</v>
      </c>
      <c r="F16" s="29">
        <f>('Sprawozdanie finansowe'!D50+'Sprawozdanie finansowe'!D56)/'Sprawozdanie finansowe'!D47</f>
        <v>0.69321782805235777</v>
      </c>
      <c r="G16" s="25">
        <f t="shared" si="0"/>
        <v>0.9494561459183759</v>
      </c>
      <c r="H16" s="26">
        <f t="shared" si="1"/>
        <v>-5.3234532525706854E-2</v>
      </c>
      <c r="I16" s="29">
        <f>('Sprawozdanie finansowe'!E50+'Sprawozdanie finansowe'!E56)/'Sprawozdanie finansowe'!E47</f>
        <v>0.71233166930320679</v>
      </c>
      <c r="J16" s="27">
        <f t="shared" si="2"/>
        <v>0.97563515244899868</v>
      </c>
      <c r="K16" s="26">
        <f t="shared" si="3"/>
        <v>-2.4364847551001309E-2</v>
      </c>
      <c r="L16" s="95" t="s">
        <v>132</v>
      </c>
      <c r="M16" s="96"/>
      <c r="N16" s="97"/>
    </row>
    <row r="17" spans="1:14" ht="60" customHeight="1" thickTop="1" thickBot="1" x14ac:dyDescent="0.3">
      <c r="A17" s="17"/>
      <c r="B17" s="22" t="s">
        <v>108</v>
      </c>
      <c r="C17" s="28">
        <f>('Sprawozdanie finansowe'!C56+'Sprawozdanie finansowe'!C61)/'Sprawozdanie finansowe'!C47</f>
        <v>0.52403174006584985</v>
      </c>
      <c r="D17" s="25">
        <v>1</v>
      </c>
      <c r="E17" s="26">
        <v>0</v>
      </c>
      <c r="F17" s="28">
        <f>('Sprawozdanie finansowe'!D56+'Sprawozdanie finansowe'!D61)/'Sprawozdanie finansowe'!D47</f>
        <v>0.50691902692951563</v>
      </c>
      <c r="G17" s="25">
        <f t="shared" si="0"/>
        <v>0.96734412855567897</v>
      </c>
      <c r="H17" s="26">
        <f t="shared" si="1"/>
        <v>-3.3758277411657808E-2</v>
      </c>
      <c r="I17" s="28">
        <f>('Sprawozdanie finansowe'!E56+'Sprawozdanie finansowe'!E61)/'Sprawozdanie finansowe'!E47</f>
        <v>0.53208549154190699</v>
      </c>
      <c r="J17" s="27">
        <f t="shared" si="2"/>
        <v>1.0153688237949958</v>
      </c>
      <c r="K17" s="26">
        <f t="shared" si="3"/>
        <v>1.5368823794995894E-2</v>
      </c>
      <c r="L17" s="95" t="s">
        <v>133</v>
      </c>
      <c r="M17" s="96"/>
      <c r="N17" s="97"/>
    </row>
    <row r="18" spans="1:14" ht="50.1" customHeight="1" thickTop="1" thickBot="1" x14ac:dyDescent="0.3">
      <c r="B18" s="101" t="s">
        <v>134</v>
      </c>
      <c r="C18" s="102"/>
      <c r="D18" s="102"/>
      <c r="E18" s="102"/>
      <c r="F18" s="102"/>
      <c r="G18" s="103"/>
      <c r="H18" s="33"/>
      <c r="I18" s="16"/>
      <c r="J18" s="16"/>
      <c r="K18" s="16"/>
      <c r="L18" s="16"/>
      <c r="M18" s="16"/>
      <c r="N18" s="16"/>
    </row>
    <row r="19" spans="1:14" ht="50.1" customHeight="1" thickTop="1" x14ac:dyDescent="0.25"/>
    <row r="20" spans="1:14" ht="50.1" customHeight="1" x14ac:dyDescent="0.25"/>
    <row r="21" spans="1:14" ht="50.1" customHeight="1" x14ac:dyDescent="0.25"/>
  </sheetData>
  <mergeCells count="20">
    <mergeCell ref="L17:N17"/>
    <mergeCell ref="L16:N16"/>
    <mergeCell ref="L15:N15"/>
    <mergeCell ref="L14:N14"/>
    <mergeCell ref="B18:G18"/>
    <mergeCell ref="L4:N4"/>
    <mergeCell ref="L5:N5"/>
    <mergeCell ref="L6:N6"/>
    <mergeCell ref="L7:N7"/>
    <mergeCell ref="L13:N13"/>
    <mergeCell ref="L12:N12"/>
    <mergeCell ref="L10:N10"/>
    <mergeCell ref="L9:N9"/>
    <mergeCell ref="L8:N8"/>
    <mergeCell ref="L11:N11"/>
    <mergeCell ref="C2:E2"/>
    <mergeCell ref="F2:H2"/>
    <mergeCell ref="I2:K2"/>
    <mergeCell ref="L2:N2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8D2F-38A6-4B9A-8BF7-318AEA946E29}">
  <dimension ref="B21:AE149"/>
  <sheetViews>
    <sheetView topLeftCell="B1" zoomScaleNormal="100" workbookViewId="0">
      <selection activeCell="AK12" sqref="AK12"/>
    </sheetView>
  </sheetViews>
  <sheetFormatPr defaultRowHeight="15" x14ac:dyDescent="0.25"/>
  <cols>
    <col min="12" max="12" width="3.5703125" customWidth="1"/>
    <col min="22" max="22" width="3.7109375" customWidth="1"/>
  </cols>
  <sheetData>
    <row r="21" spans="3:31" x14ac:dyDescent="0.25">
      <c r="C21" s="108"/>
      <c r="D21" s="108"/>
      <c r="E21" s="108"/>
      <c r="F21" s="108"/>
      <c r="G21" s="108"/>
      <c r="H21" s="108"/>
      <c r="I21" s="108"/>
      <c r="J21" s="108"/>
      <c r="K21" s="108"/>
      <c r="M21" s="108"/>
      <c r="N21" s="108"/>
      <c r="O21" s="108"/>
      <c r="P21" s="108"/>
      <c r="Q21" s="108"/>
      <c r="R21" s="108"/>
      <c r="S21" s="108"/>
      <c r="T21" s="108"/>
      <c r="U21" s="108"/>
      <c r="W21" s="108"/>
      <c r="X21" s="108"/>
      <c r="Y21" s="108"/>
      <c r="Z21" s="108"/>
      <c r="AA21" s="108"/>
      <c r="AB21" s="108"/>
      <c r="AC21" s="108"/>
      <c r="AD21" s="108"/>
      <c r="AE21" s="108"/>
    </row>
    <row r="22" spans="3:31" ht="90" customHeight="1" x14ac:dyDescent="0.25">
      <c r="C22" s="104" t="s">
        <v>144</v>
      </c>
      <c r="D22" s="105"/>
      <c r="E22" s="105"/>
      <c r="F22" s="105"/>
      <c r="G22" s="105"/>
      <c r="H22" s="105"/>
      <c r="I22" s="105"/>
      <c r="J22" s="105"/>
      <c r="K22" s="105"/>
      <c r="M22" s="104" t="s">
        <v>145</v>
      </c>
      <c r="N22" s="105"/>
      <c r="O22" s="105"/>
      <c r="P22" s="105"/>
      <c r="Q22" s="105"/>
      <c r="R22" s="105"/>
      <c r="S22" s="105"/>
      <c r="T22" s="105"/>
      <c r="U22" s="105"/>
      <c r="W22" s="104" t="s">
        <v>146</v>
      </c>
      <c r="X22" s="105"/>
      <c r="Y22" s="105"/>
      <c r="Z22" s="105"/>
      <c r="AA22" s="105"/>
      <c r="AB22" s="105"/>
      <c r="AC22" s="105"/>
      <c r="AD22" s="105"/>
      <c r="AE22" s="105"/>
    </row>
    <row r="41" spans="3:31" x14ac:dyDescent="0.25">
      <c r="M41" s="108"/>
      <c r="N41" s="108"/>
      <c r="O41" s="108"/>
      <c r="P41" s="108"/>
      <c r="Q41" s="108"/>
      <c r="R41" s="108"/>
      <c r="S41" s="108"/>
      <c r="T41" s="108"/>
      <c r="U41" s="108"/>
    </row>
    <row r="42" spans="3:31" x14ac:dyDescent="0.25">
      <c r="C42" s="108"/>
      <c r="D42" s="108"/>
      <c r="E42" s="108"/>
      <c r="F42" s="108"/>
      <c r="G42" s="108"/>
      <c r="H42" s="108"/>
      <c r="I42" s="108"/>
      <c r="J42" s="108"/>
      <c r="K42" s="108"/>
      <c r="M42" s="108"/>
      <c r="N42" s="108"/>
      <c r="O42" s="108"/>
      <c r="P42" s="108"/>
      <c r="Q42" s="108"/>
      <c r="R42" s="108"/>
      <c r="S42" s="108"/>
      <c r="T42" s="108"/>
      <c r="U42" s="108"/>
      <c r="W42" s="108"/>
      <c r="X42" s="108"/>
      <c r="Y42" s="108"/>
      <c r="Z42" s="108"/>
      <c r="AA42" s="108"/>
      <c r="AB42" s="108"/>
      <c r="AC42" s="108"/>
      <c r="AD42" s="108"/>
      <c r="AE42" s="108"/>
    </row>
    <row r="43" spans="3:31" ht="90" customHeight="1" x14ac:dyDescent="0.25">
      <c r="C43" s="104" t="s">
        <v>147</v>
      </c>
      <c r="D43" s="105"/>
      <c r="E43" s="105"/>
      <c r="F43" s="105"/>
      <c r="G43" s="105"/>
      <c r="H43" s="105"/>
      <c r="I43" s="105"/>
      <c r="J43" s="105"/>
      <c r="K43" s="105"/>
      <c r="M43" s="106" t="s">
        <v>148</v>
      </c>
      <c r="N43" s="107"/>
      <c r="O43" s="107"/>
      <c r="P43" s="107"/>
      <c r="Q43" s="107"/>
      <c r="R43" s="107"/>
      <c r="S43" s="107"/>
      <c r="T43" s="107"/>
      <c r="U43" s="107"/>
      <c r="W43" s="104" t="s">
        <v>149</v>
      </c>
      <c r="X43" s="105"/>
      <c r="Y43" s="105"/>
      <c r="Z43" s="105"/>
      <c r="AA43" s="105"/>
      <c r="AB43" s="105"/>
      <c r="AC43" s="105"/>
      <c r="AD43" s="105"/>
      <c r="AE43" s="105"/>
    </row>
    <row r="123" spans="2:5" x14ac:dyDescent="0.25">
      <c r="C123">
        <v>2021</v>
      </c>
      <c r="D123">
        <v>2022</v>
      </c>
      <c r="E123">
        <v>2023</v>
      </c>
    </row>
    <row r="124" spans="2:5" x14ac:dyDescent="0.25">
      <c r="B124" s="34" t="s">
        <v>136</v>
      </c>
      <c r="C124" s="35">
        <v>988321</v>
      </c>
      <c r="D124" s="36">
        <v>1074163</v>
      </c>
      <c r="E124" s="36">
        <v>1621166</v>
      </c>
    </row>
    <row r="125" spans="2:5" x14ac:dyDescent="0.25">
      <c r="B125" s="34" t="s">
        <v>135</v>
      </c>
      <c r="C125" s="35">
        <v>1384957</v>
      </c>
      <c r="D125" s="36">
        <v>1375010</v>
      </c>
      <c r="E125" s="36">
        <v>1492416</v>
      </c>
    </row>
    <row r="128" spans="2:5" x14ac:dyDescent="0.25">
      <c r="C128">
        <v>2021</v>
      </c>
      <c r="D128">
        <v>2022</v>
      </c>
      <c r="E128">
        <v>2023</v>
      </c>
    </row>
    <row r="129" spans="2:5" x14ac:dyDescent="0.25">
      <c r="B129" s="34" t="s">
        <v>143</v>
      </c>
      <c r="C129" s="35">
        <v>1129605</v>
      </c>
      <c r="D129" s="36">
        <v>1216063</v>
      </c>
      <c r="E129" s="36">
        <v>1464070</v>
      </c>
    </row>
    <row r="130" spans="2:5" x14ac:dyDescent="0.25">
      <c r="B130" s="34" t="s">
        <v>142</v>
      </c>
      <c r="C130" s="35">
        <v>603175</v>
      </c>
      <c r="D130" s="36">
        <v>497037</v>
      </c>
      <c r="E130" s="36">
        <v>768490</v>
      </c>
    </row>
    <row r="131" spans="2:5" x14ac:dyDescent="0.25">
      <c r="B131" s="1" t="s">
        <v>141</v>
      </c>
      <c r="C131" s="7">
        <v>640498</v>
      </c>
      <c r="D131" s="8">
        <v>755676</v>
      </c>
      <c r="E131" s="8">
        <v>899150</v>
      </c>
    </row>
    <row r="133" spans="2:5" x14ac:dyDescent="0.25">
      <c r="C133">
        <v>2021</v>
      </c>
      <c r="D133">
        <v>2022</v>
      </c>
      <c r="E133">
        <v>2023</v>
      </c>
    </row>
    <row r="134" spans="2:5" x14ac:dyDescent="0.25">
      <c r="B134" s="34" t="s">
        <v>5</v>
      </c>
      <c r="C134" s="36">
        <v>157843</v>
      </c>
      <c r="D134" s="36">
        <v>294815</v>
      </c>
      <c r="E134" s="36">
        <v>410303</v>
      </c>
    </row>
    <row r="137" spans="2:5" x14ac:dyDescent="0.25">
      <c r="C137">
        <v>2021</v>
      </c>
      <c r="D137">
        <v>2022</v>
      </c>
      <c r="E137">
        <v>2023</v>
      </c>
    </row>
    <row r="138" spans="2:5" x14ac:dyDescent="0.25">
      <c r="B138" s="34" t="s">
        <v>137</v>
      </c>
      <c r="C138" s="36">
        <v>70857</v>
      </c>
      <c r="D138" s="36">
        <v>-288265</v>
      </c>
      <c r="E138" s="36">
        <v>84460</v>
      </c>
    </row>
    <row r="139" spans="2:5" x14ac:dyDescent="0.25">
      <c r="B139" s="1" t="s">
        <v>138</v>
      </c>
      <c r="C139" s="8">
        <v>-68873</v>
      </c>
      <c r="D139" s="8">
        <v>327259</v>
      </c>
      <c r="E139" s="8">
        <v>-77298</v>
      </c>
    </row>
    <row r="142" spans="2:5" x14ac:dyDescent="0.25">
      <c r="C142">
        <v>2021</v>
      </c>
      <c r="D142">
        <v>2022</v>
      </c>
      <c r="E142">
        <v>2023</v>
      </c>
    </row>
    <row r="143" spans="2:5" x14ac:dyDescent="0.25">
      <c r="B143" s="34" t="s">
        <v>139</v>
      </c>
      <c r="C143" s="36">
        <v>-274839</v>
      </c>
      <c r="D143" s="36">
        <v>-378852</v>
      </c>
      <c r="E143" s="36">
        <v>-757357</v>
      </c>
    </row>
    <row r="144" spans="2:5" x14ac:dyDescent="0.25">
      <c r="B144" s="34" t="s">
        <v>140</v>
      </c>
      <c r="C144" s="36">
        <v>345696</v>
      </c>
      <c r="D144" s="36">
        <v>90587</v>
      </c>
      <c r="E144" s="36">
        <v>841817</v>
      </c>
    </row>
    <row r="147" spans="2:5" x14ac:dyDescent="0.25">
      <c r="C147">
        <v>2021</v>
      </c>
      <c r="D147">
        <v>2022</v>
      </c>
      <c r="E147">
        <v>2023</v>
      </c>
    </row>
    <row r="148" spans="2:5" x14ac:dyDescent="0.25">
      <c r="B148" s="34" t="s">
        <v>85</v>
      </c>
      <c r="C148" s="36">
        <v>-417889</v>
      </c>
      <c r="D148" s="36">
        <v>-459322</v>
      </c>
      <c r="E148" s="36">
        <v>-807112</v>
      </c>
    </row>
    <row r="149" spans="2:5" x14ac:dyDescent="0.25">
      <c r="B149" s="34" t="s">
        <v>40</v>
      </c>
      <c r="C149" s="35">
        <v>585243</v>
      </c>
      <c r="D149" s="36">
        <v>775114</v>
      </c>
      <c r="E149" s="36">
        <v>1261218</v>
      </c>
    </row>
  </sheetData>
  <mergeCells count="12">
    <mergeCell ref="C43:K43"/>
    <mergeCell ref="M43:U43"/>
    <mergeCell ref="W43:AE43"/>
    <mergeCell ref="W42:AE42"/>
    <mergeCell ref="W21:AE21"/>
    <mergeCell ref="M21:U21"/>
    <mergeCell ref="C21:K21"/>
    <mergeCell ref="M41:U42"/>
    <mergeCell ref="C22:K22"/>
    <mergeCell ref="M22:U22"/>
    <mergeCell ref="W22:AE22"/>
    <mergeCell ref="C42:K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4630-76EB-46F6-B897-BE74F48F0D54}">
  <dimension ref="B8:X47"/>
  <sheetViews>
    <sheetView tabSelected="1" zoomScaleNormal="100" workbookViewId="0">
      <selection activeCell="Y32" sqref="Y32"/>
    </sheetView>
  </sheetViews>
  <sheetFormatPr defaultRowHeight="15" x14ac:dyDescent="0.25"/>
  <cols>
    <col min="1" max="1" width="5.5703125" customWidth="1"/>
    <col min="2" max="2" width="13.7109375" customWidth="1"/>
    <col min="4" max="4" width="12.42578125" customWidth="1"/>
    <col min="15" max="15" width="9.85546875" bestFit="1" customWidth="1"/>
  </cols>
  <sheetData>
    <row r="8" spans="2:24" ht="15.75" thickBot="1" x14ac:dyDescent="0.3"/>
    <row r="9" spans="2:24" ht="117.75" customHeight="1" thickBot="1" x14ac:dyDescent="0.3">
      <c r="D9" s="14"/>
      <c r="E9" s="120" t="s">
        <v>95</v>
      </c>
      <c r="F9" s="120" t="s">
        <v>96</v>
      </c>
      <c r="G9" s="119" t="s">
        <v>162</v>
      </c>
      <c r="H9" s="119" t="s">
        <v>98</v>
      </c>
      <c r="I9" s="120" t="s">
        <v>99</v>
      </c>
      <c r="J9" s="120" t="s">
        <v>100</v>
      </c>
      <c r="K9" s="120" t="s">
        <v>101</v>
      </c>
      <c r="L9" s="120" t="s">
        <v>102</v>
      </c>
      <c r="M9" s="120" t="s">
        <v>164</v>
      </c>
      <c r="N9" s="119" t="s">
        <v>104</v>
      </c>
      <c r="O9" s="120" t="s">
        <v>163</v>
      </c>
      <c r="P9" s="120" t="s">
        <v>106</v>
      </c>
      <c r="Q9" s="120" t="s">
        <v>107</v>
      </c>
      <c r="R9" s="119" t="s">
        <v>108</v>
      </c>
      <c r="V9" s="70"/>
      <c r="W9" s="39"/>
      <c r="X9" s="39"/>
    </row>
    <row r="10" spans="2:24" ht="15.75" thickBot="1" x14ac:dyDescent="0.3"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</row>
    <row r="11" spans="2:24" ht="15" customHeight="1" thickBot="1" x14ac:dyDescent="0.3"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</row>
    <row r="12" spans="2:24" ht="15.75" thickBot="1" x14ac:dyDescent="0.3"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</row>
    <row r="13" spans="2:24" ht="15.75" thickBot="1" x14ac:dyDescent="0.3"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</row>
    <row r="14" spans="2:24" ht="15.75" thickBot="1" x14ac:dyDescent="0.3"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</row>
    <row r="15" spans="2:24" ht="15.75" thickBot="1" x14ac:dyDescent="0.3">
      <c r="B15" s="68"/>
      <c r="C15" s="68"/>
      <c r="D15" s="6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</row>
    <row r="16" spans="2:24" ht="15.75" thickBot="1" x14ac:dyDescent="0.3">
      <c r="B16" s="124" t="s">
        <v>167</v>
      </c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6"/>
      <c r="S16" s="69"/>
      <c r="T16" s="37"/>
    </row>
    <row r="17" spans="2:18" ht="15.75" thickBot="1" x14ac:dyDescent="0.3">
      <c r="B17" s="67"/>
      <c r="C17" s="130" t="s">
        <v>150</v>
      </c>
      <c r="D17" s="131"/>
      <c r="E17" s="44">
        <v>13518</v>
      </c>
      <c r="F17" s="43">
        <v>13542</v>
      </c>
      <c r="G17" s="44">
        <v>11845</v>
      </c>
      <c r="H17" s="44">
        <v>11675</v>
      </c>
      <c r="I17" s="54">
        <v>11864</v>
      </c>
      <c r="J17" s="54">
        <v>9469</v>
      </c>
      <c r="K17" s="43">
        <v>9452</v>
      </c>
      <c r="L17" s="55">
        <v>9331</v>
      </c>
      <c r="M17" s="54">
        <v>7657</v>
      </c>
      <c r="N17" s="43">
        <v>8591</v>
      </c>
      <c r="O17" s="55">
        <v>3098</v>
      </c>
      <c r="P17" s="43">
        <v>11625</v>
      </c>
      <c r="Q17" s="43">
        <v>13739</v>
      </c>
      <c r="R17" s="57">
        <v>13585</v>
      </c>
    </row>
    <row r="18" spans="2:18" ht="15.75" thickBot="1" x14ac:dyDescent="0.3">
      <c r="B18" s="127"/>
      <c r="C18" s="130" t="s">
        <v>151</v>
      </c>
      <c r="D18" s="131"/>
      <c r="E18" s="76">
        <v>6.77</v>
      </c>
      <c r="F18" s="77">
        <v>12.85</v>
      </c>
      <c r="G18" s="78">
        <v>10.24</v>
      </c>
      <c r="H18" s="78">
        <v>12.61</v>
      </c>
      <c r="I18" s="79">
        <v>18.690000000000001</v>
      </c>
      <c r="J18" s="79">
        <v>2.94</v>
      </c>
      <c r="K18" s="78">
        <v>2.39</v>
      </c>
      <c r="L18" s="78">
        <v>1.39</v>
      </c>
      <c r="M18" s="80">
        <v>35.590000000000003</v>
      </c>
      <c r="N18" s="78">
        <v>29.5</v>
      </c>
      <c r="O18" s="78">
        <v>44.59</v>
      </c>
      <c r="P18" s="78">
        <v>1.76</v>
      </c>
      <c r="Q18" s="81">
        <v>0.76</v>
      </c>
      <c r="R18" s="82">
        <v>38.15</v>
      </c>
    </row>
    <row r="19" spans="2:18" ht="15.75" thickBot="1" x14ac:dyDescent="0.3">
      <c r="B19" s="128"/>
      <c r="C19" s="130" t="s">
        <v>152</v>
      </c>
      <c r="D19" s="131"/>
      <c r="E19" s="45">
        <v>17.29</v>
      </c>
      <c r="F19" s="42">
        <v>37.46</v>
      </c>
      <c r="G19" s="51">
        <v>18.07</v>
      </c>
      <c r="H19" s="52">
        <v>21.74</v>
      </c>
      <c r="I19" s="50">
        <v>24.49</v>
      </c>
      <c r="J19" s="50">
        <v>3.34</v>
      </c>
      <c r="K19" s="50">
        <v>2.81</v>
      </c>
      <c r="L19" s="50">
        <v>1.74</v>
      </c>
      <c r="M19" s="50">
        <v>39.54</v>
      </c>
      <c r="N19" s="52">
        <v>28.58</v>
      </c>
      <c r="O19" s="51">
        <v>68.97</v>
      </c>
      <c r="P19" s="52">
        <v>3.29</v>
      </c>
      <c r="Q19" s="49">
        <v>0.26</v>
      </c>
      <c r="R19" s="41">
        <v>30.03</v>
      </c>
    </row>
    <row r="20" spans="2:18" ht="15.75" thickBot="1" x14ac:dyDescent="0.3">
      <c r="B20" s="128"/>
      <c r="C20" s="130" t="s">
        <v>153</v>
      </c>
      <c r="D20" s="131"/>
      <c r="E20" s="46">
        <v>2.57</v>
      </c>
      <c r="F20" s="47">
        <v>3.4</v>
      </c>
      <c r="G20" s="50">
        <v>6</v>
      </c>
      <c r="H20" s="53">
        <v>7.4</v>
      </c>
      <c r="I20" s="50">
        <v>11.94</v>
      </c>
      <c r="J20" s="50">
        <v>1.63</v>
      </c>
      <c r="K20" s="53">
        <v>1.31</v>
      </c>
      <c r="L20" s="50">
        <v>0.82</v>
      </c>
      <c r="M20" s="53">
        <v>22.19</v>
      </c>
      <c r="N20" s="56">
        <v>20.74</v>
      </c>
      <c r="O20" s="50">
        <v>8.89</v>
      </c>
      <c r="P20" s="50">
        <v>1.01</v>
      </c>
      <c r="Q20" s="48">
        <v>0.87</v>
      </c>
      <c r="R20" s="41">
        <v>31.65</v>
      </c>
    </row>
    <row r="21" spans="2:18" ht="20.100000000000001" customHeight="1" x14ac:dyDescent="0.25">
      <c r="B21" s="128"/>
      <c r="C21" s="122" t="s">
        <v>154</v>
      </c>
      <c r="D21" s="60" t="s">
        <v>155</v>
      </c>
      <c r="E21" s="52">
        <v>102.55</v>
      </c>
      <c r="F21" s="38">
        <v>185.51</v>
      </c>
      <c r="G21" s="38">
        <v>57.6</v>
      </c>
      <c r="H21" s="38">
        <v>64.06</v>
      </c>
      <c r="I21" s="38">
        <v>73.8</v>
      </c>
      <c r="J21" s="38">
        <v>17.46</v>
      </c>
      <c r="K21" s="38">
        <v>14.72</v>
      </c>
      <c r="L21" s="38">
        <v>8.9700000000000006</v>
      </c>
      <c r="M21" s="38">
        <v>214.14</v>
      </c>
      <c r="N21" s="38">
        <v>155.16999999999999</v>
      </c>
      <c r="O21" s="38">
        <v>297.8</v>
      </c>
      <c r="P21" s="38">
        <v>30</v>
      </c>
      <c r="Q21" s="38">
        <v>1.94</v>
      </c>
      <c r="R21" s="63">
        <v>178.05</v>
      </c>
    </row>
    <row r="22" spans="2:18" ht="20.100000000000001" customHeight="1" thickBot="1" x14ac:dyDescent="0.3">
      <c r="B22" s="128"/>
      <c r="C22" s="123"/>
      <c r="D22" s="59" t="s">
        <v>156</v>
      </c>
      <c r="E22" s="71">
        <v>-74.930000000000007</v>
      </c>
      <c r="F22" s="72">
        <v>-136.78</v>
      </c>
      <c r="G22" s="72">
        <v>-42.42</v>
      </c>
      <c r="H22" s="72">
        <v>-48.37</v>
      </c>
      <c r="I22" s="72">
        <v>-52.38</v>
      </c>
      <c r="J22" s="47"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66">
        <v>0</v>
      </c>
    </row>
    <row r="23" spans="2:18" ht="20.100000000000001" customHeight="1" x14ac:dyDescent="0.25">
      <c r="B23" s="127"/>
      <c r="C23" s="122" t="s">
        <v>157</v>
      </c>
      <c r="D23" s="59" t="s">
        <v>158</v>
      </c>
      <c r="E23" s="51">
        <v>6.54</v>
      </c>
      <c r="F23" s="38">
        <v>14.44</v>
      </c>
      <c r="G23" s="38">
        <v>14.7</v>
      </c>
      <c r="H23" s="38">
        <v>19.510000000000002</v>
      </c>
      <c r="I23" s="38">
        <v>24.57</v>
      </c>
      <c r="J23" s="38">
        <v>1.9</v>
      </c>
      <c r="K23" s="38">
        <v>1.56</v>
      </c>
      <c r="L23" s="38">
        <v>0.84</v>
      </c>
      <c r="M23" s="38">
        <v>23.22</v>
      </c>
      <c r="N23" s="38">
        <v>19.88</v>
      </c>
      <c r="O23" s="38">
        <v>49.88</v>
      </c>
      <c r="P23" s="38">
        <v>3</v>
      </c>
      <c r="Q23" s="40">
        <v>0.09</v>
      </c>
      <c r="R23" s="64">
        <v>30.52</v>
      </c>
    </row>
    <row r="24" spans="2:18" ht="20.100000000000001" customHeight="1" thickBot="1" x14ac:dyDescent="0.3">
      <c r="B24" s="128"/>
      <c r="C24" s="123"/>
      <c r="D24" s="59" t="s">
        <v>159</v>
      </c>
      <c r="E24" s="51">
        <v>2.62</v>
      </c>
      <c r="F24" s="38">
        <v>3.4</v>
      </c>
      <c r="G24" s="38">
        <v>5.69</v>
      </c>
      <c r="H24" s="38">
        <v>5.99</v>
      </c>
      <c r="I24" s="38">
        <v>10.48</v>
      </c>
      <c r="J24" s="38">
        <v>0.9</v>
      </c>
      <c r="K24" s="38">
        <v>0.64</v>
      </c>
      <c r="L24" s="38">
        <v>0.33</v>
      </c>
      <c r="M24" s="38">
        <v>12.78</v>
      </c>
      <c r="N24" s="38">
        <v>11.68</v>
      </c>
      <c r="O24" s="38">
        <v>7.74</v>
      </c>
      <c r="P24" s="38">
        <v>0.42</v>
      </c>
      <c r="Q24" s="40">
        <v>0.22</v>
      </c>
      <c r="R24" s="64">
        <v>20.350000000000001</v>
      </c>
    </row>
    <row r="25" spans="2:18" ht="20.100000000000001" customHeight="1" x14ac:dyDescent="0.25">
      <c r="B25" s="128"/>
      <c r="C25" s="122" t="s">
        <v>160</v>
      </c>
      <c r="D25" s="59" t="s">
        <v>161</v>
      </c>
      <c r="E25" s="51">
        <v>93.44</v>
      </c>
      <c r="F25" s="38">
        <v>167.68</v>
      </c>
      <c r="G25" s="38">
        <v>36.39</v>
      </c>
      <c r="H25" s="38">
        <v>37.15</v>
      </c>
      <c r="I25" s="38">
        <v>37.29</v>
      </c>
      <c r="J25" s="38">
        <v>13.94</v>
      </c>
      <c r="K25" s="38">
        <v>11.84</v>
      </c>
      <c r="L25" s="38">
        <v>7.31</v>
      </c>
      <c r="M25" s="38">
        <v>168.73</v>
      </c>
      <c r="N25" s="38">
        <v>114.55</v>
      </c>
      <c r="O25" s="38">
        <v>239.03</v>
      </c>
      <c r="P25" s="38">
        <v>28.69</v>
      </c>
      <c r="Q25" s="38">
        <v>0.98</v>
      </c>
      <c r="R25" s="64">
        <v>115.87</v>
      </c>
    </row>
    <row r="26" spans="2:18" ht="20.100000000000001" customHeight="1" thickBot="1" x14ac:dyDescent="0.3">
      <c r="B26" s="129"/>
      <c r="C26" s="123"/>
      <c r="D26" s="61" t="s">
        <v>159</v>
      </c>
      <c r="E26" s="62">
        <v>74.88</v>
      </c>
      <c r="F26" s="47">
        <v>136.78</v>
      </c>
      <c r="G26" s="47">
        <v>42.74</v>
      </c>
      <c r="H26" s="47">
        <v>48.37</v>
      </c>
      <c r="I26" s="47">
        <v>53.84</v>
      </c>
      <c r="J26" s="47">
        <v>1</v>
      </c>
      <c r="K26" s="47">
        <v>0.67</v>
      </c>
      <c r="L26" s="47">
        <v>0.22</v>
      </c>
      <c r="M26" s="47">
        <v>9.41</v>
      </c>
      <c r="N26" s="47">
        <v>9.06</v>
      </c>
      <c r="O26" s="47">
        <v>1.1499999999999999</v>
      </c>
      <c r="P26" s="47">
        <v>0.57999999999999996</v>
      </c>
      <c r="Q26" s="47">
        <v>0.64</v>
      </c>
      <c r="R26" s="65">
        <v>11.31</v>
      </c>
    </row>
    <row r="27" spans="2:18" ht="15.75" thickBot="1" x14ac:dyDescent="0.3">
      <c r="B27" s="58"/>
    </row>
    <row r="28" spans="2:18" ht="15.75" thickBot="1" x14ac:dyDescent="0.3">
      <c r="B28" s="121" t="s">
        <v>179</v>
      </c>
      <c r="C28" s="121"/>
      <c r="D28" s="121"/>
      <c r="E28" s="73">
        <f>'Sprawozdanie finansowe'!D20*100/'Sprawozdanie finansowe'!D47</f>
        <v>12.778742884613283</v>
      </c>
      <c r="F28" s="73">
        <f>'Sprawozdanie finansowe'!D24*100/'Sprawozdanie finansowe'!D50</f>
        <v>24.243398573922569</v>
      </c>
      <c r="G28" s="73">
        <f>'Sprawozdanie finansowe'!D24*100/'Sprawozdanie finansowe'!D8</f>
        <v>38.035050328080771</v>
      </c>
      <c r="H28" s="73">
        <f>('Sprawozdanie finansowe'!D23/'Sprawozdanie finansowe'!D9)*100</f>
        <v>52.896890402430117</v>
      </c>
      <c r="I28" s="75">
        <f>(('Sprawozdanie finansowe'!D20+'Sprawozdanie finansowe'!D19)/('Sprawozdanie finansowe'!D9+'Sprawozdanie finansowe'!D18))*100</f>
        <v>-22.735920201727499</v>
      </c>
      <c r="J28" s="75">
        <f>'Sprawozdanie finansowe'!D38/'Sprawozdanie finansowe'!D61</f>
        <v>1.8195761146311382</v>
      </c>
      <c r="K28" s="75">
        <f>('Sprawozdanie finansowe'!D38-'Sprawozdanie finansowe'!D39-'Sprawozdanie finansowe'!D46)/'Sprawozdanie finansowe'!D61</f>
        <v>0.2440344803857738</v>
      </c>
      <c r="L28" s="75">
        <f>('Sprawozdanie finansowe'!D42+'Sprawozdanie finansowe'!D43)/'Sprawozdanie finansowe'!D61</f>
        <v>0.10519984755371349</v>
      </c>
      <c r="M28" s="75">
        <f>'Sprawozdanie finansowe'!D40*365/'Sprawozdanie finansowe'!D9</f>
        <v>7.27198347863688</v>
      </c>
      <c r="N28" s="73">
        <f>'Sprawozdanie finansowe'!D64*365/'Sprawozdanie finansowe'!D9</f>
        <v>78.959699572432584</v>
      </c>
      <c r="O28" s="73">
        <f>'Sprawozdanie finansowe'!D39*365/'Sprawozdanie finansowe'!D9</f>
        <v>765.27606178645317</v>
      </c>
      <c r="P28" s="75">
        <f>('Sprawozdanie finansowe'!D50+'Sprawozdanie finansowe'!D59)/('Sprawozdanie finansowe'!D28+'Sprawozdanie finansowe'!D40)</f>
        <v>1.1209066524643245</v>
      </c>
      <c r="Q28" s="75">
        <f>('Sprawozdanie finansowe'!D50+'Sprawozdanie finansowe'!D56)/'Sprawozdanie finansowe'!D47</f>
        <v>0.69321782805235777</v>
      </c>
      <c r="R28" s="73">
        <f>(('Sprawozdanie finansowe'!D56+'Sprawozdanie finansowe'!D61)/'Sprawozdanie finansowe'!D47)*100</f>
        <v>50.691902692951565</v>
      </c>
    </row>
    <row r="29" spans="2:18" ht="15.75" thickBot="1" x14ac:dyDescent="0.3"/>
    <row r="30" spans="2:18" ht="15.75" thickBot="1" x14ac:dyDescent="0.3">
      <c r="B30" s="134" t="s">
        <v>166</v>
      </c>
      <c r="C30" s="135"/>
      <c r="D30" s="135"/>
      <c r="E30" s="136" t="s">
        <v>165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8"/>
    </row>
    <row r="31" spans="2:18" ht="45" customHeight="1" thickBot="1" x14ac:dyDescent="0.3">
      <c r="B31" s="112" t="s">
        <v>95</v>
      </c>
      <c r="C31" s="113"/>
      <c r="D31" s="113"/>
      <c r="E31" s="139" t="s">
        <v>175</v>
      </c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1"/>
    </row>
    <row r="32" spans="2:18" ht="45" customHeight="1" thickBot="1" x14ac:dyDescent="0.3">
      <c r="B32" s="112" t="s">
        <v>96</v>
      </c>
      <c r="C32" s="113"/>
      <c r="D32" s="113"/>
      <c r="E32" s="139" t="s">
        <v>174</v>
      </c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1"/>
    </row>
    <row r="33" spans="2:18" ht="45" customHeight="1" thickBot="1" x14ac:dyDescent="0.3">
      <c r="B33" s="132" t="s">
        <v>162</v>
      </c>
      <c r="C33" s="133"/>
      <c r="D33" s="133"/>
      <c r="E33" s="139" t="s">
        <v>170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1"/>
    </row>
    <row r="34" spans="2:18" ht="45" customHeight="1" thickBot="1" x14ac:dyDescent="0.3">
      <c r="B34" s="132" t="s">
        <v>98</v>
      </c>
      <c r="C34" s="133"/>
      <c r="D34" s="133"/>
      <c r="E34" s="139" t="s">
        <v>190</v>
      </c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1"/>
    </row>
    <row r="35" spans="2:18" ht="45" customHeight="1" thickBot="1" x14ac:dyDescent="0.3">
      <c r="B35" s="112" t="s">
        <v>99</v>
      </c>
      <c r="C35" s="113"/>
      <c r="D35" s="113"/>
      <c r="E35" s="139" t="s">
        <v>183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1"/>
    </row>
    <row r="36" spans="2:18" ht="45" customHeight="1" thickBot="1" x14ac:dyDescent="0.3">
      <c r="B36" s="112" t="s">
        <v>100</v>
      </c>
      <c r="C36" s="113"/>
      <c r="D36" s="113"/>
      <c r="E36" s="139" t="s">
        <v>182</v>
      </c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1"/>
    </row>
    <row r="37" spans="2:18" ht="45" customHeight="1" thickBot="1" x14ac:dyDescent="0.3">
      <c r="B37" s="112" t="s">
        <v>101</v>
      </c>
      <c r="C37" s="113"/>
      <c r="D37" s="113"/>
      <c r="E37" s="139" t="s">
        <v>182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1"/>
    </row>
    <row r="38" spans="2:18" ht="45" customHeight="1" thickBot="1" x14ac:dyDescent="0.3">
      <c r="B38" s="112" t="s">
        <v>102</v>
      </c>
      <c r="C38" s="113"/>
      <c r="D38" s="113"/>
      <c r="E38" s="139" t="s">
        <v>180</v>
      </c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1"/>
    </row>
    <row r="39" spans="2:18" ht="45" customHeight="1" thickBot="1" x14ac:dyDescent="0.3">
      <c r="B39" s="132" t="s">
        <v>103</v>
      </c>
      <c r="C39" s="133"/>
      <c r="D39" s="133"/>
      <c r="E39" s="139" t="s">
        <v>176</v>
      </c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1"/>
    </row>
    <row r="40" spans="2:18" ht="45" customHeight="1" thickBot="1" x14ac:dyDescent="0.3">
      <c r="B40" s="132" t="s">
        <v>104</v>
      </c>
      <c r="C40" s="133"/>
      <c r="D40" s="133"/>
      <c r="E40" s="139" t="s">
        <v>177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1"/>
    </row>
    <row r="41" spans="2:18" ht="45" customHeight="1" thickBot="1" x14ac:dyDescent="0.3">
      <c r="B41" s="132" t="s">
        <v>105</v>
      </c>
      <c r="C41" s="133"/>
      <c r="D41" s="133"/>
      <c r="E41" s="139" t="s">
        <v>178</v>
      </c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1"/>
    </row>
    <row r="42" spans="2:18" ht="45" customHeight="1" thickBot="1" x14ac:dyDescent="0.3">
      <c r="B42" s="140" t="s">
        <v>106</v>
      </c>
      <c r="C42" s="113"/>
      <c r="D42" s="113"/>
      <c r="E42" s="109" t="s">
        <v>171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1"/>
    </row>
    <row r="43" spans="2:18" ht="45" customHeight="1" thickBot="1" x14ac:dyDescent="0.3">
      <c r="B43" s="112" t="s">
        <v>107</v>
      </c>
      <c r="C43" s="113"/>
      <c r="D43" s="114"/>
      <c r="E43" s="109" t="s">
        <v>172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1"/>
    </row>
    <row r="44" spans="2:18" ht="45" customHeight="1" thickBot="1" x14ac:dyDescent="0.3">
      <c r="B44" s="132" t="s">
        <v>108</v>
      </c>
      <c r="C44" s="133"/>
      <c r="D44" s="133"/>
      <c r="E44" s="109" t="s">
        <v>173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1"/>
    </row>
    <row r="45" spans="2:18" ht="15.75" thickBot="1" x14ac:dyDescent="0.3"/>
    <row r="46" spans="2:18" ht="90" customHeight="1" thickTop="1" thickBot="1" x14ac:dyDescent="0.3">
      <c r="B46" s="115" t="s">
        <v>184</v>
      </c>
      <c r="C46" s="116"/>
      <c r="D46" s="116"/>
      <c r="E46" s="117" t="s">
        <v>185</v>
      </c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</row>
    <row r="47" spans="2:18" ht="15.75" thickTop="1" x14ac:dyDescent="0.25"/>
  </sheetData>
  <mergeCells count="57">
    <mergeCell ref="E35:R35"/>
    <mergeCell ref="E34:R34"/>
    <mergeCell ref="B41:D41"/>
    <mergeCell ref="B42:D42"/>
    <mergeCell ref="B44:D44"/>
    <mergeCell ref="E44:R44"/>
    <mergeCell ref="E42:R42"/>
    <mergeCell ref="E41:R41"/>
    <mergeCell ref="E40:R40"/>
    <mergeCell ref="E39:R39"/>
    <mergeCell ref="E38:R38"/>
    <mergeCell ref="E37:R37"/>
    <mergeCell ref="E36:R36"/>
    <mergeCell ref="B36:D36"/>
    <mergeCell ref="B37:D37"/>
    <mergeCell ref="B38:D38"/>
    <mergeCell ref="B30:D30"/>
    <mergeCell ref="E30:R30"/>
    <mergeCell ref="E33:R33"/>
    <mergeCell ref="E32:R32"/>
    <mergeCell ref="E31:R31"/>
    <mergeCell ref="B39:D39"/>
    <mergeCell ref="B40:D40"/>
    <mergeCell ref="B31:D31"/>
    <mergeCell ref="B32:D32"/>
    <mergeCell ref="B33:D33"/>
    <mergeCell ref="B34:D34"/>
    <mergeCell ref="B35:D35"/>
    <mergeCell ref="C25:C26"/>
    <mergeCell ref="B18:B22"/>
    <mergeCell ref="B23:B26"/>
    <mergeCell ref="C17:D17"/>
    <mergeCell ref="C18:D18"/>
    <mergeCell ref="C19:D19"/>
    <mergeCell ref="C20:D20"/>
    <mergeCell ref="F9:F15"/>
    <mergeCell ref="G9:G15"/>
    <mergeCell ref="H9:H15"/>
    <mergeCell ref="C21:C22"/>
    <mergeCell ref="C23:C24"/>
    <mergeCell ref="B16:R16"/>
    <mergeCell ref="E43:R43"/>
    <mergeCell ref="B43:D43"/>
    <mergeCell ref="B46:D46"/>
    <mergeCell ref="E46:R46"/>
    <mergeCell ref="N9:N15"/>
    <mergeCell ref="O9:O15"/>
    <mergeCell ref="P9:P15"/>
    <mergeCell ref="Q9:Q15"/>
    <mergeCell ref="R9:R15"/>
    <mergeCell ref="I9:I15"/>
    <mergeCell ref="J9:J15"/>
    <mergeCell ref="K9:K15"/>
    <mergeCell ref="L9:L15"/>
    <mergeCell ref="M9:M15"/>
    <mergeCell ref="B28:D28"/>
    <mergeCell ref="E9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Sprawozdanie finansowe</vt:lpstr>
      <vt:lpstr>Wskaźniki</vt:lpstr>
      <vt:lpstr>Wykresy</vt:lpstr>
      <vt:lpstr>Porównanie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Romek</dc:creator>
  <cp:lastModifiedBy>Mateusz Romek</cp:lastModifiedBy>
  <dcterms:created xsi:type="dcterms:W3CDTF">2024-12-17T12:29:41Z</dcterms:created>
  <dcterms:modified xsi:type="dcterms:W3CDTF">2025-01-02T19:20:06Z</dcterms:modified>
</cp:coreProperties>
</file>