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ta analysis\data analysis challenger track\business metrics exercise\"/>
    </mc:Choice>
  </mc:AlternateContent>
  <bookViews>
    <workbookView xWindow="0" yWindow="0" windowWidth="20490" windowHeight="7755" activeTab="2"/>
  </bookViews>
  <sheets>
    <sheet name="data validation" sheetId="2" r:id="rId1"/>
    <sheet name="Sheet1" sheetId="1" r:id="rId2"/>
    <sheet name="data" sheetId="3" r:id="rId3"/>
  </sheets>
  <definedNames>
    <definedName name="company_name">'data validation'!$D$4:$D$7</definedName>
    <definedName name="cost_of_revenue">Sheet1!$F$2:$F$13</definedName>
    <definedName name="gross_margin">Sheet1!$I$2:$I$13</definedName>
    <definedName name="operating_margin">Sheet1!$L$2:$L$13</definedName>
    <definedName name="Other_operating_items">Sheet1!$H$2:$H$13</definedName>
    <definedName name="scenario">'data validation'!$D$13:$D$15</definedName>
    <definedName name="SGAA">Sheet1!$G$2:$G$13</definedName>
    <definedName name="ticker_symbol">Sheet1!$B$2:$B$13</definedName>
    <definedName name="total_revenue">Sheet1!$E$2:$E$13</definedName>
    <definedName name="years">Sheet1!$C$2:$C$13</definedName>
  </definedNames>
  <calcPr calcId="15251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3" l="1"/>
  <c r="H25" i="3"/>
  <c r="I24" i="3"/>
  <c r="H24" i="3"/>
  <c r="I23" i="3"/>
  <c r="H23" i="3"/>
  <c r="F25" i="3" a="1"/>
  <c r="F25" i="3" s="1"/>
  <c r="G25" i="3" a="1"/>
  <c r="G25" i="3" s="1"/>
  <c r="E25" i="3" a="1"/>
  <c r="E25" i="3" s="1"/>
  <c r="F24" i="3" a="1"/>
  <c r="F24" i="3" s="1"/>
  <c r="G24" i="3" a="1"/>
  <c r="G24" i="3" s="1"/>
  <c r="E24" i="3" a="1"/>
  <c r="E24" i="3" s="1"/>
  <c r="L3" i="1"/>
  <c r="L4" i="1"/>
  <c r="L5" i="1"/>
  <c r="L6" i="1"/>
  <c r="L7" i="1"/>
  <c r="L8" i="1"/>
  <c r="L9" i="1"/>
  <c r="L10" i="1"/>
  <c r="L11" i="1"/>
  <c r="L12" i="1"/>
  <c r="L13" i="1"/>
  <c r="L2" i="1"/>
  <c r="K3" i="1"/>
  <c r="K4" i="1"/>
  <c r="K5" i="1"/>
  <c r="K6" i="1"/>
  <c r="K7" i="1"/>
  <c r="K8" i="1"/>
  <c r="K9" i="1"/>
  <c r="K10" i="1"/>
  <c r="K11" i="1"/>
  <c r="K12" i="1"/>
  <c r="K13" i="1"/>
  <c r="K2" i="1"/>
  <c r="J3" i="1"/>
  <c r="J4" i="1"/>
  <c r="J5" i="1"/>
  <c r="J6" i="1"/>
  <c r="J7" i="1"/>
  <c r="J8" i="1"/>
  <c r="J9" i="1"/>
  <c r="J10" i="1"/>
  <c r="J11" i="1"/>
  <c r="J12" i="1"/>
  <c r="J13" i="1"/>
  <c r="J2" i="1"/>
  <c r="I3" i="1"/>
  <c r="I4" i="1"/>
  <c r="I5" i="1"/>
  <c r="I6" i="1"/>
  <c r="I7" i="1"/>
  <c r="I8" i="1"/>
  <c r="I9" i="1"/>
  <c r="I10" i="1"/>
  <c r="I11" i="1"/>
  <c r="I12" i="1"/>
  <c r="I13" i="1"/>
  <c r="I2" i="1"/>
  <c r="F13" i="3" a="1"/>
  <c r="F13" i="3" s="1"/>
  <c r="G13" i="3" a="1"/>
  <c r="G13" i="3" s="1"/>
  <c r="E13" i="3" a="1"/>
  <c r="E13" i="3" s="1"/>
  <c r="F12" i="3" a="1"/>
  <c r="F12" i="3" s="1"/>
  <c r="G12" i="3" a="1"/>
  <c r="G12" i="3" s="1"/>
  <c r="E12" i="3" a="1"/>
  <c r="E12" i="3" s="1"/>
  <c r="F10" i="3" a="1"/>
  <c r="F10" i="3" s="1"/>
  <c r="G10" i="3" a="1"/>
  <c r="G10" i="3" s="1"/>
  <c r="E10" i="3" a="1"/>
  <c r="E10" i="3" s="1"/>
  <c r="E9" i="3" a="1"/>
  <c r="E9" i="3" s="1"/>
  <c r="F9" i="3" a="1"/>
  <c r="F9" i="3" s="1"/>
  <c r="F23" i="3" s="1"/>
  <c r="G9" i="3" a="1"/>
  <c r="G9" i="3" s="1"/>
  <c r="G23" i="3" s="1"/>
  <c r="H9" i="3" l="1"/>
  <c r="H15" i="3" s="1"/>
  <c r="G14" i="3"/>
  <c r="E11" i="3"/>
  <c r="E14" i="3"/>
  <c r="M7" i="3"/>
  <c r="F14" i="3"/>
  <c r="I9" i="3" l="1"/>
  <c r="I15" i="3" s="1"/>
  <c r="H11" i="3"/>
  <c r="E15" i="3"/>
  <c r="F11" i="3"/>
  <c r="F15" i="3" s="1"/>
  <c r="G11" i="3"/>
  <c r="G15" i="3" s="1"/>
  <c r="I11" i="3" l="1"/>
</calcChain>
</file>

<file path=xl/sharedStrings.xml><?xml version="1.0" encoding="utf-8"?>
<sst xmlns="http://schemas.openxmlformats.org/spreadsheetml/2006/main" count="98" uniqueCount="41">
  <si>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</si>
  <si>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</si>
  <si>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</si>
  <si>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</si>
  <si>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</si>
  <si>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</si>
  <si>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</si>
  <si>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NAVI</t>
  </si>
  <si>
    <t>Year 1</t>
  </si>
  <si>
    <t>Year 2</t>
  </si>
  <si>
    <t>Year 3</t>
  </si>
  <si>
    <t>PYPL</t>
  </si>
  <si>
    <t>QRVO</t>
  </si>
  <si>
    <t>WRK</t>
  </si>
  <si>
    <t>Gross Margin</t>
  </si>
  <si>
    <t>Operating Profit</t>
  </si>
  <si>
    <t>Row Labels</t>
  </si>
  <si>
    <t>Grand Total</t>
  </si>
  <si>
    <t>ticker symbol</t>
  </si>
  <si>
    <t>income statement</t>
  </si>
  <si>
    <t>Revenue</t>
  </si>
  <si>
    <t>COGS</t>
  </si>
  <si>
    <t>Gross Profit</t>
  </si>
  <si>
    <t>Total operating expenses</t>
  </si>
  <si>
    <t>Operating income</t>
  </si>
  <si>
    <t>Historical</t>
  </si>
  <si>
    <t>Operating Statistics</t>
  </si>
  <si>
    <t>Operating Margin</t>
  </si>
  <si>
    <t>Forecasting</t>
  </si>
  <si>
    <t>Revenue Growth</t>
  </si>
  <si>
    <t>Assumption</t>
  </si>
  <si>
    <t>Creating Scenarios</t>
  </si>
  <si>
    <t>scenario</t>
  </si>
  <si>
    <t>strong</t>
  </si>
  <si>
    <t>base</t>
  </si>
  <si>
    <t>weak</t>
  </si>
  <si>
    <t>H35</t>
  </si>
  <si>
    <t>H40</t>
  </si>
  <si>
    <t>H45</t>
  </si>
  <si>
    <t>Year 4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</si>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</sst>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&quot;$&quot;* #,##0.000_);_(&quot;$&quot;* \(#,##0.000\);_(&quot;$&quot;* &quot;-&quot;??_);_(@_)"/>
    <numFmt numFmtId="166" formatCode="&quot;$&quot;#,##0.00"/>
    <numFmt numFmtId="167" formatCode="_(&quot;$&quot;* #,##0.0000_);_(&quot;$&quot;* \(#,##0.0000\);_(&quot;$&quot;* &quot;-&quot;??_);_(@_)"/>
    <numFmt numFmtId="168" formatCode="0.000"/>
    <numFmt numFmtId="169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3" xfId="0" applyBorder="1"/>
    <xf numFmtId="0" fontId="4" fillId="3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/>
    <xf numFmtId="0" fontId="0" fillId="0" borderId="5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9" xfId="2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168" fontId="0" fillId="0" borderId="9" xfId="0" applyNumberFormat="1" applyBorder="1" applyAlignment="1">
      <alignment horizontal="center" vertical="center"/>
    </xf>
    <xf numFmtId="168" fontId="0" fillId="0" borderId="10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0" fillId="0" borderId="17" xfId="0" applyBorder="1" applyAlignment="1"/>
    <xf numFmtId="0" fontId="0" fillId="0" borderId="18" xfId="0" applyBorder="1"/>
    <xf numFmtId="0" fontId="0" fillId="0" borderId="18" xfId="0" applyBorder="1" applyAlignment="1">
      <alignment horizontal="center" vertical="center"/>
    </xf>
    <xf numFmtId="9" fontId="0" fillId="0" borderId="18" xfId="2" applyFont="1" applyBorder="1" applyAlignment="1">
      <alignment horizontal="center" vertical="center"/>
    </xf>
    <xf numFmtId="168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9" fontId="0" fillId="0" borderId="0" xfId="2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6" fontId="0" fillId="0" borderId="26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166" fontId="0" fillId="0" borderId="23" xfId="0" applyNumberFormat="1" applyBorder="1" applyAlignment="1">
      <alignment horizontal="center" vertical="center"/>
    </xf>
    <xf numFmtId="166" fontId="0" fillId="0" borderId="27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24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6" fontId="0" fillId="0" borderId="28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166" fontId="0" fillId="0" borderId="25" xfId="0" applyNumberForma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66" fontId="0" fillId="0" borderId="18" xfId="1" applyNumberFormat="1" applyFont="1" applyBorder="1" applyAlignment="1">
      <alignment horizontal="center" vertical="center"/>
    </xf>
    <xf numFmtId="166" fontId="0" fillId="6" borderId="18" xfId="1" applyNumberFormat="1" applyFont="1" applyFill="1" applyBorder="1" applyAlignment="1">
      <alignment horizontal="center" vertical="center"/>
    </xf>
    <xf numFmtId="166" fontId="0" fillId="6" borderId="10" xfId="1" applyNumberFormat="1" applyFont="1" applyFill="1" applyBorder="1" applyAlignment="1">
      <alignment horizontal="center" vertical="center"/>
    </xf>
    <xf numFmtId="166" fontId="0" fillId="0" borderId="19" xfId="1" applyNumberFormat="1" applyFont="1" applyBorder="1" applyAlignment="1">
      <alignment horizontal="center" vertical="center"/>
    </xf>
    <xf numFmtId="169" fontId="0" fillId="0" borderId="18" xfId="2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14" fontId="0" fillId="0" borderId="1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 wrapText="1"/>
    </xf>
    <xf numFmtId="0" fontId="0" fillId="2" borderId="0" xfId="0" applyFill="1" applyBorder="1"/>
    <xf numFmtId="166" fontId="0" fillId="2" borderId="0" xfId="0" applyNumberFormat="1" applyFill="1" applyBorder="1"/>
    <xf numFmtId="0" fontId="4" fillId="2" borderId="6" xfId="0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stafa Atef" refreshedDate="44823.067942361115" createdVersion="5" refreshedVersion="5" minRefreshableVersion="3" recordCount="12">
  <cacheSource type="worksheet">
    <worksheetSource ref="B1:B13" sheet="Sheet1"/>
  </cacheSource>
  <cacheFields count="1">
    <cacheField name="Ticker Symbol" numFmtId="0">
      <sharedItems count="4">
        <s v="NAVI"/>
        <s v="PYPL"/>
        <s v="QRVO"/>
        <s v="WR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</r>
  <r>
    <x v="0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8" firstHeaderRow="1" firstDataRow="1" firstDataCol="1"/>
  <pivotFields count="1">
    <pivotField axis="axisRow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5"/>
  <sheetViews>
    <sheetView workbookViewId="0">
      <selection activeCell="L4" sqref="L4"/>
    </sheetView>
  </sheetViews>
  <sheetFormatPr defaultRowHeight="15" x14ac:dyDescent="0.25"/>
  <cols>
    <col min="1" max="1" width="13.140625" bestFit="1" customWidth="1"/>
    <col min="11" max="11" width="12.85546875" bestFit="1" customWidth="1"/>
  </cols>
  <sheetData>
    <row r="3" spans="1:12" x14ac:dyDescent="0.25">
      <c r="A3" s="1" t="s">
        <v>16</v>
      </c>
    </row>
    <row r="4" spans="1:12" x14ac:dyDescent="0.25">
      <c r="A4" s="2" t="s">
        <v>7</v>
      </c>
      <c r="D4" s="2" t="s">
        <v>7</v>
      </c>
      <c r="K4" t="s">
        <v>18</v>
      </c>
      <c r="L4" t="s">
        <v>12</v>
      </c>
    </row>
    <row r="5" spans="1:12" x14ac:dyDescent="0.25">
      <c r="A5" s="2" t="s">
        <v>11</v>
      </c>
      <c r="D5" s="2" t="s">
        <v>11</v>
      </c>
    </row>
    <row r="6" spans="1:12" x14ac:dyDescent="0.25">
      <c r="A6" s="2" t="s">
        <v>12</v>
      </c>
      <c r="D6" s="2" t="s">
        <v>12</v>
      </c>
    </row>
    <row r="7" spans="1:12" x14ac:dyDescent="0.25">
      <c r="A7" s="2" t="s">
        <v>13</v>
      </c>
      <c r="D7" s="2" t="s">
        <v>13</v>
      </c>
    </row>
    <row r="8" spans="1:12" x14ac:dyDescent="0.25">
      <c r="A8" s="2" t="s">
        <v>17</v>
      </c>
    </row>
    <row r="9" spans="1:12" x14ac:dyDescent="0.25">
      <c r="G9" t="s">
        <v>32</v>
      </c>
      <c r="H9" t="s">
        <v>33</v>
      </c>
    </row>
    <row r="13" spans="1:12" x14ac:dyDescent="0.25">
      <c r="D13" t="s">
        <v>33</v>
      </c>
    </row>
    <row r="14" spans="1:12" x14ac:dyDescent="0.25">
      <c r="D14" t="s">
        <v>34</v>
      </c>
    </row>
    <row r="15" spans="1:12" x14ac:dyDescent="0.25">
      <c r="D15" t="s">
        <v>35</v>
      </c>
    </row>
  </sheetData>
  <dataValidations count="2">
    <dataValidation type="list" allowBlank="1" showInputMessage="1" showErrorMessage="1" sqref="L4">
      <formula1>company_name</formula1>
    </dataValidation>
    <dataValidation type="list" allowBlank="1" showInputMessage="1" showErrorMessage="1" sqref="H9">
      <formula1>scenario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C1" workbookViewId="0">
      <selection activeCell="L4" sqref="L4"/>
    </sheetView>
  </sheetViews>
  <sheetFormatPr defaultRowHeight="15" x14ac:dyDescent="0.25"/>
  <cols>
    <col min="1" max="1" width="6.28515625" customWidth="1"/>
    <col min="2" max="2" width="7.5703125" bestFit="1" customWidth="1"/>
    <col min="4" max="4" width="15.7109375" customWidth="1"/>
    <col min="5" max="5" width="20.140625" customWidth="1"/>
    <col min="6" max="6" width="17.42578125" customWidth="1"/>
    <col min="7" max="7" width="21.85546875" customWidth="1"/>
    <col min="8" max="8" width="16" bestFit="1" customWidth="1"/>
    <col min="9" max="11" width="21.42578125" customWidth="1"/>
    <col min="12" max="12" width="18.5703125" bestFit="1" customWidth="1"/>
  </cols>
  <sheetData>
    <row r="1" spans="1:12" ht="30" x14ac:dyDescent="0.25">
      <c r="A1" s="74"/>
      <c r="B1" s="75" t="s">
        <v>0</v>
      </c>
      <c r="C1" s="75" t="s">
        <v>1</v>
      </c>
      <c r="D1" s="76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8" t="s">
        <v>14</v>
      </c>
      <c r="J1" s="78" t="s">
        <v>22</v>
      </c>
      <c r="K1" s="78" t="s">
        <v>15</v>
      </c>
      <c r="L1" s="78" t="s">
        <v>27</v>
      </c>
    </row>
    <row r="2" spans="1:12" x14ac:dyDescent="0.25">
      <c r="A2" s="74">
        <v>1</v>
      </c>
      <c r="B2" s="74" t="s">
        <v>7</v>
      </c>
      <c r="C2" s="74" t="s">
        <v>8</v>
      </c>
      <c r="D2" s="79">
        <v>41639</v>
      </c>
      <c r="E2" s="80">
        <v>5015000000</v>
      </c>
      <c r="F2" s="80">
        <v>1844000000</v>
      </c>
      <c r="G2" s="80">
        <v>446000000</v>
      </c>
      <c r="H2" s="80">
        <v>104000000</v>
      </c>
      <c r="I2" s="81">
        <f>1-(F2/E2)</f>
        <v>0.63230309072781654</v>
      </c>
      <c r="J2" s="81">
        <f>E2-F2</f>
        <v>3171000000</v>
      </c>
      <c r="K2" s="81">
        <f>J2-(H2+G2)</f>
        <v>2621000000</v>
      </c>
      <c r="L2" s="82">
        <f>K2/E2</f>
        <v>0.5226321036889332</v>
      </c>
    </row>
    <row r="3" spans="1:12" x14ac:dyDescent="0.25">
      <c r="A3" s="74">
        <v>2</v>
      </c>
      <c r="B3" s="74" t="s">
        <v>7</v>
      </c>
      <c r="C3" s="74" t="s">
        <v>9</v>
      </c>
      <c r="D3" s="79">
        <v>42004</v>
      </c>
      <c r="E3" s="80">
        <v>5115000000</v>
      </c>
      <c r="F3" s="80">
        <v>1945000000</v>
      </c>
      <c r="G3" s="80">
        <v>495000000</v>
      </c>
      <c r="H3" s="80">
        <v>122000000</v>
      </c>
      <c r="I3" s="81">
        <f t="shared" ref="I3:I13" si="0">1-(F3/E3)</f>
        <v>0.61974584555229717</v>
      </c>
      <c r="J3" s="81">
        <f t="shared" ref="J3:J13" si="1">E3-F3</f>
        <v>3170000000</v>
      </c>
      <c r="K3" s="81">
        <f t="shared" ref="K3:K13" si="2">J3-(H3+G3)</f>
        <v>2553000000</v>
      </c>
      <c r="L3" s="82">
        <f t="shared" ref="L3:L13" si="3">K3/E3</f>
        <v>0.49912023460410559</v>
      </c>
    </row>
    <row r="4" spans="1:12" x14ac:dyDescent="0.25">
      <c r="A4" s="74">
        <v>3</v>
      </c>
      <c r="B4" s="74" t="s">
        <v>7</v>
      </c>
      <c r="C4" s="74" t="s">
        <v>10</v>
      </c>
      <c r="D4" s="79">
        <v>42369</v>
      </c>
      <c r="E4" s="80">
        <v>4183000000</v>
      </c>
      <c r="F4" s="80">
        <v>1479000000</v>
      </c>
      <c r="G4" s="80">
        <v>545000000</v>
      </c>
      <c r="H4" s="80">
        <v>137000000</v>
      </c>
      <c r="I4" s="81">
        <f t="shared" si="0"/>
        <v>0.64642601004064071</v>
      </c>
      <c r="J4" s="81">
        <f t="shared" si="1"/>
        <v>2704000000</v>
      </c>
      <c r="K4" s="81">
        <f t="shared" si="2"/>
        <v>2022000000</v>
      </c>
      <c r="L4" s="82">
        <f t="shared" si="3"/>
        <v>0.48338513028926605</v>
      </c>
    </row>
    <row r="5" spans="1:12" x14ac:dyDescent="0.25">
      <c r="A5" s="74">
        <v>4</v>
      </c>
      <c r="B5" s="74" t="s">
        <v>11</v>
      </c>
      <c r="C5" s="74" t="s">
        <v>8</v>
      </c>
      <c r="D5" s="79">
        <v>42004</v>
      </c>
      <c r="E5" s="83">
        <v>8025000000</v>
      </c>
      <c r="F5" s="83">
        <v>747000000</v>
      </c>
      <c r="G5" s="83">
        <v>5494000000</v>
      </c>
      <c r="H5" s="84">
        <v>516000000</v>
      </c>
      <c r="I5" s="81">
        <f t="shared" si="0"/>
        <v>0.90691588785046728</v>
      </c>
      <c r="J5" s="81">
        <f t="shared" si="1"/>
        <v>7278000000</v>
      </c>
      <c r="K5" s="81">
        <f t="shared" si="2"/>
        <v>1268000000</v>
      </c>
      <c r="L5" s="82">
        <f t="shared" si="3"/>
        <v>0.158006230529595</v>
      </c>
    </row>
    <row r="6" spans="1:12" x14ac:dyDescent="0.25">
      <c r="A6" s="74">
        <v>5</v>
      </c>
      <c r="B6" s="74" t="s">
        <v>11</v>
      </c>
      <c r="C6" s="74" t="s">
        <v>9</v>
      </c>
      <c r="D6" s="79">
        <v>42369</v>
      </c>
      <c r="E6" s="83">
        <v>9248000000</v>
      </c>
      <c r="F6" s="83">
        <v>792000000</v>
      </c>
      <c r="G6" s="83">
        <v>6339000000</v>
      </c>
      <c r="H6" s="84">
        <v>608000000</v>
      </c>
      <c r="I6" s="81">
        <f t="shared" si="0"/>
        <v>0.91435986159169547</v>
      </c>
      <c r="J6" s="81">
        <f t="shared" si="1"/>
        <v>8456000000</v>
      </c>
      <c r="K6" s="81">
        <f t="shared" si="2"/>
        <v>1509000000</v>
      </c>
      <c r="L6" s="82">
        <f t="shared" si="3"/>
        <v>0.16317041522491349</v>
      </c>
    </row>
    <row r="7" spans="1:12" x14ac:dyDescent="0.25">
      <c r="A7" s="74">
        <v>6</v>
      </c>
      <c r="B7" s="74" t="s">
        <v>11</v>
      </c>
      <c r="C7" s="74" t="s">
        <v>10</v>
      </c>
      <c r="D7" s="79">
        <v>42735</v>
      </c>
      <c r="E7" s="83">
        <v>10842000000</v>
      </c>
      <c r="F7" s="83">
        <v>834000000</v>
      </c>
      <c r="G7" s="83">
        <v>7698000000</v>
      </c>
      <c r="H7" s="84">
        <v>724000000</v>
      </c>
      <c r="I7" s="81">
        <f t="shared" si="0"/>
        <v>0.92307692307692313</v>
      </c>
      <c r="J7" s="81">
        <f t="shared" si="1"/>
        <v>10008000000</v>
      </c>
      <c r="K7" s="81">
        <f t="shared" si="2"/>
        <v>1586000000</v>
      </c>
      <c r="L7" s="82">
        <f t="shared" si="3"/>
        <v>0.14628297362110312</v>
      </c>
    </row>
    <row r="8" spans="1:12" x14ac:dyDescent="0.25">
      <c r="A8" s="74">
        <v>7</v>
      </c>
      <c r="B8" s="74" t="s">
        <v>12</v>
      </c>
      <c r="C8" s="74" t="s">
        <v>8</v>
      </c>
      <c r="D8" s="79">
        <v>41727</v>
      </c>
      <c r="E8" s="83">
        <v>1148231000</v>
      </c>
      <c r="F8" s="83">
        <v>940573000</v>
      </c>
      <c r="G8" s="83">
        <v>180317000</v>
      </c>
      <c r="H8" s="84">
        <v>0</v>
      </c>
      <c r="I8" s="81">
        <f t="shared" si="0"/>
        <v>0.18085036895885931</v>
      </c>
      <c r="J8" s="81">
        <f t="shared" si="1"/>
        <v>207658000</v>
      </c>
      <c r="K8" s="81">
        <f t="shared" si="2"/>
        <v>27341000</v>
      </c>
      <c r="L8" s="82">
        <f t="shared" si="3"/>
        <v>2.3811410770132491E-2</v>
      </c>
    </row>
    <row r="9" spans="1:12" x14ac:dyDescent="0.25">
      <c r="A9" s="74">
        <v>8</v>
      </c>
      <c r="B9" s="74" t="s">
        <v>12</v>
      </c>
      <c r="C9" s="74" t="s">
        <v>9</v>
      </c>
      <c r="D9" s="79">
        <v>42091</v>
      </c>
      <c r="E9" s="83">
        <v>1710966000</v>
      </c>
      <c r="F9" s="83">
        <v>1279152000</v>
      </c>
      <c r="G9" s="83">
        <v>309348000</v>
      </c>
      <c r="H9" s="84">
        <v>0</v>
      </c>
      <c r="I9" s="81">
        <f t="shared" si="0"/>
        <v>0.25238023432376799</v>
      </c>
      <c r="J9" s="81">
        <f t="shared" si="1"/>
        <v>431814000</v>
      </c>
      <c r="K9" s="81">
        <f t="shared" si="2"/>
        <v>122466000</v>
      </c>
      <c r="L9" s="82">
        <f t="shared" si="3"/>
        <v>7.1577109071717382E-2</v>
      </c>
    </row>
    <row r="10" spans="1:12" x14ac:dyDescent="0.25">
      <c r="A10" s="74">
        <v>9</v>
      </c>
      <c r="B10" s="74" t="s">
        <v>12</v>
      </c>
      <c r="C10" s="74" t="s">
        <v>10</v>
      </c>
      <c r="D10" s="79">
        <v>42462</v>
      </c>
      <c r="E10" s="83">
        <v>2610726000</v>
      </c>
      <c r="F10" s="83">
        <v>2009936000</v>
      </c>
      <c r="G10" s="83">
        <v>588822000</v>
      </c>
      <c r="H10" s="84">
        <v>0</v>
      </c>
      <c r="I10" s="81">
        <f t="shared" si="0"/>
        <v>0.23012372803580305</v>
      </c>
      <c r="J10" s="81">
        <f t="shared" si="1"/>
        <v>600790000</v>
      </c>
      <c r="K10" s="81">
        <f t="shared" si="2"/>
        <v>11968000</v>
      </c>
      <c r="L10" s="82">
        <f t="shared" si="3"/>
        <v>4.5841654773423179E-3</v>
      </c>
    </row>
    <row r="11" spans="1:12" x14ac:dyDescent="0.25">
      <c r="A11" s="74">
        <v>10</v>
      </c>
      <c r="B11" s="74" t="s">
        <v>13</v>
      </c>
      <c r="C11" s="74" t="s">
        <v>8</v>
      </c>
      <c r="D11" s="79">
        <v>41912</v>
      </c>
      <c r="E11" s="83">
        <v>9895100000</v>
      </c>
      <c r="F11" s="83">
        <v>7961500000</v>
      </c>
      <c r="G11" s="83">
        <v>937600000</v>
      </c>
      <c r="H11" s="84">
        <v>86000000</v>
      </c>
      <c r="I11" s="81">
        <f t="shared" si="0"/>
        <v>0.19540984931936012</v>
      </c>
      <c r="J11" s="81">
        <f t="shared" si="1"/>
        <v>1933600000</v>
      </c>
      <c r="K11" s="81">
        <f t="shared" si="2"/>
        <v>910000000</v>
      </c>
      <c r="L11" s="82">
        <f t="shared" si="3"/>
        <v>9.1964709805863507E-2</v>
      </c>
    </row>
    <row r="12" spans="1:12" x14ac:dyDescent="0.25">
      <c r="A12" s="74">
        <v>11</v>
      </c>
      <c r="B12" s="74" t="s">
        <v>13</v>
      </c>
      <c r="C12" s="74" t="s">
        <v>9</v>
      </c>
      <c r="D12" s="79">
        <v>42277</v>
      </c>
      <c r="E12" s="83">
        <v>11124800000</v>
      </c>
      <c r="F12" s="83">
        <v>8986500000</v>
      </c>
      <c r="G12" s="83">
        <v>1026100000</v>
      </c>
      <c r="H12" s="84">
        <v>118900000</v>
      </c>
      <c r="I12" s="81">
        <f t="shared" si="0"/>
        <v>0.19221019703725006</v>
      </c>
      <c r="J12" s="81">
        <f t="shared" si="1"/>
        <v>2138300000</v>
      </c>
      <c r="K12" s="81">
        <f t="shared" si="2"/>
        <v>993300000</v>
      </c>
      <c r="L12" s="82">
        <f t="shared" si="3"/>
        <v>8.9286998417949084E-2</v>
      </c>
    </row>
    <row r="13" spans="1:12" x14ac:dyDescent="0.25">
      <c r="A13" s="74">
        <v>12</v>
      </c>
      <c r="B13" s="74" t="s">
        <v>13</v>
      </c>
      <c r="C13" s="74" t="s">
        <v>10</v>
      </c>
      <c r="D13" s="79">
        <v>42643</v>
      </c>
      <c r="E13" s="83">
        <v>14171800000</v>
      </c>
      <c r="F13" s="83">
        <v>11413200000</v>
      </c>
      <c r="G13" s="83">
        <v>1750100000</v>
      </c>
      <c r="H13" s="84">
        <v>211800000</v>
      </c>
      <c r="I13" s="81">
        <f t="shared" si="0"/>
        <v>0.19465417237048221</v>
      </c>
      <c r="J13" s="81">
        <f t="shared" si="1"/>
        <v>2758600000</v>
      </c>
      <c r="K13" s="81">
        <f t="shared" si="2"/>
        <v>796700000</v>
      </c>
      <c r="L13" s="82">
        <f t="shared" si="3"/>
        <v>5.6217276563315884E-2</v>
      </c>
    </row>
    <row r="15" spans="1:12" x14ac:dyDescent="0.25">
      <c r="B15" s="85"/>
      <c r="C15" s="85"/>
      <c r="D15" s="85"/>
      <c r="E15" s="86"/>
      <c r="F15" s="85"/>
      <c r="G15" s="85"/>
      <c r="H15" s="85"/>
      <c r="I15" s="86"/>
      <c r="J15" s="86"/>
      <c r="K15" s="86"/>
      <c r="L15" s="86"/>
    </row>
    <row r="16" spans="1:12" x14ac:dyDescent="0.25">
      <c r="B16" s="85"/>
      <c r="C16" s="85"/>
      <c r="D16" s="85"/>
      <c r="E16" s="86"/>
      <c r="F16" s="85"/>
      <c r="G16" s="85"/>
      <c r="H16" s="85"/>
      <c r="I16" s="86"/>
      <c r="J16" s="86"/>
      <c r="K16" s="86"/>
      <c r="L16" s="86"/>
    </row>
    <row r="17" spans="2:12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2:12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2:12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2:12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2:12" x14ac:dyDescent="0.2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2:12" x14ac:dyDescent="0.2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"/>
  <sheetViews>
    <sheetView tabSelected="1" topLeftCell="B5" zoomScale="90" zoomScaleNormal="90" workbookViewId="0">
      <selection activeCell="L7" sqref="L7"/>
    </sheetView>
  </sheetViews>
  <sheetFormatPr defaultRowHeight="15" x14ac:dyDescent="0.25"/>
  <cols>
    <col min="2" max="2" width="18.7109375" bestFit="1" customWidth="1"/>
    <col min="3" max="3" width="24.5703125" bestFit="1" customWidth="1"/>
    <col min="5" max="5" width="24.140625" customWidth="1"/>
    <col min="6" max="7" width="20" bestFit="1" customWidth="1"/>
    <col min="8" max="8" width="25.28515625" customWidth="1"/>
    <col min="9" max="9" width="23.42578125" customWidth="1"/>
    <col min="13" max="13" width="30.85546875" bestFit="1" customWidth="1"/>
  </cols>
  <sheetData>
    <row r="2" spans="2:13" ht="15.75" thickBot="1" x14ac:dyDescent="0.3"/>
    <row r="3" spans="2:13" ht="39" customHeight="1" thickBot="1" x14ac:dyDescent="0.3">
      <c r="B3" s="87" t="s">
        <v>0</v>
      </c>
      <c r="C3" s="42" t="s">
        <v>11</v>
      </c>
    </row>
    <row r="5" spans="2:13" ht="15.75" thickBot="1" x14ac:dyDescent="0.3"/>
    <row r="6" spans="2:13" ht="24.75" customHeight="1" thickBot="1" x14ac:dyDescent="0.3">
      <c r="C6" s="43"/>
      <c r="D6" s="66" t="s">
        <v>19</v>
      </c>
      <c r="E6" s="67"/>
      <c r="F6" s="67"/>
      <c r="G6" s="67"/>
      <c r="H6" s="67"/>
      <c r="I6" s="68"/>
    </row>
    <row r="7" spans="2:13" ht="24.75" customHeight="1" thickBot="1" x14ac:dyDescent="0.3">
      <c r="C7" s="17"/>
      <c r="D7" s="7"/>
      <c r="E7" s="66" t="s">
        <v>25</v>
      </c>
      <c r="F7" s="67"/>
      <c r="G7" s="68"/>
      <c r="H7" s="66" t="s">
        <v>28</v>
      </c>
      <c r="I7" s="68"/>
      <c r="M7">
        <f>IF(($C$3=ticker_symbol)*(E8=years),1,0)</f>
        <v>0</v>
      </c>
    </row>
    <row r="8" spans="2:13" s="8" customFormat="1" ht="30" customHeight="1" thickBot="1" x14ac:dyDescent="0.3">
      <c r="C8" s="25"/>
      <c r="D8" s="49"/>
      <c r="E8" s="37" t="s">
        <v>8</v>
      </c>
      <c r="F8" s="37" t="s">
        <v>9</v>
      </c>
      <c r="G8" s="37" t="s">
        <v>10</v>
      </c>
      <c r="H8" s="38" t="s">
        <v>39</v>
      </c>
      <c r="I8" s="39" t="s">
        <v>40</v>
      </c>
    </row>
    <row r="9" spans="2:13" s="8" customFormat="1" ht="30" customHeight="1" x14ac:dyDescent="0.25">
      <c r="C9" s="40" t="s">
        <v>20</v>
      </c>
      <c r="D9" s="24"/>
      <c r="E9" s="50">
        <f t="array" ref="E9">INDEX(total_revenue,MATCH(1,($C$3=ticker_symbol)*(E8=years),0))</f>
        <v>8025000000</v>
      </c>
      <c r="F9" s="51">
        <f t="array" ref="F9">INDEX(total_revenue,MATCH(1,($C$3=ticker_symbol)*(F8=years),0))</f>
        <v>9248000000</v>
      </c>
      <c r="G9" s="52">
        <f t="array" ref="G9">INDEX(total_revenue,MATCH(1,($C$3=ticker_symbol)*(G8=years),0))</f>
        <v>10842000000</v>
      </c>
      <c r="H9" s="61">
        <f ca="1">G9*(1+H23)</f>
        <v>12576720000</v>
      </c>
      <c r="I9" s="61">
        <f ca="1">H9*(1+I23)</f>
        <v>14714762400</v>
      </c>
    </row>
    <row r="10" spans="2:13" s="8" customFormat="1" ht="30" customHeight="1" x14ac:dyDescent="0.25">
      <c r="C10" s="18" t="s">
        <v>21</v>
      </c>
      <c r="D10" s="24"/>
      <c r="E10" s="53">
        <f t="array" ref="E10">INDEX(cost_of_revenue,MATCH(1,($C$3=ticker_symbol)*(E8=years),0))</f>
        <v>747000000</v>
      </c>
      <c r="F10" s="54">
        <f t="array" ref="F10">INDEX(cost_of_revenue,MATCH(1,($C$3=ticker_symbol)*(F8=years),0))</f>
        <v>792000000</v>
      </c>
      <c r="G10" s="55">
        <f t="array" ref="G10">INDEX(cost_of_revenue,MATCH(1,($C$3=ticker_symbol)*(G8=years),0))</f>
        <v>834000000</v>
      </c>
      <c r="H10" s="62"/>
      <c r="I10" s="63"/>
    </row>
    <row r="11" spans="2:13" s="8" customFormat="1" ht="30" customHeight="1" x14ac:dyDescent="0.25">
      <c r="C11" s="40" t="s">
        <v>22</v>
      </c>
      <c r="D11" s="24"/>
      <c r="E11" s="53">
        <f>E9-E10</f>
        <v>7278000000</v>
      </c>
      <c r="F11" s="54">
        <f>F9-F10</f>
        <v>8456000000</v>
      </c>
      <c r="G11" s="55">
        <f>G9-G10</f>
        <v>10008000000</v>
      </c>
      <c r="H11" s="61">
        <f ca="1">H9*H24</f>
        <v>11696349600</v>
      </c>
      <c r="I11" s="61">
        <f ca="1">I9*I24</f>
        <v>13684729032</v>
      </c>
    </row>
    <row r="12" spans="2:13" s="8" customFormat="1" ht="30" customHeight="1" x14ac:dyDescent="0.25">
      <c r="C12" s="18" t="s">
        <v>5</v>
      </c>
      <c r="D12" s="24"/>
      <c r="E12" s="53">
        <f t="array" ref="E12">INDEX(SGAA,MATCH(1,($C$3=ticker_symbol)*(E8=years),0))</f>
        <v>5494000000</v>
      </c>
      <c r="F12" s="54">
        <f t="array" ref="F12">INDEX(SGAA,MATCH(1,($C$3=ticker_symbol)*(F8=years),0))</f>
        <v>6339000000</v>
      </c>
      <c r="G12" s="55">
        <f t="array" ref="G12">INDEX(SGAA,MATCH(1,($C$3=ticker_symbol)*(G8=years),0))</f>
        <v>7698000000</v>
      </c>
      <c r="H12" s="62"/>
      <c r="I12" s="63"/>
    </row>
    <row r="13" spans="2:13" s="8" customFormat="1" ht="30" customHeight="1" x14ac:dyDescent="0.25">
      <c r="C13" s="18" t="s">
        <v>6</v>
      </c>
      <c r="D13" s="24"/>
      <c r="E13" s="53">
        <f t="array" ref="E13">INDEX(Other_operating_items,MATCH(1,($C$3=ticker_symbol)*(E8=years),0))</f>
        <v>516000000</v>
      </c>
      <c r="F13" s="54">
        <f t="array" ref="F13">INDEX(Other_operating_items,MATCH(1,($C$3=ticker_symbol)*(F8=years),0))</f>
        <v>608000000</v>
      </c>
      <c r="G13" s="55">
        <f t="array" ref="G13">INDEX(Other_operating_items,MATCH(1,($C$3=ticker_symbol)*(G8=years),0))</f>
        <v>724000000</v>
      </c>
      <c r="H13" s="62"/>
      <c r="I13" s="63"/>
    </row>
    <row r="14" spans="2:13" s="8" customFormat="1" ht="30" customHeight="1" x14ac:dyDescent="0.25">
      <c r="C14" s="18" t="s">
        <v>23</v>
      </c>
      <c r="D14" s="24"/>
      <c r="E14" s="53">
        <f>SUM(E12:E13)</f>
        <v>6010000000</v>
      </c>
      <c r="F14" s="54">
        <f>SUM(F12:F13)</f>
        <v>6947000000</v>
      </c>
      <c r="G14" s="55">
        <f>SUM(G12:G13)</f>
        <v>8422000000</v>
      </c>
      <c r="H14" s="62"/>
      <c r="I14" s="63"/>
    </row>
    <row r="15" spans="2:13" s="8" customFormat="1" ht="30" customHeight="1" thickBot="1" x14ac:dyDescent="0.3">
      <c r="C15" s="60" t="s">
        <v>24</v>
      </c>
      <c r="D15" s="56"/>
      <c r="E15" s="57">
        <f>E11-E14</f>
        <v>1268000000</v>
      </c>
      <c r="F15" s="58">
        <f>F11-F14</f>
        <v>1509000000</v>
      </c>
      <c r="G15" s="59">
        <f>G11-G14</f>
        <v>1586000000</v>
      </c>
      <c r="H15" s="64">
        <f ca="1">H9*H25</f>
        <v>2138042400.0000002</v>
      </c>
      <c r="I15" s="64">
        <f ca="1">I9*I25</f>
        <v>2501509608</v>
      </c>
    </row>
    <row r="19" spans="2:9" ht="15.75" thickBot="1" x14ac:dyDescent="0.3"/>
    <row r="20" spans="2:9" ht="36.75" customHeight="1" thickBot="1" x14ac:dyDescent="0.3">
      <c r="B20" s="9"/>
      <c r="C20" s="43"/>
      <c r="D20" s="72" t="s">
        <v>26</v>
      </c>
      <c r="E20" s="72"/>
      <c r="F20" s="72"/>
      <c r="G20" s="72"/>
      <c r="H20" s="72"/>
      <c r="I20" s="73"/>
    </row>
    <row r="21" spans="2:9" ht="40.5" customHeight="1" thickBot="1" x14ac:dyDescent="0.3">
      <c r="B21" s="12"/>
      <c r="C21" s="17"/>
      <c r="D21" s="11"/>
      <c r="E21" s="66" t="s">
        <v>25</v>
      </c>
      <c r="F21" s="67"/>
      <c r="G21" s="68"/>
      <c r="H21" s="66" t="s">
        <v>30</v>
      </c>
      <c r="I21" s="68"/>
    </row>
    <row r="22" spans="2:9" ht="32.25" customHeight="1" thickBot="1" x14ac:dyDescent="0.3">
      <c r="B22" s="12"/>
      <c r="C22" s="17"/>
      <c r="D22" s="11"/>
      <c r="E22" s="48" t="s">
        <v>8</v>
      </c>
      <c r="F22" s="37" t="s">
        <v>9</v>
      </c>
      <c r="G22" s="39" t="s">
        <v>10</v>
      </c>
      <c r="H22" s="3"/>
      <c r="I22" s="4"/>
    </row>
    <row r="23" spans="2:9" ht="27.75" customHeight="1" x14ac:dyDescent="0.25">
      <c r="B23" s="12"/>
      <c r="C23" s="46" t="s">
        <v>29</v>
      </c>
      <c r="D23" s="27"/>
      <c r="E23" s="18"/>
      <c r="F23" s="45">
        <f>(F9/E9)-1</f>
        <v>0.15239875389408097</v>
      </c>
      <c r="G23" s="21">
        <f>(G9/F9)-1</f>
        <v>0.17236159169550169</v>
      </c>
      <c r="H23" s="20">
        <f ca="1">OFFSET($H$35,MATCH($C$31,C36:C38,0),0)</f>
        <v>0.16</v>
      </c>
      <c r="I23" s="21">
        <f ca="1">OFFSET($H$35,MATCH($C$31,C36:C38,0),1)</f>
        <v>0.17</v>
      </c>
    </row>
    <row r="24" spans="2:9" ht="34.5" customHeight="1" x14ac:dyDescent="0.25">
      <c r="B24" s="12"/>
      <c r="C24" s="46" t="s">
        <v>14</v>
      </c>
      <c r="D24" s="27"/>
      <c r="E24" s="22">
        <f t="array" ref="E24">INDEX(gross_margin,MATCH(1,($C$3=ticker_symbol)*(E8=years),0))</f>
        <v>0.90691588785046728</v>
      </c>
      <c r="F24" s="28">
        <f t="array" ref="F24">INDEX(gross_margin,MATCH(1,($C$3=ticker_symbol)*(F8=years),0))</f>
        <v>0.91435986159169547</v>
      </c>
      <c r="G24" s="23">
        <f t="array" ref="G24">INDEX(gross_margin,MATCH(1,($C$3=ticker_symbol)*(G8=years),0))</f>
        <v>0.92307692307692313</v>
      </c>
      <c r="H24" s="18">
        <f ca="1">OFFSET($H$40,MATCH($C$31,$C$41:$C$43,0),0)</f>
        <v>0.93</v>
      </c>
      <c r="I24" s="19">
        <f ca="1">OFFSET($H$40,MATCH($C$31,$C$41:$C$43,0),1)</f>
        <v>0.93</v>
      </c>
    </row>
    <row r="25" spans="2:9" ht="51" customHeight="1" x14ac:dyDescent="0.25">
      <c r="B25" s="12"/>
      <c r="C25" s="46" t="s">
        <v>27</v>
      </c>
      <c r="D25" s="27"/>
      <c r="E25" s="22">
        <f t="array" ref="E25">INDEX(operating_margin,MATCH(1,($C$3=ticker_symbol)*(E8=years),0))</f>
        <v>0.158006230529595</v>
      </c>
      <c r="F25" s="28">
        <f t="array" ref="F25">INDEX(operating_margin,MATCH(1,($C$3=ticker_symbol)*(F8=years),0))</f>
        <v>0.16317041522491349</v>
      </c>
      <c r="G25" s="23">
        <f t="array" ref="G25">INDEX(operating_margin,MATCH(1,($C$3=ticker_symbol)*(G8=years),0))</f>
        <v>0.14628297362110312</v>
      </c>
      <c r="H25" s="18">
        <f ca="1">OFFSET($H$45,MATCH($C$31,$C$46:$C$48,0),0)</f>
        <v>0.17</v>
      </c>
      <c r="I25" s="19">
        <f ca="1">OFFSET($H$45,MATCH($C$31,$C$46:$C$48,0),1)</f>
        <v>0.17</v>
      </c>
    </row>
    <row r="26" spans="2:9" x14ac:dyDescent="0.25">
      <c r="B26" s="12"/>
      <c r="C26" s="17"/>
      <c r="D26" s="11"/>
      <c r="E26" s="12"/>
      <c r="F26" s="11"/>
      <c r="G26" s="13"/>
      <c r="H26" s="18"/>
      <c r="I26" s="19"/>
    </row>
    <row r="27" spans="2:9" ht="15.75" thickBot="1" x14ac:dyDescent="0.3">
      <c r="B27" s="14"/>
      <c r="C27" s="44"/>
      <c r="D27" s="15"/>
      <c r="E27" s="14"/>
      <c r="F27" s="15"/>
      <c r="G27" s="16"/>
      <c r="H27" s="25"/>
      <c r="I27" s="26"/>
    </row>
    <row r="29" spans="2:9" ht="15.75" thickBot="1" x14ac:dyDescent="0.3"/>
    <row r="30" spans="2:9" ht="39" customHeight="1" thickBot="1" x14ac:dyDescent="0.3">
      <c r="B30" s="9"/>
      <c r="C30" s="10"/>
      <c r="D30" s="71" t="s">
        <v>31</v>
      </c>
      <c r="E30" s="72"/>
      <c r="F30" s="72"/>
      <c r="G30" s="72"/>
      <c r="H30" s="72"/>
      <c r="I30" s="73"/>
    </row>
    <row r="31" spans="2:9" ht="30.75" customHeight="1" thickBot="1" x14ac:dyDescent="0.3">
      <c r="B31" s="41" t="s">
        <v>32</v>
      </c>
      <c r="C31" s="42" t="s">
        <v>33</v>
      </c>
      <c r="D31" s="27"/>
      <c r="E31" s="66" t="s">
        <v>25</v>
      </c>
      <c r="F31" s="67"/>
      <c r="G31" s="68"/>
      <c r="H31" s="69" t="s">
        <v>30</v>
      </c>
      <c r="I31" s="70"/>
    </row>
    <row r="32" spans="2:9" ht="29.25" customHeight="1" thickBot="1" x14ac:dyDescent="0.3">
      <c r="B32" s="18"/>
      <c r="C32" s="27"/>
      <c r="D32" s="27"/>
      <c r="E32" s="5"/>
      <c r="F32" s="6"/>
      <c r="G32" s="6"/>
      <c r="H32" s="29"/>
      <c r="I32" s="4"/>
    </row>
    <row r="33" spans="2:9" x14ac:dyDescent="0.25">
      <c r="B33" s="18"/>
      <c r="C33" s="27"/>
      <c r="D33" s="27"/>
      <c r="E33" s="12"/>
      <c r="F33" s="11"/>
      <c r="G33" s="11"/>
      <c r="H33" s="30"/>
      <c r="I33" s="13"/>
    </row>
    <row r="34" spans="2:9" ht="15.75" thickBot="1" x14ac:dyDescent="0.3">
      <c r="B34" s="18"/>
      <c r="C34" s="27"/>
      <c r="D34" s="27"/>
      <c r="E34" s="12"/>
      <c r="F34" s="11"/>
      <c r="G34" s="11"/>
      <c r="H34" s="31"/>
      <c r="I34" s="19"/>
    </row>
    <row r="35" spans="2:9" ht="30" customHeight="1" thickBot="1" x14ac:dyDescent="0.3">
      <c r="B35" s="36" t="s">
        <v>29</v>
      </c>
      <c r="C35" s="37"/>
      <c r="D35" s="37"/>
      <c r="E35" s="5"/>
      <c r="F35" s="6"/>
      <c r="G35" s="6"/>
      <c r="H35" s="47" t="s">
        <v>36</v>
      </c>
      <c r="I35" s="39"/>
    </row>
    <row r="36" spans="2:9" x14ac:dyDescent="0.25">
      <c r="B36" s="18"/>
      <c r="C36" s="27" t="s">
        <v>33</v>
      </c>
      <c r="D36" s="27">
        <v>1</v>
      </c>
      <c r="E36" s="12"/>
      <c r="F36" s="11"/>
      <c r="G36" s="11"/>
      <c r="H36" s="32">
        <v>0.16</v>
      </c>
      <c r="I36" s="21">
        <v>0.17</v>
      </c>
    </row>
    <row r="37" spans="2:9" x14ac:dyDescent="0.25">
      <c r="B37" s="18"/>
      <c r="C37" s="27" t="s">
        <v>34</v>
      </c>
      <c r="D37" s="27">
        <v>2</v>
      </c>
      <c r="E37" s="12"/>
      <c r="F37" s="11"/>
      <c r="G37" s="11"/>
      <c r="H37" s="65">
        <v>0.155</v>
      </c>
      <c r="I37" s="65">
        <v>0.155</v>
      </c>
    </row>
    <row r="38" spans="2:9" x14ac:dyDescent="0.25">
      <c r="B38" s="18"/>
      <c r="C38" s="27" t="s">
        <v>35</v>
      </c>
      <c r="D38" s="27">
        <v>3</v>
      </c>
      <c r="E38" s="12"/>
      <c r="F38" s="11"/>
      <c r="G38" s="11"/>
      <c r="H38" s="32">
        <v>0.14000000000000001</v>
      </c>
      <c r="I38" s="32">
        <v>0.14000000000000001</v>
      </c>
    </row>
    <row r="39" spans="2:9" ht="15.75" thickBot="1" x14ac:dyDescent="0.3">
      <c r="B39" s="18"/>
      <c r="C39" s="27"/>
      <c r="D39" s="27"/>
      <c r="E39" s="12"/>
      <c r="F39" s="11"/>
      <c r="G39" s="11"/>
      <c r="H39" s="31"/>
      <c r="I39" s="19"/>
    </row>
    <row r="40" spans="2:9" ht="38.25" customHeight="1" thickBot="1" x14ac:dyDescent="0.3">
      <c r="B40" s="36" t="s">
        <v>14</v>
      </c>
      <c r="C40" s="37"/>
      <c r="D40" s="37"/>
      <c r="E40" s="5"/>
      <c r="F40" s="6"/>
      <c r="G40" s="6"/>
      <c r="H40" s="47" t="s">
        <v>37</v>
      </c>
      <c r="I40" s="39"/>
    </row>
    <row r="41" spans="2:9" x14ac:dyDescent="0.25">
      <c r="B41" s="18"/>
      <c r="C41" s="27" t="s">
        <v>33</v>
      </c>
      <c r="D41" s="27">
        <v>1</v>
      </c>
      <c r="E41" s="12"/>
      <c r="F41" s="11"/>
      <c r="G41" s="11"/>
      <c r="H41" s="31">
        <v>0.93</v>
      </c>
      <c r="I41" s="31">
        <v>0.93</v>
      </c>
    </row>
    <row r="42" spans="2:9" x14ac:dyDescent="0.25">
      <c r="B42" s="18"/>
      <c r="C42" s="27" t="s">
        <v>34</v>
      </c>
      <c r="D42" s="27">
        <v>2</v>
      </c>
      <c r="E42" s="12"/>
      <c r="F42" s="11"/>
      <c r="G42" s="11"/>
      <c r="H42" s="33">
        <v>0.92</v>
      </c>
      <c r="I42" s="23">
        <v>0.92</v>
      </c>
    </row>
    <row r="43" spans="2:9" x14ac:dyDescent="0.25">
      <c r="B43" s="18"/>
      <c r="C43" s="27" t="s">
        <v>35</v>
      </c>
      <c r="D43" s="27">
        <v>3</v>
      </c>
      <c r="E43" s="12"/>
      <c r="F43" s="11"/>
      <c r="G43" s="11"/>
      <c r="H43" s="31">
        <v>0.9</v>
      </c>
      <c r="I43" s="19">
        <v>0.9</v>
      </c>
    </row>
    <row r="44" spans="2:9" ht="15.75" thickBot="1" x14ac:dyDescent="0.3">
      <c r="B44" s="18"/>
      <c r="C44" s="27"/>
      <c r="D44" s="27"/>
      <c r="E44" s="12"/>
      <c r="F44" s="11"/>
      <c r="G44" s="11"/>
      <c r="H44" s="31"/>
      <c r="I44" s="19"/>
    </row>
    <row r="45" spans="2:9" ht="37.5" customHeight="1" thickBot="1" x14ac:dyDescent="0.3">
      <c r="B45" s="36" t="s">
        <v>27</v>
      </c>
      <c r="C45" s="37"/>
      <c r="D45" s="37"/>
      <c r="E45" s="5"/>
      <c r="F45" s="6"/>
      <c r="G45" s="6"/>
      <c r="H45" s="47" t="s">
        <v>38</v>
      </c>
      <c r="I45" s="39"/>
    </row>
    <row r="46" spans="2:9" x14ac:dyDescent="0.25">
      <c r="B46" s="18"/>
      <c r="C46" s="27" t="s">
        <v>33</v>
      </c>
      <c r="D46" s="27">
        <v>1</v>
      </c>
      <c r="E46" s="12"/>
      <c r="F46" s="11"/>
      <c r="G46" s="11"/>
      <c r="H46" s="31">
        <v>0.17</v>
      </c>
      <c r="I46" s="19">
        <v>0.17</v>
      </c>
    </row>
    <row r="47" spans="2:9" x14ac:dyDescent="0.25">
      <c r="B47" s="18"/>
      <c r="C47" s="27" t="s">
        <v>34</v>
      </c>
      <c r="D47" s="27">
        <v>2</v>
      </c>
      <c r="E47" s="12"/>
      <c r="F47" s="11"/>
      <c r="G47" s="11"/>
      <c r="H47" s="33">
        <v>0.15</v>
      </c>
      <c r="I47" s="23">
        <v>0.15</v>
      </c>
    </row>
    <row r="48" spans="2:9" x14ac:dyDescent="0.25">
      <c r="B48" s="18"/>
      <c r="C48" s="27" t="s">
        <v>35</v>
      </c>
      <c r="D48" s="27">
        <v>3</v>
      </c>
      <c r="E48" s="12"/>
      <c r="F48" s="11"/>
      <c r="G48" s="11"/>
      <c r="H48" s="31">
        <v>0.14000000000000001</v>
      </c>
      <c r="I48" s="19">
        <v>0.14000000000000001</v>
      </c>
    </row>
    <row r="49" spans="2:9" x14ac:dyDescent="0.25">
      <c r="B49" s="18"/>
      <c r="C49" s="27"/>
      <c r="D49" s="27"/>
      <c r="E49" s="12"/>
      <c r="F49" s="11"/>
      <c r="G49" s="11"/>
      <c r="H49" s="31"/>
      <c r="I49" s="19"/>
    </row>
    <row r="50" spans="2:9" ht="15.75" thickBot="1" x14ac:dyDescent="0.3">
      <c r="B50" s="25"/>
      <c r="C50" s="35"/>
      <c r="D50" s="35"/>
      <c r="E50" s="14"/>
      <c r="F50" s="15"/>
      <c r="G50" s="15"/>
      <c r="H50" s="34"/>
      <c r="I50" s="26"/>
    </row>
  </sheetData>
  <mergeCells count="9">
    <mergeCell ref="D6:I6"/>
    <mergeCell ref="D20:I20"/>
    <mergeCell ref="E7:G7"/>
    <mergeCell ref="H7:I7"/>
    <mergeCell ref="E31:G31"/>
    <mergeCell ref="H31:I31"/>
    <mergeCell ref="E21:G21"/>
    <mergeCell ref="H21:I21"/>
    <mergeCell ref="D30:I30"/>
  </mergeCells>
  <dataValidations count="3">
    <dataValidation type="list" allowBlank="1" showInputMessage="1" showErrorMessage="1" sqref="C3">
      <formula1>company_name</formula1>
    </dataValidation>
    <dataValidation type="list" allowBlank="1" showInputMessage="1" showErrorMessage="1" sqref="C31">
      <formula1>scenario</formula1>
    </dataValidation>
    <dataValidation type="list" allowBlank="1" showInputMessage="1" showErrorMessage="1" sqref="C4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data validation</vt:lpstr>
      <vt:lpstr>Sheet1</vt:lpstr>
      <vt:lpstr>data</vt:lpstr>
      <vt:lpstr>company_name</vt:lpstr>
      <vt:lpstr>cost_of_revenue</vt:lpstr>
      <vt:lpstr>gross_margin</vt:lpstr>
      <vt:lpstr>operating_margin</vt:lpstr>
      <vt:lpstr>Other_operating_items</vt:lpstr>
      <vt:lpstr>scenario</vt:lpstr>
      <vt:lpstr>SGAA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Mostafa Atef</cp:lastModifiedBy>
  <dcterms:created xsi:type="dcterms:W3CDTF">2018-11-12T02:46:02Z</dcterms:created>
  <dcterms:modified xsi:type="dcterms:W3CDTF">2022-09-25T01:30:19Z</dcterms:modified>
</cp:coreProperties>
</file>