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292b918c362073/Documentos/"/>
    </mc:Choice>
  </mc:AlternateContent>
  <xr:revisionPtr revIDLastSave="348" documentId="8_{6FE73EB1-AF25-4962-B8AF-D53131C1E2F5}" xr6:coauthVersionLast="47" xr6:coauthVersionMax="47" xr10:uidLastSave="{45E2F3C6-4146-4F95-84FB-0EEDB7C9E515}"/>
  <bookViews>
    <workbookView xWindow="-108" yWindow="-108" windowWidth="23256" windowHeight="12456" activeTab="5" xr2:uid="{00000000-000D-0000-FFFF-FFFF00000000}"/>
  </bookViews>
  <sheets>
    <sheet name="Crowdfunding" sheetId="1" r:id="rId1"/>
    <sheet name="Sheet2" sheetId="3" r:id="rId2"/>
    <sheet name="Sheet3" sheetId="4" r:id="rId3"/>
    <sheet name="Sheet4" sheetId="5" r:id="rId4"/>
    <sheet name="Sheet5" sheetId="6" r:id="rId5"/>
    <sheet name="Sheet 6" sheetId="7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7" l="1"/>
  <c r="L2" i="7"/>
  <c r="K3" i="7"/>
  <c r="K2" i="7"/>
  <c r="J3" i="7"/>
  <c r="J2" i="7"/>
  <c r="I3" i="7"/>
  <c r="I2" i="7"/>
  <c r="H3" i="7"/>
  <c r="H2" i="7"/>
  <c r="G3" i="7"/>
  <c r="G2" i="7"/>
  <c r="B2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E5" i="6" s="1"/>
  <c r="C5" i="6"/>
  <c r="D4" i="6"/>
  <c r="C4" i="6"/>
  <c r="B4" i="6"/>
  <c r="D3" i="6"/>
  <c r="C3" i="6"/>
  <c r="D2" i="6"/>
  <c r="C2" i="6"/>
  <c r="B10" i="6"/>
  <c r="E10" i="6" s="1"/>
  <c r="G10" i="6" s="1"/>
  <c r="B9" i="6"/>
  <c r="B12" i="6"/>
  <c r="B11" i="6"/>
  <c r="B13" i="6"/>
  <c r="B8" i="6"/>
  <c r="B7" i="6"/>
  <c r="B6" i="6"/>
  <c r="E6" i="6" s="1"/>
  <c r="H6" i="6" s="1"/>
  <c r="B5" i="6"/>
  <c r="B3" i="6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1" i="6" l="1"/>
  <c r="F11" i="6" s="1"/>
  <c r="E3" i="6"/>
  <c r="G3" i="6"/>
  <c r="H10" i="6"/>
  <c r="H3" i="6"/>
  <c r="E7" i="6"/>
  <c r="G7" i="6" s="1"/>
  <c r="G11" i="6"/>
  <c r="H11" i="6"/>
  <c r="G8" i="6"/>
  <c r="F5" i="6"/>
  <c r="G5" i="6"/>
  <c r="G6" i="6"/>
  <c r="E8" i="6"/>
  <c r="F8" i="6" s="1"/>
  <c r="F3" i="6"/>
  <c r="E9" i="6"/>
  <c r="G9" i="6" s="1"/>
  <c r="F10" i="6"/>
  <c r="H5" i="6"/>
  <c r="E4" i="6"/>
  <c r="G4" i="6" s="1"/>
  <c r="E12" i="6"/>
  <c r="G12" i="6" s="1"/>
  <c r="E13" i="6"/>
  <c r="G13" i="6" s="1"/>
  <c r="F6" i="6"/>
  <c r="E2" i="6"/>
  <c r="F2" i="6" s="1"/>
  <c r="F7" i="6" l="1"/>
  <c r="H7" i="6"/>
  <c r="F12" i="6"/>
  <c r="F9" i="6"/>
  <c r="F4" i="6"/>
  <c r="H8" i="6"/>
  <c r="H9" i="6"/>
  <c r="H4" i="6"/>
  <c r="F13" i="6"/>
  <c r="H13" i="6"/>
  <c r="H12" i="6"/>
  <c r="G2" i="6"/>
  <c r="H2" i="6"/>
</calcChain>
</file>

<file path=xl/sharedStrings.xml><?xml version="1.0" encoding="utf-8"?>
<sst xmlns="http://schemas.openxmlformats.org/spreadsheetml/2006/main" count="7062" uniqueCount="2113">
  <si>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</si>
  <si>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</si>
  <si>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</si>
  <si>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</si>
  <si>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</si>
  <si>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</si>
  <si>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</si>
  <si>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</si>
  <si>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</si>
  <si>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</si>
  <si>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</si>
  <si>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</si>
  <si>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</si>
  <si>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</si>
  <si>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</si>
  <si>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</si>
  <si>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</si>
  <si>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</si>
  <si>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</si>
  <si>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</si>
  <si>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</si>
  <si>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</si>
  <si>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</si>
  <si>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</si>
  <si>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</si>
  <si>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</si>
  <si>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</si>
  <si>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</si>
  <si>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</si>
  <si>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</si>
  <si>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</si>
  <si>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</si>
  <si>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</si>
  <si>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</si>
  <si>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</si>
  <si>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</si>
  <si>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</si>
  <si>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</si>
  <si>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</si>
  <si>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</si>
  <si>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</si>
  <si>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</si>
  <si>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</si>
  <si>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</si>
  <si>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</si>
  <si>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</si>
  <si>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</si>
  <si>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</si>
  <si>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</si>
  <si>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</si>
  <si>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</si>
  <si>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</si>
  <si>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</si>
  <si>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</si>
  <si>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</si>
  <si>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</si>
  <si>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</si>
  <si>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</si>
  <si>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</si>
  <si>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</si>
  <si>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</si>
  <si>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</si>
  <si>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</si>
  <si>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</si>
  <si>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</si>
  <si>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</si>
  <si>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</si>
  <si>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</si>
  <si>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</si>
  <si>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</si>
  <si>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</si>
  <si>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</si>
  <si>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</si>
  <si>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</si>
  <si>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</si>
  <si>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</si>
  <si>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</si>
  <si>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</si>
  <si>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</si>
  <si>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</si>
  <si>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</si>
  <si>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</si>
  <si>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</si>
  <si>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</si>
  <si>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</si>
  <si>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</si>
  <si>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</si>
  <si>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</si>
  <si>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</si>
  <si>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</si>
  <si>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</si>
  <si>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</si>
  <si>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</si>
  <si>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</si>
  <si>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</si>
  <si>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</si>
  <si>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</si>
  <si>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</si>
  <si>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</si>
  <si>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</si>
  <si>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</si>
  <si>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</si>
  <si>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</si>
  <si>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</si>
  <si>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</si>
  <si>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</si>
  <si>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</si>
  <si>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</si>
  <si>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</si>
  <si>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</si>
  <si>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</si>
  <si>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</si>
  <si>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</si>
  <si>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</si>
  <si>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</si>
  <si>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</si>
  <si>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</si>
  <si>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</si>
  <si>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</si>
  <si>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</si>
  <si>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</si>
  <si>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</si>
  <si>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</si>
  <si>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</si>
  <si>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</si>
  <si>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</si>
  <si>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</si>
  <si>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</si>
  <si>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</si>
  <si>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</si>
  <si>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</si>
  <si>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</si>
  <si>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</si>
  <si>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</si>
  <si>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</si>
  <si>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</si>
  <si>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</si>
  <si>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</si>
  <si>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</si>
  <si>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</si>
  <si>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</si>
  <si>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</si>
  <si>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</si>
  <si>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</si>
  <si>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</si>
  <si>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</si>
  <si>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</si>
  <si>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</si>
  <si>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</si>
  <si>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</si>
  <si>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</si>
  <si>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</si>
  <si>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</si>
  <si>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</si>
  <si>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</si>
  <si>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</si>
  <si>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</si>
  <si>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</si>
  <si>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</si>
  <si>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</si>
  <si>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</si>
  <si>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</si>
  <si>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</si>
  <si>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</si>
  <si>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</si>
  <si>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</si>
  <si>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</si>
  <si>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</si>
  <si>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</si>
  <si>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</si>
  <si>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</si>
  <si>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</si>
  <si>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</si>
  <si>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</si>
  <si>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</si>
  <si>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</si>
  <si>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</si>
  <si>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</si>
  <si>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</si>
  <si>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</si>
  <si>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</si>
  <si>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</si>
  <si>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</si>
  <si>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</si>
  <si>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</si>
  <si>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</si>
  <si>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</si>
  <si>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</si>
  <si>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</si>
  <si>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</si>
  <si>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</si>
  <si>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</si>
  <si>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</si>
  <si>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</si>
  <si>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</si>
  <si>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</si>
  <si>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</si>
  <si>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</si>
  <si>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</si>
  <si>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</si>
  <si>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</si>
  <si>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</si>
  <si>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</si>
  <si>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</si>
  <si>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</si>
  <si>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</si>
  <si>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</si>
  <si>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</si>
  <si>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</si>
  <si>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</si>
  <si>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</si>
  <si>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</si>
  <si>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</si>
  <si>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</si>
  <si>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</si>
  <si>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</si>
  <si>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</si>
  <si>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</si>
  <si>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</si>
  <si>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</si>
  <si>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</si>
  <si>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</si>
  <si>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</si>
  <si>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</si>
  <si>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</si>
  <si>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</si>
  <si>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</si>
  <si>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</si>
  <si>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</si>
  <si>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</si>
  <si>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</si>
  <si>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</si>
  <si>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</si>
  <si>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</si>
  <si>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</si>
  <si>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</si>
  <si>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</si>
  <si>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</si>
  <si>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</si>
  <si>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</si>
  <si>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</si>
  <si>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</si>
  <si>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</si>
  <si>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</si>
  <si>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</si>
  <si>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</si>
  <si>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</si>
  <si>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</si>
  <si>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</si>
  <si>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</si>
  <si>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</si>
  <si>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</si>
  <si>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</si>
  <si>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</si>
  <si>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</si>
  <si>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</si>
  <si>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</si>
  <si>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</si>
  <si>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</si>
  <si>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</si>
  <si>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</si>
  <si>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</si>
  <si>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</si>
  <si>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</si>
  <si>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</si>
  <si>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</si>
  <si>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</si>
  <si>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</si>
  <si>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</si>
  <si>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</si>
  <si>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</si>
  <si>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</si>
  <si>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</si>
  <si>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</si>
  <si>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</si>
  <si>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</si>
  <si>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</si>
  <si>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</si>
  <si>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</si>
  <si>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</si>
  <si>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</si>
  <si>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</si>
  <si>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</si>
  <si>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</si>
  <si>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</si>
  <si>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</si>
  <si>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</si>
  <si>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</si>
  <si>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</si>
  <si>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</si>
  <si>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</si>
  <si>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</si>
  <si>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</si>
  <si>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</si>
  <si>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</si>
  <si>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</si>
  <si>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</si>
  <si>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</si>
  <si>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</si>
  <si>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</si>
  <si>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</si>
  <si>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</si>
  <si>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</si>
  <si>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</si>
  <si>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</si>
  <si>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</si>
  <si>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</si>
  <si>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</si>
  <si>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</si>
  <si>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</si>
  <si>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</si>
  <si>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</si>
  <si>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</si>
  <si>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</si>
  <si>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</si>
  <si>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</si>
  <si>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</si>
  <si>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</si>
  <si>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</si>
  <si>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</si>
  <si>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</si>
  <si>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</si>
  <si>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</si>
  <si>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</si>
  <si>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</si>
  <si>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</si>
  <si>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</si>
  <si>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</si>
  <si>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</si>
  <si>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</si>
  <si>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</si>
  <si>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</si>
  <si>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</si>
  <si>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</si>
  <si>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</si>
  <si>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</si>
  <si>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</si>
  <si>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</si>
  <si>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</si>
  <si>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</si>
  <si>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</si>
  <si>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</si>
  <si>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</si>
  <si>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</si>
  <si>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</si>
  <si>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</si>
  <si>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</si>
  <si>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</si>
  <si>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</si>
  <si>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</si>
  <si>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</si>
  <si>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</si>
  <si>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</si>
  <si>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</si>
  <si>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</si>
  <si>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</si>
  <si>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</si>
  <si>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</si>
  <si>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</si>
  <si>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</si>
  <si>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</si>
  <si>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</si>
  <si>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</si>
  <si>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</si>
  <si>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</si>
  <si>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</si>
  <si>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</si>
  <si>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</si>
  <si>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</si>
  <si>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</si>
  <si>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</si>
  <si>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</si>
  <si>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</si>
  <si>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</si>
  <si>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</si>
  <si>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</si>
  <si>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</si>
  <si>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</si>
  <si>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</si>
  <si>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</si>
  <si>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</si>
  <si>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</si>
  <si>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</si>
  <si>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</si>
  <si>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</si>
  <si>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</si>
  <si>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</si>
  <si>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</si>
  <si>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</si>
  <si>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</si>
  <si>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</si>
  <si>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</si>
  <si>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</si>
  <si>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</si>
  <si>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</si>
  <si>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</si>
  <si>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</si>
  <si>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</si>
  <si>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</si>
  <si>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</si>
  <si>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</si>
  <si>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</si>
  <si>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</si>
  <si>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</si>
  <si>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</si>
  <si>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</si>
  <si>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</si>
  <si>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</si>
  <si>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</si>
  <si>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</si>
  <si>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</si>
  <si>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</si>
  <si>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</si>
  <si>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</si>
  <si>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</si>
  <si>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</si>
  <si>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</si>
  <si>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</si>
  <si>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</si>
  <si>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</si>
  <si>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</si>
  <si>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</si>
  <si>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</si>
  <si>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</si>
  <si>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</si>
  <si>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</si>
  <si>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</si>
  <si>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</si>
  <si>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</si>
  <si>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</si>
  <si>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</si>
  <si>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</si>
  <si>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</si>
  <si>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</si>
  <si>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</si>
  <si>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</si>
  <si>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</si>
  <si>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</si>
  <si>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</si>
  <si>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</si>
  <si>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</si>
  <si>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</si>
  <si>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</si>
  <si>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</si>
  <si>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</si>
  <si>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</si>
  <si>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</si>
  <si>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</si>
  <si>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</si>
  <si>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</si>
  <si>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</si>
  <si>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</si>
  <si>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</si>
  <si>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</si>
  <si>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</si>
  <si>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</si>
  <si>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</si>
  <si>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</si>
  <si>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</si>
  <si>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</si>
  <si>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</si>
  <si>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</si>
  <si>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</si>
  <si>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</si>
  <si>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</si>
  <si>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</si>
  <si>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</si>
  <si>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</si>
  <si>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</si>
  <si>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</si>
  <si>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</si>
  <si>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</si>
  <si>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</si>
  <si>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</si>
  <si>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</si>
  <si>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</si>
  <si>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</si>
  <si>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</si>
  <si>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</si>
  <si>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</si>
  <si>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</si>
  <si>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</si>
  <si>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</si>
  <si>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</si>
  <si>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</si>
  <si>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</si>
  <si>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</si>
  <si>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</si>
  <si>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</si>
  <si>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</si>
  <si>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</si>
  <si>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</si>
  <si>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</si>
  <si>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</si>
  <si>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</si>
  <si>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</si>
  <si>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</si>
  <si>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</si>
  <si>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</si>
  <si>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</si>
  <si>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</si>
  <si>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</si>
  <si>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</si>
  <si>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</si>
  <si>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</si>
  <si>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</si>
  <si>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</si>
  <si>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</si>
  <si>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</si>
  <si>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</si>
  <si>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</si>
  <si>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</si>
  <si>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</si>
  <si>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</si>
  <si>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</si>
  <si>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</si>
  <si>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</si>
  <si>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</si>
  <si>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</si>
  <si>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</si>
  <si>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</si>
  <si>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</si>
  <si>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</si>
  <si>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</si>
  <si>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</si>
  <si>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</si>
  <si>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</si>
  <si>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</si>
  <si>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</si>
  <si>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</si>
  <si>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</si>
  <si>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</si>
  <si>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</si>
  <si>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</si>
  <si>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</si>
  <si>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</si>
  <si>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</si>
  <si>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</si>
  <si>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</si>
  <si>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</si>
  <si>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</si>
  <si>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</si>
  <si>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</si>
  <si>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</si>
  <si>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</si>
  <si>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</si>
  <si>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</si>
  <si>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</si>
  <si>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</si>
  <si>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</si>
  <si>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</si>
  <si>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</si>
  <si>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</si>
  <si>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</si>
  <si>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</si>
  <si>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</si>
  <si>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</si>
  <si>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</si>
  <si>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</si>
  <si>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</si>
  <si>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</si>
  <si>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</si>
  <si>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</si>
  <si>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</si>
  <si>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</si>
  <si>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</si>
  <si>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</si>
  <si>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</si>
  <si>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</si>
  <si>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</si>
  <si>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</si>
  <si>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</si>
  <si>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</si>
  <si>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</si>
  <si>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</si>
  <si>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</si>
  <si>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</si>
  <si>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</si>
  <si>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</si>
  <si>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</si>
  <si>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</si>
  <si>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</si>
  <si>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</si>
  <si>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</si>
  <si>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</si>
  <si>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</si>
  <si>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</si>
  <si>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</si>
  <si>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</si>
  <si>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</si>
  <si>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</si>
  <si>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</si>
  <si>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</si>
  <si>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</si>
  <si>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</si>
  <si>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</si>
  <si>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</si>
  <si>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</si>
  <si>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</si>
  <si>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</si>
  <si>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</si>
  <si>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</si>
  <si>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</si>
  <si>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</si>
  <si>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</si>
  <si>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</si>
  <si>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</si>
  <si>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</si>
  <si>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</si>
  <si>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</si>
  <si>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</si>
  <si>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</si>
  <si>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</si>
  <si>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</si>
  <si>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</si>
  <si>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</si>
  <si>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</si>
  <si>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</si>
  <si>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</si>
  <si>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</si>
  <si>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</si>
  <si>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</si>
  <si>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</si>
  <si>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</si>
  <si>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</si>
  <si>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</si>
  <si>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</si>
  <si>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</si>
  <si>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</si>
  <si>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</si>
  <si>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</si>
  <si>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</si>
  <si>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</si>
  <si>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</si>
  <si>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</si>
  <si>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</si>
  <si>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</si>
  <si>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</si>
  <si>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</si>
  <si>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</si>
  <si>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</si>
  <si>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</si>
  <si>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</si>
  <si>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</si>
  <si>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</si>
  <si>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</si>
  <si>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</si>
  <si>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</si>
  <si>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</si>
  <si>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</si>
  <si>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</si>
  <si>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</si>
  <si>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</si>
  <si>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</si>
  <si>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</si>
  <si>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</si>
  <si>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</si>
  <si>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</si>
  <si>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</si>
  <si>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</si>
  <si>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</si>
  <si>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</si>
  <si>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</si>
  <si>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</si>
  <si>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</si>
  <si>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</si>
  <si>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</si>
  <si>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</si>
  <si>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</si>
  <si>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</si>
  <si>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</si>
  <si>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</si>
  <si>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</si>
  <si>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</si>
  <si>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</si>
  <si>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</si>
  <si>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</si>
  <si>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</si>
  <si>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</si>
  <si>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</si>
  <si>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</si>
  <si>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</si>
  <si>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</si>
  <si>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</si>
  <si>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</si>
  <si>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</si>
  <si>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</si>
  <si>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</si>
  <si>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</si>
  <si>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</si>
  <si>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</si>
  <si>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</si>
  <si>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</si>
  <si>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</si>
  <si>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</si>
  <si>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</si>
  <si>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</si>
  <si>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</si>
  <si>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</si>
  <si>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</si>
  <si>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</si>
  <si>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</si>
  <si>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</si>
  <si>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</si>
  <si>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</si>
  <si>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</si>
  <si>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</si>
  <si>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</si>
  <si>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</si>
  <si>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</si>
  <si>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</si>
  <si>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</si>
  <si>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</si>
  <si>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</si>
  <si>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</si>
  <si>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</si>
  <si>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</si>
  <si>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</si>
  <si>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</si>
  <si>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</si>
  <si>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</si>
  <si>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</si>
  <si>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</si>
  <si>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</si>
  <si>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</si>
  <si>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</si>
  <si>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</si>
  <si>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</si>
  <si>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</si>
  <si>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</si>
  <si>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</si>
  <si>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</si>
  <si>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</si>
  <si>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</si>
  <si>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</si>
  <si>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</si>
  <si>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</si>
  <si>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</si>
  <si>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</si>
  <si>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</si>
  <si>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</si>
  <si>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</si>
  <si>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</si>
  <si>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</si>
  <si>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</si>
  <si>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</si>
  <si>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</si>
  <si>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</si>
  <si>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</si>
  <si>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</si>
  <si>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</si>
  <si>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</si>
  <si>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</si>
  <si>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</si>
  <si>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</si>
  <si>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</si>
  <si>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</si>
  <si>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</si>
  <si>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</si>
  <si>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</si>
  <si>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</si>
  <si>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</si>
  <si>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</si>
  <si>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</si>
  <si>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</si>
  <si>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</si>
  <si>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</si>
  <si>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</si>
  <si>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</si>
  <si>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</si>
  <si>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</si>
  <si>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</si>
  <si>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</si>
  <si>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</si>
  <si>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</si>
  <si>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</si>
  <si>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</si>
  <si>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</si>
  <si>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</si>
  <si>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</si>
  <si>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</si>
  <si>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</si>
  <si>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</si>
  <si>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</si>
  <si>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</si>
  <si>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</si>
  <si>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</si>
  <si>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</si>
  <si>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</si>
  <si>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</si>
  <si>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</si>
  <si>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</si>
  <si>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</si>
  <si>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</si>
  <si>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</si>
  <si>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</si>
  <si>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</si>
  <si>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</si>
  <si>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</si>
  <si>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</si>
  <si>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</si>
  <si>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</si>
  <si>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</si>
  <si>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</si>
  <si>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</si>
  <si>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</si>
  <si>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</si>
  <si>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</si>
  <si>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</si>
  <si>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</si>
  <si>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</si>
  <si>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</si>
  <si>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</si>
  <si>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</si>
  <si>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</si>
  <si>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</si>
  <si>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</si>
  <si>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</si>
  <si>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</si>
  <si>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</si>
  <si>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</si>
  <si>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</si>
  <si>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</si>
  <si>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</si>
  <si>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</si>
  <si>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</si>
  <si>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</si>
  <si>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</si>
  <si>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</si>
  <si>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</si>
  <si>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</si>
  <si>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</si>
  <si>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</si>
  <si>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</si>
  <si>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</si>
  <si>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</si>
  <si>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</si>
  <si>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</si>
  <si>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</si>
  <si>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</si>
  <si>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</si>
  <si>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</si>
  <si>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</si>
  <si>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</si>
  <si>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</si>
  <si>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</si>
  <si>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</si>
  <si>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</si>
  <si>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</si>
  <si>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</si>
  <si>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</si>
  <si>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</si>
  <si>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</si>
  <si>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</si>
  <si>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</si>
  <si>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</si>
  <si>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</si>
  <si>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</si>
  <si>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</si>
  <si>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</si>
  <si>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</si>
  <si>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</si>
  <si>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</si>
  <si>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</si>
  <si>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</si>
  <si>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</si>
  <si>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</si>
  <si>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</si>
  <si>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</si>
  <si>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</si>
  <si>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</si>
  <si>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</si>
  <si>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</si>
  <si>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</si>
  <si>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</si>
  <si>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</si>
  <si>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</si>
  <si>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</si>
  <si>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</si>
  <si>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</si>
  <si>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</si>
  <si>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</si>
  <si>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</si>
  <si>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</si>
  <si>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</si>
  <si>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</si>
  <si>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</si>
  <si>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</si>
  <si>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</si>
  <si>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</si>
  <si>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</si>
  <si>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</si>
  <si>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</si>
  <si>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</si>
  <si>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</si>
  <si>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</si>
  <si>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</si>
  <si>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</si>
  <si>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</si>
  <si>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</si>
  <si>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</si>
  <si>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</si>
  <si>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</si>
  <si>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</si>
  <si>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</si>
  <si>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</si>
  <si>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</si>
  <si>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</si>
  <si>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</si>
  <si>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</si>
  <si>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</si>
  <si>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</si>
  <si>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</si>
  <si>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</si>
  <si>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</si>
  <si>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</si>
  <si>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</si>
  <si>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</si>
  <si>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</si>
  <si>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</si>
  <si>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</si>
  <si>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</si>
  <si>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</si>
  <si>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</si>
  <si>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</si>
  <si>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</si>
  <si>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</si>
  <si>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</si>
  <si>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</si>
  <si>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</si>
  <si>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</si>
  <si>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</si>
  <si>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</si>
  <si>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</si>
  <si>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</si>
  <si>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</si>
  <si>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</si>
  <si>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</si>
  <si>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</si>
  <si>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</si>
  <si>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</si>
  <si>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</si>
  <si>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</si>
  <si>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</si>
  <si>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</si>
  <si>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</si>
  <si>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</si>
  <si>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</si>
  <si>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</si>
  <si>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</si>
  <si>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</si>
  <si>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</si>
  <si>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</si>
  <si>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</si>
  <si>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</si>
  <si>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</si>
  <si>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</si>
  <si>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</si>
  <si>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</si>
  <si>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</si>
  <si>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</si>
  <si>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</si>
  <si>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</si>
  <si>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</si>
  <si>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</si>
  <si>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</si>
  <si>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</si>
  <si>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</si>
  <si>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</si>
  <si>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</si>
  <si>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</si>
  <si>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</si>
  <si>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</si>
  <si>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</si>
  <si>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</si>
  <si>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</si>
  <si>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</si>
  <si>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</si>
  <si>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</si>
  <si>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</si>
  <si>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</si>
  <si>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</si>
  <si>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</si>
  <si>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</si>
  <si>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</si>
  <si>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</si>
  <si>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</si>
  <si>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</si>
  <si>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</si>
  <si>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</si>
  <si>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</si>
  <si>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</si>
  <si>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</si>
  <si>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</si>
  <si>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</si>
  <si>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</si>
  <si>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</si>
  <si>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</si>
  <si>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</si>
  <si>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</si>
  <si>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</si>
  <si>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</si>
  <si>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</si>
  <si>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</si>
  <si>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</si>
  <si>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</si>
  <si>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</si>
  <si>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</si>
  <si>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</si>
  <si>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</si>
  <si>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</si>
  <si>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</si>
  <si>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</si>
  <si>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</si>
  <si>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</si>
  <si>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</si>
  <si>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</si>
  <si>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</si>
  <si>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</si>
  <si>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</si>
  <si>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</si>
  <si>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</si>
  <si>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</si>
  <si>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</si>
  <si>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</si>
  <si>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</si>
  <si>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</si>
  <si>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</si>
  <si>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</si>
  <si>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</si>
  <si>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</si>
  <si>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</si>
  <si>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</si>
  <si>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</si>
  <si>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</si>
  <si>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</si>
  <si>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</si>
  <si>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</si>
  <si>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</si>
  <si>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</si>
  <si>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</si>
  <si>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</si>
  <si>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</si>
  <si>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</si>
  <si>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</si>
  <si>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</si>
  <si>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</si>
  <si>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</si>
  <si>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</si>
  <si>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</si>
  <si>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</si>
  <si>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</si>
  <si>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</si>
  <si>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</si>
  <si>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</si>
  <si>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</si>
  <si>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</si>
  <si>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</si>
  <si>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</si>
  <si>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</si>
  <si>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</si>
  <si>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</si>
  <si>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</si>
  <si>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</si>
  <si>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</si>
  <si>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</si>
  <si>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</si>
  <si>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</si>
  <si>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</si>
  <si>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</si>
  <si>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</si>
  <si>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</si>
  <si>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</si>
  <si>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</si>
  <si>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</si>
  <si>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</si>
  <si>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</si>
  <si>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</si>
  <si>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</si>
  <si>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</si>
  <si>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</si>
  <si>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</si>
  <si>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</si>
  <si>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</si>
  <si>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</si>
  <si>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</si>
  <si>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</si>
  <si>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</si>
  <si>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</si>
  <si>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</si>
  <si>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</si>
  <si>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</si>
  <si>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</si>
  <si>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</si>
  <si>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</si>
  <si>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</si>
  <si>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</si>
  <si>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</si>
  <si>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</si>
  <si>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</si>
  <si>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</si>
  <si>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</si>
  <si>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</si>
  <si>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</si>
  <si>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</si>
  <si>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</si>
  <si>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</si>
  <si>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</si>
  <si>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</si>
  <si>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</si>
  <si>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</si>
  <si>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</si>
  <si>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</si>
  <si>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</si>
  <si>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</si>
  <si>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</si>
  <si>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</si>
  <si>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</si>
  <si>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</si>
  <si>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</si>
  <si>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</si>
  <si>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</si>
  <si>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</si>
  <si>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</si>
  <si>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</si>
  <si>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</si>
  <si>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</si>
  <si>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</si>
  <si>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</si>
  <si>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</si>
  <si>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</si>
  <si>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</si>
  <si>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</si>
  <si>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</si>
  <si>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</si>
  <si>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</si>
  <si>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</si>
  <si>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</si>
  <si>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</si>
  <si>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</si>
  <si>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</si>
  <si>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</si>
  <si>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</si>
  <si>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</si>
  <si>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</si>
  <si>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</si>
  <si>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</si>
  <si>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</si>
  <si>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</si>
  <si>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</si>
  <si>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</si>
  <si>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</si>
  <si>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</si>
  <si>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</si>
  <si>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</si>
  <si>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</si>
  <si>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</si>
  <si>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</si>
  <si>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</si>
  <si>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</si>
  <si>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</si>
  <si>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</si>
  <si>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</si>
  <si>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</si>
  <si>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</si>
  <si>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</si>
  <si>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</si>
  <si>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</si>
  <si>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</si>
  <si>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</si>
  <si>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</si>
  <si>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</si>
  <si>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</si>
  <si>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</si>
  <si>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</si>
  <si>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</si>
  <si>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</si>
  <si>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</si>
  <si>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</si>
  <si>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</si>
  <si>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</si>
  <si>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</si>
  <si>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</si>
  <si>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</si>
  <si>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</si>
  <si>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</si>
  <si>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</si>
  <si>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</si>
  <si>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</si>
  <si>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</si>
  <si>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</si>
  <si>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</si>
  <si>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</si>
  <si>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</si>
  <si>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</si>
  <si>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</si>
  <si>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</si>
  <si>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</si>
  <si>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</si>
  <si>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</si>
  <si>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</si>
  <si>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</si>
  <si>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</si>
  <si>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</si>
  <si>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</si>
  <si>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</si>
  <si>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</si>
  <si>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</si>
  <si>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</si>
  <si>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</si>
  <si>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</si>
  <si>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</si>
  <si>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</si>
  <si>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</si>
  <si>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</si>
  <si>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</si>
  <si>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</si>
  <si>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</si>
  <si>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</si>
  <si>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</si>
  <si>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</si>
  <si>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</si>
  <si>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</si>
  <si>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</si>
  <si>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</si>
  <si>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</si>
  <si>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</si>
  <si>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</si>
  <si>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</si>
  <si>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</si>
  <si>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</si>
  <si>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</si>
  <si>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</si>
  <si>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</si>
  <si>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</si>
  <si>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</si>
  <si>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</si>
  <si>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</si>
  <si>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</si>
  <si>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</si>
  <si>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</si>
  <si>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</si>
  <si>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</si>
  <si>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</si>
  <si>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</si>
  <si>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</si>
  <si>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</si>
  <si>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</si>
  <si>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</si>
  <si>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</si>
  <si>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</si>
  <si>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</si>
  <si>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</si>
  <si>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</si>
  <si>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</si>
  <si>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</si>
  <si>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</si>
  <si>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</si>
  <si>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</si>
  <si>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</si>
  <si>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</si>
  <si>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</si>
  <si>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</si>
  <si>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</si>
  <si>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</si>
  <si>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</si>
  <si>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</si>
  <si>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</si>
  <si>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</si>
  <si>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</si>
  <si>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</si>
  <si>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</si>
  <si>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</si>
  <si>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</si>
  <si>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</si>
  <si>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</si>
  <si>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</si>
  <si>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</si>
  <si>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</si>
  <si>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</si>
  <si>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</si>
  <si>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</si>
  <si>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</si>
  <si>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</si>
  <si>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</si>
  <si>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</si>
  <si>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</si>
  <si>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</si>
  <si>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</si>
  <si>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</si>
  <si>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</si>
  <si>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</si>
  <si>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</si>
  <si>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</si>
  <si>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</si>
  <si>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</si>
  <si>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</si>
  <si>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</si>
  <si>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</si>
  <si>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</si>
  <si>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</si>
  <si>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</si>
  <si>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</si>
  <si>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</si>
  <si>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</si>
  <si>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</si>
  <si>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</si>
  <si>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</si>
  <si>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</si>
  <si>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</si>
  <si>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</si>
  <si>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</si>
  <si>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</si>
  <si>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</si>
  <si>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</si>
  <si>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</si>
  <si>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</si>
  <si>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</si>
  <si>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</si>
  <si>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</si>
  <si>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</si>
  <si>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</si>
  <si>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</si>
  <si>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</si>
  <si>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</si>
  <si>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</si>
  <si>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</si>
  <si>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</si>
  <si>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</si>
  <si>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</si>
  <si>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</si>
  <si>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</si>
  <si>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</si>
  <si>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</si>
  <si>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</si>
  <si>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</si>
  <si>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</si>
  <si>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</si>
  <si>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</si>
  <si>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</si>
  <si>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</si>
  <si>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</si>
  <si>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</si>
  <si>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</si>
  <si>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</si>
  <si>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</si>
  <si>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</si>
  <si>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</si>
  <si>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</si>
  <si>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</si>
  <si>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</si>
  <si>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</si>
  <si>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</si>
  <si>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</si>
  <si>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</si>
  <si>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</si>
  <si>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</si>
  <si>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</si>
  <si>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</si>
  <si>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</si>
  <si>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</si>
  <si>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</si>
  <si>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</si>
  <si>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</si>
  <si>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</si>
  <si>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</si>
  <si>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</si>
  <si>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</si>
  <si>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</si>
  <si>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</si>
  <si>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</si>
  <si>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</si>
  <si>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</si>
  <si>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</si>
  <si>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</si>
  <si>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</si>
  <si>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</si>
  <si>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</si>
  <si>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</si>
  <si>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</si>
  <si>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</si>
  <si>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</si>
  <si>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</si>
  <si>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</si>
  <si>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</si>
  <si>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</si>
  <si>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</si>
  <si>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</si>
  <si>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</si>
  <si>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</si>
  <si>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</si>
  <si>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</si>
  <si>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</si>
  <si>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</si>
  <si>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</si>
  <si>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</si>
  <si>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</si>
  <si>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</si>
  <si>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</si>
  <si>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</si>
  <si>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</si>
  <si>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</si>
  <si>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</si>
  <si>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</si>
  <si>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</si>
  <si>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</si>
  <si>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</si>
  <si>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</si>
  <si>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</si>
  <si>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</si>
  <si>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</si>
  <si>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</si>
  <si>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</si>
  <si>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</si>
  <si>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</si>
  <si>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</si>
  <si>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</si>
  <si>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</si>
  <si>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</si>
  <si>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</si>
  <si>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</si>
  <si>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</si>
  <si>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</si>
  <si>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</si>
  <si>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</si>
  <si>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</si>
  <si>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</si>
  <si>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</si>
  <si>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</si>
  <si>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</si>
  <si>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</si>
  <si>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</si>
  <si>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</si>
  <si>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</si>
  <si>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</si>
  <si>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</si>
  <si>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</si>
  <si>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</si>
  <si>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</si>
  <si>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</si>
  <si>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</si>
  <si>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</si>
  <si>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</si>
  <si>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</si>
  <si>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</si>
  <si>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</si>
  <si>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</si>
  <si>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</si>
  <si>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</si>
  <si>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</si>
  <si>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</si>
  <si>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</si>
  <si>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</si>
  <si>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</si>
  <si>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</si>
  <si>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</si>
  <si>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</si>
  <si>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</si>
  <si>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</si>
  <si>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</si>
  <si>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</si>
  <si>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</si>
  <si>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</si>
  <si>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</si>
  <si>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</si>
  <si>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</si>
  <si>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</si>
  <si>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</si>
  <si>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</si>
  <si>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</si>
  <si>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</si>
  <si>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</si>
  <si>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</si>
  <si>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</si>
  <si>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</si>
  <si>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</si>
  <si>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</si>
  <si>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</si>
  <si>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</si>
  <si>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</si>
  <si>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</si>
  <si>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</si>
  <si>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</si>
  <si>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</si>
  <si>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</si>
  <si>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</si>
  <si>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</si>
  <si>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</si>
  <si>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</si>
  <si>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</si>
  <si>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</si>
  <si>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</si>
  <si>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</si>
  <si>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</si>
  <si>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</si>
  <si>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</si>
  <si>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</si>
  <si>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</si>
  <si>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</si>
  <si>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</si>
  <si>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</si>
  <si>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</si>
  <si>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</si>
  <si>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</si>
  <si>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</si>
  <si>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</si>
  <si>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</si>
  <si>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</si>
  <si>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</si>
  <si>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</si>
  <si>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</si>
  <si>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</si>
  <si>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</si>
  <si>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</si>
  <si>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</si>
  <si>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</si>
  <si>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</si>
  <si>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</si>
  <si>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</si>
  <si>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</si>
  <si>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</si>
  <si>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</si>
  <si>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</si>
  <si>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</si>
  <si>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</si>
  <si>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</si>
  <si>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</si>
  <si>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</si>
  <si>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</si>
  <si>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</si>
  <si>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</si>
  <si>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</si>
  <si>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</si>
  <si>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</si>
  <si>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</si>
  <si>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</si>
  <si>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</si>
  <si>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</si>
  <si>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</si>
  <si>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</si>
  <si>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</si>
  <si>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</si>
  <si>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</si>
  <si>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</si>
  <si>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</si>
  <si>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</si>
  <si>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</si>
  <si>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</si>
  <si>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</si>
  <si>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</si>
  <si>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</si>
  <si>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</si>
  <si>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</si>
  <si>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</si>
  <si>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</si>
  <si>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</si>
  <si>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</si>
  <si>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</si>
  <si>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</si>
  <si>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</si>
  <si>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</si>
  <si>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</si>
  <si>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</si>
  <si>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</si>
  <si>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</si>
  <si>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</si>
  <si>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</si>
  <si>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</si>
  <si>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</si>
  <si>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</si>
  <si>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</si>
  <si>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</si>
  <si>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</si>
  <si>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</si>
  <si>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</si>
  <si>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</si>
  <si>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</si>
  <si>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</si>
  <si>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</si>
  <si>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</si>
  <si>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</si>
  <si>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</si>
  <si>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</si>
  <si>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</si>
  <si>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</si>
  <si>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</si>
  <si>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</si>
  <si>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</si>
  <si>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</si>
  <si>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</si>
  <si>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</si>
  <si>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</si>
  <si>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</si>
  <si>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</si>
  <si>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</si>
  <si>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</si>
  <si>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</si>
  <si>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</si>
  <si>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</si>
  <si>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</si>
  <si>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</si>
  <si>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</si>
  <si>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</si>
  <si>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</si>
  <si>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</si>
  <si>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</si>
  <si>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</si>
  <si>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</si>
  <si>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</si>
  <si>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</si>
  <si>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</si>
  <si>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</si>
  <si>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</si>
  <si>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</si>
  <si>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</si>
  <si>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</si>
  <si>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</si>
  <si>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</si>
  <si>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</si>
  <si>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</si>
  <si>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</si>
  <si>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</si>
  <si>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</si>
  <si>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</si>
  <si>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</si>
  <si>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</si>
  <si>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</si>
  <si>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</si>
  <si>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</si>
  <si>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</si>
  <si>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</si>
  <si>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</si>
  <si>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</si>
  <si>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</si>
  <si>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</si>
  <si>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</si>
  <si>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</si>
  <si>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</si>
  <si>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</si>
  <si>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</si>
  <si>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</si>
  <si>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</si>
  <si>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</si>
  <si>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</si>
  <si>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</si>
  <si>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</si>
  <si>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</si>
  <si>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</si>
  <si>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</si>
  <si>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</si>
  <si>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</si>
  <si>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</si>
  <si>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</si>
  <si>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</si>
  <si>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</si>
  <si>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</si>
  <si>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</si>
  <si>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</si>
  <si>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</si>
  <si>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</si>
  <si>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</si>
  <si>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</si>
  <si>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</si>
  <si>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</si>
  <si>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</si>
  <si>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</si>
  <si>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</si>
  <si>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</si>
  <si>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</si>
  <si>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</si>
  <si>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</si>
  <si>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</si>
  <si>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</si>
  <si>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</si>
  <si>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</si>
  <si>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</si>
  <si>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</si>
  <si>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</si>
  <si>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</si>
  <si>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</si>
  <si>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</si>
  <si>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</si>
  <si>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</si>
  <si>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</si>
  <si>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</si>
  <si>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</si>
  <si>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</si>
  <si>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</si>
  <si>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</si>
  <si>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</si>
  <si>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</si>
  <si>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</si>
  <si>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</si>
  <si>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</si>
  <si>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</si>
  <si>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</si>
  <si>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</si>
  <si>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</si>
  <si>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</si>
  <si>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</si>
  <si>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</si>
  <si>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</si>
  <si>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</si>
  <si>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</si>
  <si>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</si>
  <si>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</si>
  <si>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</si>
  <si>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</si>
  <si>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</si>
  <si>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</si>
  <si>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</si>
  <si>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</si>
  <si>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</si>
  <si>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</si>
  <si>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</si>
  <si>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</si>
  <si>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</si>
  <si>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</si>
  <si>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</si>
  <si>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</si>
  <si>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</si>
  <si>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</si>
  <si>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</si>
  <si>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</si>
  <si>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</si>
  <si>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</si>
  <si>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</si>
  <si>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</si>
  <si>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</si>
  <si>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</si>
  <si>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</si>
  <si>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</si>
  <si>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</si>
  <si>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</si>
  <si>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</si>
  <si>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</si>
  <si>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</si>
  <si>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</si>
  <si>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</si>
  <si>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</si>
  <si>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</si>
  <si>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</si>
  <si>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</si>
  <si>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</si>
  <si>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</si>
  <si>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</si>
  <si>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</si>
  <si>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</si>
  <si>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</si>
  <si>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</si>
  <si>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</si>
  <si>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</si>
  <si>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</si>
  <si>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</si>
  <si>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</si>
  <si>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</si>
  <si>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</si>
  <si>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</si>
  <si>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</si>
  <si>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</si>
  <si>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</si>
  <si>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</si>
  <si>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</si>
  <si>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</si>
  <si>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</si>
  <si>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</si>
  <si>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</si>
  <si>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</si>
  <si>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</si>
  <si>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</si>
  <si>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</si>
  <si>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</si>
  <si>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</si>
  <si>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</si>
  <si>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</si>
  <si>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</si>
  <si>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</si>
  <si>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</si>
  <si>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</si>
  <si>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</si>
  <si>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</si>
  <si>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</si>
  <si>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</si>
  <si>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</si>
  <si>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</si>
  <si>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</si>
  <si>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</si>
  <si>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</si>
  <si>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</si>
  <si>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</si>
  <si>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</si>
  <si>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</si>
  <si>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</si>
  <si>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</si>
  <si>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</si>
  <si>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</si>
  <si>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</si>
  <si>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</si>
  <si>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</si>
  <si>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</si>
  <si>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</si>
  <si>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</si>
  <si>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</si>
  <si>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</si>
  <si>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</si>
  <si>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</si>
  <si>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</si>
  <si>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</si>
  <si>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</si>
  <si>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</si>
  <si>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</si>
  <si>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</si>
  <si>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</si>
  <si>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</si>
  <si>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</si>
  <si>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</si>
  <si>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</si>
  <si>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</si>
  <si>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</si>
  <si>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</si>
  <si>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</si>
  <si>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</si>
  <si>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</si>
  <si>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</si>
  <si>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</si>
  <si>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</si>
  <si>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</si>
  <si>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</si>
  <si>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</si>
  <si>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</si>
  <si>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</si>
  <si>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</si>
  <si>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</si>
  <si>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</si>
  <si>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</si>
  <si>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</si>
  <si>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</si>
  <si>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</si>
  <si>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</si>
  <si>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</si>
  <si>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</si>
  <si>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</si>
  <si>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</si>
  <si>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</si>
  <si>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</si>
  <si>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</si>
  <si>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</si>
  <si>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</si>
  <si>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</si>
  <si>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</si>
  <si>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</si>
  <si>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</si>
  <si>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</si>
  <si>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</si>
  <si>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</si>
  <si>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</si>
  <si>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</si>
  <si>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</si>
  <si>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</si>
  <si>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</si>
  <si>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</si>
  <si>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</si>
  <si>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</si>
  <si>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</si>
  <si>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</si>
  <si>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</si>
  <si>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</si>
  <si>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</si>
  <si>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</si>
  <si>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</si>
  <si>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</si>
  <si>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</si>
  <si>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</si>
  <si>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</si>
  <si>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</si>
  <si>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</si>
  <si>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</si>
  <si>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</si>
  <si>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</si>
  <si>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</si>
  <si>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</si>
  <si>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</si>
  <si>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</si>
  <si>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</si>
  <si>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</si>
  <si>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</si>
  <si>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</si>
  <si>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</si>
  <si>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</si>
  <si>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</si>
  <si>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</si>
  <si>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</si>
  <si>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</si>
  <si>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</si>
  <si>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</si>
  <si>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</si>
  <si>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</si>
  <si>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</si>
  <si>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</si>
  <si>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</si>
  <si>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</si>
  <si>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</si>
  <si>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</si>
  <si>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</si>
  <si>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</si>
  <si>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</si>
  <si>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</si>
  <si>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</si>
  <si>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</si>
  <si>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</si>
  <si>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</si>
  <si>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</si>
  <si>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</si>
  <si>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</si>
  <si>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</si>
  <si>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</si>
  <si>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</si>
  <si>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</si>
  <si>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</si>
  <si>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</si>
  <si>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</si>
  <si>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</si>
  <si>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</si>
  <si>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</si>
  <si>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</si>
  <si>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</si>
  <si>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</si>
  <si>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</si>
  <si>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</si>
  <si>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</si>
  <si>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</si>
  <si>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</si>
  <si>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</si>
  <si>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</si>
  <si>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</si>
  <si>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</si>
  <si>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</si>
  <si>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</si>
  <si>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</si>
  <si>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</si>
  <si>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</si>
  <si>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</si>
  <si>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</si>
  <si>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</si>
  <si>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</si>
  <si>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</si>
  <si>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</si>
  <si>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</si>
  <si>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</si>
  <si>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</si>
  <si>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</si>
  <si>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</si>
  <si>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</si>
  <si>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</si>
  <si>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</si>
  <si>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</si>
  <si>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</si>
  <si>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</si>
  <si>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</si>
  <si>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</si>
  <si>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</si>
  <si>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</si>
  <si>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</si>
  <si>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</si>
  <si>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</si>
  <si>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</si>
  <si>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</si>
  <si>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</si>
  <si>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</si>
  <si>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</si>
  <si>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</si>
  <si>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</si>
  <si>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</si>
  <si>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</si>
  <si>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</si>
  <si>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</si>
  <si>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</si>
  <si>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</si>
  <si>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</si>
  <si>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</si>
  <si>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</si>
  <si>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</si>
  <si>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</si>
  <si>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</si>
  <si>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</si>
  <si>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</si>
  <si>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</si>
  <si>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</si>
  <si>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</si>
  <si>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</si>
  <si>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</si>
  <si>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</si>
  <si>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</si>
  <si>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</si>
  <si>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</si>
  <si>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</si>
  <si>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</si>
  <si>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</si>
  <si>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</si>
  <si>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</si>
  <si>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</si>
  <si>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</si>
  <si>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</si>
  <si>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</si>
  <si>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</si>
  <si>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</si>
  <si>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</si>
  <si>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</si>
  <si>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</si>
  <si>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</si>
  <si>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</si>
  <si>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</si>
  <si>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</si>
  <si>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</si>
  <si>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</si>
  <si>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</si>
  <si>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</si>
  <si>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</si>
  <si>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</si>
  <si>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</si>
  <si>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</si>
  <si>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</si>
  <si>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</si>
  <si>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</si>
  <si>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</si>
  <si>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</si>
  <si>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</si>
  <si>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</si>
  <si>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</si>
  <si>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</si>
  <si>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</si>
  <si>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</si>
  <si>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</si>
  <si>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Column Labels</t>
  </si>
  <si>
    <t>Grand Total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</si>
  <si>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</si>
  <si>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</si>
  <si>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</si>
  <si>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</si>
  <si>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</si>
  <si>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</si>
  <si>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</si>
  <si>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</si>
  <si>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</si>
  <si>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</si>
  <si>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</si>
  <si>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</si>
  <si>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</si>
  <si>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</si>
  <si>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</si>
  <si>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</si>
  <si>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</si>
  <si>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</si>
  <si>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</si>
  <si>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</si>
  <si>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</si>
  <si>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</si>
  <si>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</si>
  <si>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</si>
  <si>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</si>
  <si>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</si>
  <si>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</si>
  <si>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</si>
  <si>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</si>
  <si>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</si>
  <si>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</si>
  <si>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</si>
  <si>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</si>
  <si>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</si>
  <si>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</si>
  <si>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</si>
  <si>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</si>
  <si>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</si>
  <si>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</si>
  <si>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</si>
  <si>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</si>
  <si>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</si>
  <si>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</si>
  <si>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</si>
  <si>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</si>
  <si>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</si>
  <si>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</si>
  <si>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</si>
  <si>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</si>
  <si>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</si>
  <si>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</si>
  <si>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</si>
  <si>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</si>
  <si>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</si>
  <si>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</si>
  <si>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</si>
  <si>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</si>
  <si>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</si>
  <si>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</si>
  <si>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</si>
  <si>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</si>
  <si>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</si>
  <si>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</si>
  <si>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</si>
  <si>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</si>
  <si>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</si>
  <si>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</si>
  <si>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</si>
  <si>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Greater than 50000</t>
  </si>
  <si>
    <t>45000 to 49999</t>
  </si>
  <si>
    <t>35000 to 39999</t>
  </si>
  <si>
    <t>Successful</t>
  </si>
  <si>
    <t>Mean</t>
  </si>
  <si>
    <t>Median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</si>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</sst>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2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9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Endy.xlsx]Sheet2!PivotTable1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2-4DBA-BF7F-56563E9BA79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2-4DBA-BF7F-56563E9BA79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A2-4DBA-BF7F-56563E9BA79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A2-4DBA-BF7F-56563E9BA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1044415"/>
        <c:axId val="2055870207"/>
      </c:barChart>
      <c:catAx>
        <c:axId val="162104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870207"/>
        <c:crosses val="autoZero"/>
        <c:auto val="1"/>
        <c:lblAlgn val="ctr"/>
        <c:lblOffset val="100"/>
        <c:noMultiLvlLbl val="0"/>
      </c:catAx>
      <c:valAx>
        <c:axId val="20558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04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Endy.xlsx]Sheet3!PivotTable2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C-46C1-B13E-E6F915D0A7A4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C-46C1-B13E-E6F915D0A7A4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3C-46C1-B13E-E6F915D0A7A4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3C-46C1-B13E-E6F915D0A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0052079"/>
        <c:axId val="1630867503"/>
      </c:barChart>
      <c:catAx>
        <c:axId val="16300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867503"/>
        <c:crosses val="autoZero"/>
        <c:auto val="1"/>
        <c:lblAlgn val="ctr"/>
        <c:lblOffset val="100"/>
        <c:noMultiLvlLbl val="0"/>
      </c:catAx>
      <c:valAx>
        <c:axId val="16308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Endy.xlsx]Sheet4!PivotTable3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1-4B09-9741-2701A8827F35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1-4B09-9741-2701A8827F35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61-4B09-9741-2701A8827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829167"/>
        <c:axId val="210432031"/>
      </c:lineChart>
      <c:catAx>
        <c:axId val="154982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2031"/>
        <c:crosses val="autoZero"/>
        <c:auto val="1"/>
        <c:lblAlgn val="ctr"/>
        <c:lblOffset val="100"/>
        <c:noMultiLvlLbl val="0"/>
      </c:catAx>
      <c:valAx>
        <c:axId val="2104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2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Sheet5!$F$2:$F$13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36-4B0E-A7F3-357A646020C5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Sheet5!$G$2:$G$13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36-4B0E-A7F3-357A646020C5}"/>
            </c:ext>
          </c:extLst>
        </c:ser>
        <c:ser>
          <c:idx val="6"/>
          <c:order val="6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Sheet5!$H$2:$H$13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36-4B0E-A7F3-357A6460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519232"/>
        <c:axId val="531575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Sheet5!$B$2:$B$13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636-4B0E-A7F3-357A646020C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636-4B0E-A7F3-357A646020C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636-4B0E-A7F3-357A646020C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36-4B0E-A7F3-357A646020C5}"/>
                  </c:ext>
                </c:extLst>
              </c15:ser>
            </c15:filteredLineSeries>
          </c:ext>
        </c:extLst>
      </c:lineChart>
      <c:catAx>
        <c:axId val="29351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75008"/>
        <c:crosses val="autoZero"/>
        <c:auto val="1"/>
        <c:lblAlgn val="ctr"/>
        <c:lblOffset val="100"/>
        <c:noMultiLvlLbl val="0"/>
      </c:catAx>
      <c:valAx>
        <c:axId val="5315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598170</xdr:colOff>
      <xdr:row>1</xdr:row>
      <xdr:rowOff>179070</xdr:rowOff>
    </xdr:from>
    <xdr:to>
      <xdr:col>13</xdr:col>
      <xdr:colOff>316230</xdr:colOff>
      <xdr:row>15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05133-5776-9433-BCA9-A71417A63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483870</xdr:colOff>
      <xdr:row>1</xdr:row>
      <xdr:rowOff>183931</xdr:rowOff>
    </xdr:from>
    <xdr:to>
      <xdr:col>12</xdr:col>
      <xdr:colOff>157655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50C72-BCFB-8ED2-0742-99EDAFAD1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300990</xdr:colOff>
      <xdr:row>3</xdr:row>
      <xdr:rowOff>87630</xdr:rowOff>
    </xdr:from>
    <xdr:to>
      <xdr:col>11</xdr:col>
      <xdr:colOff>529590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9A88D-BC68-CA25-3B77-914407F5C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491490</xdr:colOff>
      <xdr:row>13</xdr:row>
      <xdr:rowOff>30480</xdr:rowOff>
    </xdr:from>
    <xdr:to>
      <xdr:col>6</xdr:col>
      <xdr:colOff>148590</xdr:colOff>
      <xdr:row>27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08B25E-C3BE-B326-AD3F-3B3BE4BC8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User" refreshedDate="45230.741011111109" createdVersion="8" refreshedVersion="8" minRefreshableVersion="3" recordCount="1001" xr:uid="{E077FD37-2539-45A4-988B-309960EE2659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8D633-5D0B-43B1-BA27-070C888395F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D9FEF-BA53-47E7-9970-76265C25BB5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F8AAA-0FDE-4184-90B4-57EED5977AC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G1" workbookViewId="0">
      <selection sqref="A1:XFD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5" max="5" width="9.09765625" customWidth="1"/>
    <col min="6" max="6" width="15.09765625" style="4" bestFit="1" customWidth="1"/>
    <col min="8" max="8" width="13" bestFit="1" customWidth="1"/>
    <col min="9" max="9" width="15.3984375" customWidth="1"/>
    <col min="12" max="13" width="11.19921875" bestFit="1" customWidth="1"/>
    <col min="14" max="15" width="11.19921875" style="11" customWidth="1"/>
    <col min="18" max="18" width="28" bestFit="1" customWidth="1"/>
    <col min="19" max="19" width="17.39843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ROUND(E2/D2*100,0)</f>
        <v>0</v>
      </c>
      <c r="G2" t="s">
        <v>14</v>
      </c>
      <c r="H2">
        <v>0</v>
      </c>
      <c r="I2" s="7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ROUND(E3/D3*100,0)</f>
        <v>1040</v>
      </c>
      <c r="G3" t="s">
        <v>20</v>
      </c>
      <c r="H3">
        <v>158</v>
      </c>
      <c r="I3" s="7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>LEFT(R3,SEARCH("/",R3)-1)</f>
        <v>music</v>
      </c>
      <c r="T3" t="str">
        <f t="shared" ref="T3:T66" si="4">RIGHT(R3,LEN(R3)-SEARCH("/",R3))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ref="S4:S67" si="5">LEFT(R4,SEARCH("/",R4)-1)</f>
        <v>technology</v>
      </c>
      <c r="T4" t="str">
        <f t="shared" si="4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59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5"/>
        <v>music</v>
      </c>
      <c r="T5" t="str">
        <f t="shared" si="4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5"/>
        <v>theater</v>
      </c>
      <c r="T6" t="str">
        <f t="shared" si="4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174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5"/>
        <v>theater</v>
      </c>
      <c r="T7" t="str">
        <f t="shared" si="4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21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5"/>
        <v>film &amp; video</v>
      </c>
      <c r="T8" t="str">
        <f t="shared" si="4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5"/>
        <v>theater</v>
      </c>
      <c r="T9" t="str">
        <f t="shared" si="4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20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5"/>
        <v>theater</v>
      </c>
      <c r="T10" t="str">
        <f t="shared" si="4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52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5"/>
        <v>music</v>
      </c>
      <c r="T11" t="str">
        <f t="shared" si="4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5"/>
        <v>film &amp; video</v>
      </c>
      <c r="T12" t="str">
        <f t="shared" si="4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5"/>
        <v>theater</v>
      </c>
      <c r="T13" t="str">
        <f t="shared" si="4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5"/>
        <v>film &amp; video</v>
      </c>
      <c r="T14" t="str">
        <f t="shared" si="4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5"/>
        <v>music</v>
      </c>
      <c r="T15" t="str">
        <f t="shared" si="4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67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5"/>
        <v>music</v>
      </c>
      <c r="T16" t="str">
        <f t="shared" si="4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5"/>
        <v>technology</v>
      </c>
      <c r="T17" t="str">
        <f t="shared" si="4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5"/>
        <v>publishing</v>
      </c>
      <c r="T18" t="str">
        <f t="shared" si="4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5"/>
        <v>film &amp; video</v>
      </c>
      <c r="T19" t="str">
        <f t="shared" si="4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67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5"/>
        <v>theater</v>
      </c>
      <c r="T20" t="str">
        <f t="shared" si="4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49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5"/>
        <v>theater</v>
      </c>
      <c r="T21" t="str">
        <f t="shared" si="4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5"/>
        <v>film &amp; video</v>
      </c>
      <c r="T22" t="str">
        <f t="shared" si="4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5"/>
        <v>theater</v>
      </c>
      <c r="T23" t="str">
        <f t="shared" si="4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5"/>
        <v>theater</v>
      </c>
      <c r="T24" t="str">
        <f t="shared" si="4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5"/>
        <v>film &amp; video</v>
      </c>
      <c r="T25" t="str">
        <f t="shared" si="4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113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5"/>
        <v>technology</v>
      </c>
      <c r="T26" t="str">
        <f t="shared" si="4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5"/>
        <v>games</v>
      </c>
      <c r="T27" t="str">
        <f t="shared" si="4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5"/>
        <v>theater</v>
      </c>
      <c r="T28" t="str">
        <f t="shared" si="4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80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5"/>
        <v>music</v>
      </c>
      <c r="T29" t="str">
        <f t="shared" si="4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5"/>
        <v>theater</v>
      </c>
      <c r="T30" t="str">
        <f t="shared" si="4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5"/>
        <v>film &amp; video</v>
      </c>
      <c r="T31" t="str">
        <f t="shared" si="4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5"/>
        <v>film &amp; video</v>
      </c>
      <c r="T32" t="str">
        <f t="shared" si="4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5"/>
        <v>games</v>
      </c>
      <c r="T33" t="str">
        <f t="shared" si="4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5"/>
        <v>film &amp; video</v>
      </c>
      <c r="T34" t="str">
        <f t="shared" si="4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378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5"/>
        <v>theater</v>
      </c>
      <c r="T35" t="str">
        <f t="shared" si="4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151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5"/>
        <v>film &amp; video</v>
      </c>
      <c r="T36" t="str">
        <f t="shared" si="4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5"/>
        <v>film &amp; video</v>
      </c>
      <c r="T37" t="str">
        <f t="shared" si="4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5"/>
        <v>theater</v>
      </c>
      <c r="T38" t="str">
        <f t="shared" si="4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140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5"/>
        <v>publishing</v>
      </c>
      <c r="T39" t="str">
        <f t="shared" si="4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5"/>
        <v>photography</v>
      </c>
      <c r="T40" t="str">
        <f t="shared" si="4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51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5"/>
        <v>theater</v>
      </c>
      <c r="T41" t="str">
        <f t="shared" si="4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5"/>
        <v>technology</v>
      </c>
      <c r="T42" t="str">
        <f t="shared" si="4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213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5"/>
        <v>music</v>
      </c>
      <c r="T43" t="str">
        <f t="shared" si="4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444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5"/>
        <v>food</v>
      </c>
      <c r="T44" t="str">
        <f t="shared" si="4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186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5"/>
        <v>publishing</v>
      </c>
      <c r="T45" t="str">
        <f t="shared" si="4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659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5"/>
        <v>publishing</v>
      </c>
      <c r="T46" t="str">
        <f t="shared" si="4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5"/>
        <v>theater</v>
      </c>
      <c r="T47" t="str">
        <f t="shared" si="4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115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5"/>
        <v>music</v>
      </c>
      <c r="T48" t="str">
        <f t="shared" si="4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5"/>
        <v>theater</v>
      </c>
      <c r="T49" t="str">
        <f t="shared" si="4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5"/>
        <v>theater</v>
      </c>
      <c r="T50" t="str">
        <f t="shared" si="4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190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5"/>
        <v>music</v>
      </c>
      <c r="T51" t="str">
        <f t="shared" si="4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5"/>
        <v>music</v>
      </c>
      <c r="T52" t="str">
        <f t="shared" si="4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5"/>
        <v>technology</v>
      </c>
      <c r="T53" t="str">
        <f t="shared" si="4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5"/>
        <v>theater</v>
      </c>
      <c r="T54" t="str">
        <f t="shared" si="4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5"/>
        <v>film &amp; video</v>
      </c>
      <c r="T55" t="str">
        <f t="shared" si="4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90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5"/>
        <v>technology</v>
      </c>
      <c r="T56" t="str">
        <f t="shared" si="4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5"/>
        <v>music</v>
      </c>
      <c r="T57" t="str">
        <f t="shared" si="4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144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5"/>
        <v>technology</v>
      </c>
      <c r="T58" t="str">
        <f t="shared" si="4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5"/>
        <v>games</v>
      </c>
      <c r="T59" t="str">
        <f t="shared" si="4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5"/>
        <v>theater</v>
      </c>
      <c r="T60" t="str">
        <f t="shared" si="4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5"/>
        <v>theater</v>
      </c>
      <c r="T61" t="str">
        <f t="shared" si="4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5"/>
        <v>theater</v>
      </c>
      <c r="T62" t="str">
        <f t="shared" si="4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93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5"/>
        <v>theater</v>
      </c>
      <c r="T63" t="str">
        <f t="shared" si="4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723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5"/>
        <v>technology</v>
      </c>
      <c r="T64" t="str">
        <f t="shared" si="4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12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5"/>
        <v>theater</v>
      </c>
      <c r="T65" t="str">
        <f t="shared" si="4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98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5"/>
        <v>technology</v>
      </c>
      <c r="T66" t="str">
        <f t="shared" si="4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6">ROUND(E67/D67*100,0)</f>
        <v>236</v>
      </c>
      <c r="G67" t="s">
        <v>20</v>
      </c>
      <c r="H67">
        <v>236</v>
      </c>
      <c r="I67" s="7">
        <f t="shared" ref="I67:I130" si="7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8">(((L67/60)/60)/24)+DATE(1970,1,1)</f>
        <v>40570.25</v>
      </c>
      <c r="O67" s="11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si="5"/>
        <v>theater</v>
      </c>
      <c r="T67" t="str">
        <f t="shared" ref="T67:T130" si="10">RIGHT(R67,LEN(R67)-SEARCH("/",R67))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6"/>
        <v>45</v>
      </c>
      <c r="G68" t="s">
        <v>14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8"/>
        <v>42102.208333333328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ref="S68:S131" si="11">LEFT(R68,SEARCH("/",R68)-1)</f>
        <v>theater</v>
      </c>
      <c r="T68" t="str">
        <f t="shared" si="10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162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8"/>
        <v>40203.25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0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255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8"/>
        <v>42943.208333333328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0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24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8"/>
        <v>40531.25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0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124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8"/>
        <v>40484.208333333336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0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108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8"/>
        <v>43799.25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0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670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8"/>
        <v>42186.208333333328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0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661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8"/>
        <v>42701.25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0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122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8"/>
        <v>42456.208333333328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0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151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8"/>
        <v>43296.208333333328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0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78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8"/>
        <v>42027.25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0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47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8"/>
        <v>40448.208333333336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0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301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8"/>
        <v>43206.208333333328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0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70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8"/>
        <v>43267.208333333328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0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637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8"/>
        <v>42976.208333333328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0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225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8"/>
        <v>43062.25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0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1497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8"/>
        <v>43482.25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0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38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8"/>
        <v>42579.208333333328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0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132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8"/>
        <v>41118.208333333336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0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131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8"/>
        <v>40797.208333333336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0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168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8"/>
        <v>42128.208333333328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0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62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8"/>
        <v>40610.25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0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261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8"/>
        <v>42110.208333333328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0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253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8"/>
        <v>40283.208333333336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0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79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8"/>
        <v>42425.25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0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48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8"/>
        <v>42588.208333333328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0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259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8"/>
        <v>40352.208333333336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0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61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8"/>
        <v>41202.208333333336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0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304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8"/>
        <v>43562.208333333328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0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113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8"/>
        <v>43752.208333333328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0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217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8"/>
        <v>40612.25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0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927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8"/>
        <v>42180.208333333328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0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34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8"/>
        <v>42212.208333333328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0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197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8"/>
        <v>41968.25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0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8"/>
        <v>40835.208333333336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0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1021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8"/>
        <v>42056.25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0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282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8"/>
        <v>43234.208333333328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0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25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8"/>
        <v>40475.208333333336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0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143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8"/>
        <v>42878.208333333328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0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145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8"/>
        <v>41366.208333333336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0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359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8"/>
        <v>43716.208333333328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0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186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8"/>
        <v>43213.208333333328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0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595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8"/>
        <v>41005.208333333336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0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59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8"/>
        <v>41651.25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0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15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8"/>
        <v>43354.208333333328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0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120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8"/>
        <v>41174.208333333336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0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269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8"/>
        <v>41875.208333333336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0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377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8"/>
        <v>42990.208333333328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0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727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8"/>
        <v>43564.208333333328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0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87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8"/>
        <v>43056.25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0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8"/>
        <v>42265.208333333328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0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174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8"/>
        <v>40808.208333333336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0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118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8"/>
        <v>41665.25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0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215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8"/>
        <v>41806.208333333336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0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149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8"/>
        <v>42111.208333333328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0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219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8"/>
        <v>41917.208333333336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0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64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8"/>
        <v>41970.25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0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19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8"/>
        <v>42332.25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0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368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8"/>
        <v>43598.208333333328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0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160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8"/>
        <v>43362.208333333328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0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39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8"/>
        <v>42596.208333333328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0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51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8"/>
        <v>40310.208333333336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0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60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8"/>
        <v>40417.208333333336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0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2">ROUND(E131/D131*100,0)</f>
        <v>3</v>
      </c>
      <c r="G131" t="s">
        <v>74</v>
      </c>
      <c r="H131">
        <v>55</v>
      </c>
      <c r="I131" s="7">
        <f t="shared" ref="I131:I194" si="13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4">(((L131/60)/60)/24)+DATE(1970,1,1)</f>
        <v>42038.25</v>
      </c>
      <c r="O131" s="11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si="11"/>
        <v>food</v>
      </c>
      <c r="T131" t="str">
        <f t="shared" ref="T131:T194" si="16">RIGHT(R131,LEN(R131)-SEARCH("/",R131))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2"/>
        <v>155</v>
      </c>
      <c r="G132" t="s">
        <v>20</v>
      </c>
      <c r="H132">
        <v>533</v>
      </c>
      <c r="I132" s="7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4"/>
        <v>40842.208333333336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tr">
        <f t="shared" ref="S132:S195" si="17">LEFT(R132,SEARCH("/",R132)-1)</f>
        <v>film &amp; video</v>
      </c>
      <c r="T132" t="str">
        <f t="shared" si="16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2"/>
        <v>101</v>
      </c>
      <c r="G133" t="s">
        <v>20</v>
      </c>
      <c r="H133">
        <v>2443</v>
      </c>
      <c r="I133" s="7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4"/>
        <v>41607.25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7"/>
        <v>technology</v>
      </c>
      <c r="T133" t="str">
        <f t="shared" si="16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2"/>
        <v>116</v>
      </c>
      <c r="G134" t="s">
        <v>20</v>
      </c>
      <c r="H134">
        <v>89</v>
      </c>
      <c r="I134" s="7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4"/>
        <v>43112.25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7"/>
        <v>theater</v>
      </c>
      <c r="T134" t="str">
        <f t="shared" si="16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2"/>
        <v>311</v>
      </c>
      <c r="G135" t="s">
        <v>20</v>
      </c>
      <c r="H135">
        <v>159</v>
      </c>
      <c r="I135" s="7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4"/>
        <v>40767.208333333336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7"/>
        <v>music</v>
      </c>
      <c r="T135" t="str">
        <f t="shared" si="16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2"/>
        <v>90</v>
      </c>
      <c r="G136" t="s">
        <v>14</v>
      </c>
      <c r="H136">
        <v>940</v>
      </c>
      <c r="I136" s="7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4"/>
        <v>40713.208333333336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7"/>
        <v>film &amp; video</v>
      </c>
      <c r="T136" t="str">
        <f t="shared" si="16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2"/>
        <v>71</v>
      </c>
      <c r="G137" t="s">
        <v>14</v>
      </c>
      <c r="H137">
        <v>117</v>
      </c>
      <c r="I137" s="7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4"/>
        <v>41340.25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7"/>
        <v>theater</v>
      </c>
      <c r="T137" t="str">
        <f t="shared" si="16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2"/>
        <v>3</v>
      </c>
      <c r="G138" t="s">
        <v>74</v>
      </c>
      <c r="H138">
        <v>58</v>
      </c>
      <c r="I138" s="7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4"/>
        <v>41797.208333333336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7"/>
        <v>film &amp; video</v>
      </c>
      <c r="T138" t="str">
        <f t="shared" si="16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2"/>
        <v>262</v>
      </c>
      <c r="G139" t="s">
        <v>20</v>
      </c>
      <c r="H139">
        <v>50</v>
      </c>
      <c r="I139" s="7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4"/>
        <v>40457.208333333336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7"/>
        <v>publishing</v>
      </c>
      <c r="T139" t="str">
        <f t="shared" si="16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7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4"/>
        <v>41180.208333333336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7"/>
        <v>games</v>
      </c>
      <c r="T140" t="str">
        <f t="shared" si="16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2"/>
        <v>21</v>
      </c>
      <c r="G141" t="s">
        <v>14</v>
      </c>
      <c r="H141">
        <v>326</v>
      </c>
      <c r="I141" s="7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4"/>
        <v>42115.208333333328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7"/>
        <v>technology</v>
      </c>
      <c r="T141" t="str">
        <f t="shared" si="16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2"/>
        <v>223</v>
      </c>
      <c r="G142" t="s">
        <v>20</v>
      </c>
      <c r="H142">
        <v>186</v>
      </c>
      <c r="I142" s="7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4"/>
        <v>43156.25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7"/>
        <v>film &amp; video</v>
      </c>
      <c r="T142" t="str">
        <f t="shared" si="16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2"/>
        <v>102</v>
      </c>
      <c r="G143" t="s">
        <v>20</v>
      </c>
      <c r="H143">
        <v>1071</v>
      </c>
      <c r="I143" s="7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4"/>
        <v>42167.208333333328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7"/>
        <v>technology</v>
      </c>
      <c r="T143" t="str">
        <f t="shared" si="16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2"/>
        <v>230</v>
      </c>
      <c r="G144" t="s">
        <v>20</v>
      </c>
      <c r="H144">
        <v>117</v>
      </c>
      <c r="I144" s="7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4"/>
        <v>41005.208333333336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7"/>
        <v>technology</v>
      </c>
      <c r="T144" t="str">
        <f t="shared" si="16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2"/>
        <v>136</v>
      </c>
      <c r="G145" t="s">
        <v>20</v>
      </c>
      <c r="H145">
        <v>70</v>
      </c>
      <c r="I145" s="7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4"/>
        <v>40357.208333333336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7"/>
        <v>music</v>
      </c>
      <c r="T145" t="str">
        <f t="shared" si="16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2"/>
        <v>129</v>
      </c>
      <c r="G146" t="s">
        <v>20</v>
      </c>
      <c r="H146">
        <v>135</v>
      </c>
      <c r="I146" s="7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4"/>
        <v>43633.208333333328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7"/>
        <v>theater</v>
      </c>
      <c r="T146" t="str">
        <f t="shared" si="16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2"/>
        <v>237</v>
      </c>
      <c r="G147" t="s">
        <v>20</v>
      </c>
      <c r="H147">
        <v>768</v>
      </c>
      <c r="I147" s="7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4"/>
        <v>41889.208333333336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7"/>
        <v>technology</v>
      </c>
      <c r="T147" t="str">
        <f t="shared" si="16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2"/>
        <v>17</v>
      </c>
      <c r="G148" t="s">
        <v>74</v>
      </c>
      <c r="H148">
        <v>51</v>
      </c>
      <c r="I148" s="7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4"/>
        <v>40855.25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7"/>
        <v>theater</v>
      </c>
      <c r="T148" t="str">
        <f t="shared" si="16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2"/>
        <v>112</v>
      </c>
      <c r="G149" t="s">
        <v>20</v>
      </c>
      <c r="H149">
        <v>199</v>
      </c>
      <c r="I149" s="7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4"/>
        <v>42534.208333333328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7"/>
        <v>theater</v>
      </c>
      <c r="T149" t="str">
        <f t="shared" si="16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2"/>
        <v>121</v>
      </c>
      <c r="G150" t="s">
        <v>20</v>
      </c>
      <c r="H150">
        <v>107</v>
      </c>
      <c r="I150" s="7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4"/>
        <v>42941.208333333328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7"/>
        <v>technology</v>
      </c>
      <c r="T150" t="str">
        <f t="shared" si="16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2"/>
        <v>220</v>
      </c>
      <c r="G151" t="s">
        <v>20</v>
      </c>
      <c r="H151">
        <v>195</v>
      </c>
      <c r="I151" s="7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4"/>
        <v>41275.25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7"/>
        <v>music</v>
      </c>
      <c r="T151" t="str">
        <f t="shared" si="16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7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4"/>
        <v>43450.25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7"/>
        <v>music</v>
      </c>
      <c r="T152" t="str">
        <f t="shared" si="16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2"/>
        <v>64</v>
      </c>
      <c r="G153" t="s">
        <v>14</v>
      </c>
      <c r="H153">
        <v>1467</v>
      </c>
      <c r="I153" s="7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4"/>
        <v>41799.208333333336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7"/>
        <v>music</v>
      </c>
      <c r="T153" t="str">
        <f t="shared" si="16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2"/>
        <v>423</v>
      </c>
      <c r="G154" t="s">
        <v>20</v>
      </c>
      <c r="H154">
        <v>3376</v>
      </c>
      <c r="I154" s="7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4"/>
        <v>42783.25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7"/>
        <v>music</v>
      </c>
      <c r="T154" t="str">
        <f t="shared" si="16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2"/>
        <v>93</v>
      </c>
      <c r="G155" t="s">
        <v>14</v>
      </c>
      <c r="H155">
        <v>5681</v>
      </c>
      <c r="I155" s="7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4"/>
        <v>41201.208333333336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7"/>
        <v>theater</v>
      </c>
      <c r="T155" t="str">
        <f t="shared" si="16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2"/>
        <v>59</v>
      </c>
      <c r="G156" t="s">
        <v>14</v>
      </c>
      <c r="H156">
        <v>1059</v>
      </c>
      <c r="I156" s="7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4"/>
        <v>42502.208333333328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7"/>
        <v>music</v>
      </c>
      <c r="T156" t="str">
        <f t="shared" si="16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2"/>
        <v>65</v>
      </c>
      <c r="G157" t="s">
        <v>14</v>
      </c>
      <c r="H157">
        <v>1194</v>
      </c>
      <c r="I157" s="7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4"/>
        <v>40262.208333333336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7"/>
        <v>theater</v>
      </c>
      <c r="T157" t="str">
        <f t="shared" si="16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2"/>
        <v>74</v>
      </c>
      <c r="G158" t="s">
        <v>74</v>
      </c>
      <c r="H158">
        <v>379</v>
      </c>
      <c r="I158" s="7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4"/>
        <v>43743.208333333328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7"/>
        <v>music</v>
      </c>
      <c r="T158" t="str">
        <f t="shared" si="16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2"/>
        <v>53</v>
      </c>
      <c r="G159" t="s">
        <v>14</v>
      </c>
      <c r="H159">
        <v>30</v>
      </c>
      <c r="I159" s="7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4"/>
        <v>41638.25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7"/>
        <v>photography</v>
      </c>
      <c r="T159" t="str">
        <f t="shared" si="16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2"/>
        <v>221</v>
      </c>
      <c r="G160" t="s">
        <v>20</v>
      </c>
      <c r="H160">
        <v>41</v>
      </c>
      <c r="I160" s="7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4"/>
        <v>42346.25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7"/>
        <v>music</v>
      </c>
      <c r="T160" t="str">
        <f t="shared" si="16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2"/>
        <v>100</v>
      </c>
      <c r="G161" t="s">
        <v>20</v>
      </c>
      <c r="H161">
        <v>1821</v>
      </c>
      <c r="I161" s="7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4"/>
        <v>43551.208333333328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7"/>
        <v>theater</v>
      </c>
      <c r="T161" t="str">
        <f t="shared" si="16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2"/>
        <v>162</v>
      </c>
      <c r="G162" t="s">
        <v>20</v>
      </c>
      <c r="H162">
        <v>164</v>
      </c>
      <c r="I162" s="7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4"/>
        <v>43582.208333333328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7"/>
        <v>technology</v>
      </c>
      <c r="T162" t="str">
        <f t="shared" si="16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2"/>
        <v>78</v>
      </c>
      <c r="G163" t="s">
        <v>14</v>
      </c>
      <c r="H163">
        <v>75</v>
      </c>
      <c r="I163" s="7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4"/>
        <v>42270.208333333328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7"/>
        <v>technology</v>
      </c>
      <c r="T163" t="str">
        <f t="shared" si="16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2"/>
        <v>150</v>
      </c>
      <c r="G164" t="s">
        <v>20</v>
      </c>
      <c r="H164">
        <v>157</v>
      </c>
      <c r="I164" s="7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4"/>
        <v>43442.25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7"/>
        <v>music</v>
      </c>
      <c r="T164" t="str">
        <f t="shared" si="16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2"/>
        <v>253</v>
      </c>
      <c r="G165" t="s">
        <v>20</v>
      </c>
      <c r="H165">
        <v>246</v>
      </c>
      <c r="I165" s="7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4"/>
        <v>43028.208333333328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7"/>
        <v>photography</v>
      </c>
      <c r="T165" t="str">
        <f t="shared" si="16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2"/>
        <v>100</v>
      </c>
      <c r="G166" t="s">
        <v>20</v>
      </c>
      <c r="H166">
        <v>1396</v>
      </c>
      <c r="I166" s="7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4"/>
        <v>43016.208333333328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7"/>
        <v>theater</v>
      </c>
      <c r="T166" t="str">
        <f t="shared" si="16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2"/>
        <v>122</v>
      </c>
      <c r="G167" t="s">
        <v>20</v>
      </c>
      <c r="H167">
        <v>2506</v>
      </c>
      <c r="I167" s="7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4"/>
        <v>42948.208333333328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7"/>
        <v>technology</v>
      </c>
      <c r="T167" t="str">
        <f t="shared" si="16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2"/>
        <v>137</v>
      </c>
      <c r="G168" t="s">
        <v>20</v>
      </c>
      <c r="H168">
        <v>244</v>
      </c>
      <c r="I168" s="7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4"/>
        <v>40534.25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7"/>
        <v>photography</v>
      </c>
      <c r="T168" t="str">
        <f t="shared" si="16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2"/>
        <v>416</v>
      </c>
      <c r="G169" t="s">
        <v>20</v>
      </c>
      <c r="H169">
        <v>146</v>
      </c>
      <c r="I169" s="7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4"/>
        <v>41435.208333333336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7"/>
        <v>theater</v>
      </c>
      <c r="T169" t="str">
        <f t="shared" si="16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2"/>
        <v>31</v>
      </c>
      <c r="G170" t="s">
        <v>14</v>
      </c>
      <c r="H170">
        <v>955</v>
      </c>
      <c r="I170" s="7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4"/>
        <v>43518.25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7"/>
        <v>music</v>
      </c>
      <c r="T170" t="str">
        <f t="shared" si="16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2"/>
        <v>424</v>
      </c>
      <c r="G171" t="s">
        <v>20</v>
      </c>
      <c r="H171">
        <v>1267</v>
      </c>
      <c r="I171" s="7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4"/>
        <v>41077.208333333336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7"/>
        <v>film &amp; video</v>
      </c>
      <c r="T171" t="str">
        <f t="shared" si="16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2"/>
        <v>3</v>
      </c>
      <c r="G172" t="s">
        <v>14</v>
      </c>
      <c r="H172">
        <v>67</v>
      </c>
      <c r="I172" s="7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4"/>
        <v>42950.208333333328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7"/>
        <v>music</v>
      </c>
      <c r="T172" t="str">
        <f t="shared" si="16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2"/>
        <v>11</v>
      </c>
      <c r="G173" t="s">
        <v>14</v>
      </c>
      <c r="H173">
        <v>5</v>
      </c>
      <c r="I173" s="7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4"/>
        <v>41718.208333333336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7"/>
        <v>publishing</v>
      </c>
      <c r="T173" t="str">
        <f t="shared" si="16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2"/>
        <v>83</v>
      </c>
      <c r="G174" t="s">
        <v>14</v>
      </c>
      <c r="H174">
        <v>26</v>
      </c>
      <c r="I174" s="7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4"/>
        <v>41839.208333333336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7"/>
        <v>film &amp; video</v>
      </c>
      <c r="T174" t="str">
        <f t="shared" si="16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2"/>
        <v>163</v>
      </c>
      <c r="G175" t="s">
        <v>20</v>
      </c>
      <c r="H175">
        <v>1561</v>
      </c>
      <c r="I175" s="7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4"/>
        <v>41412.208333333336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7"/>
        <v>theater</v>
      </c>
      <c r="T175" t="str">
        <f t="shared" si="16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2"/>
        <v>895</v>
      </c>
      <c r="G176" t="s">
        <v>20</v>
      </c>
      <c r="H176">
        <v>48</v>
      </c>
      <c r="I176" s="7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4"/>
        <v>42282.208333333328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7"/>
        <v>technology</v>
      </c>
      <c r="T176" t="str">
        <f t="shared" si="16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2"/>
        <v>26</v>
      </c>
      <c r="G177" t="s">
        <v>14</v>
      </c>
      <c r="H177">
        <v>1130</v>
      </c>
      <c r="I177" s="7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4"/>
        <v>42613.208333333328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7"/>
        <v>theater</v>
      </c>
      <c r="T177" t="str">
        <f t="shared" si="16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2"/>
        <v>75</v>
      </c>
      <c r="G178" t="s">
        <v>14</v>
      </c>
      <c r="H178">
        <v>782</v>
      </c>
      <c r="I178" s="7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4"/>
        <v>42616.208333333328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7"/>
        <v>theater</v>
      </c>
      <c r="T178" t="str">
        <f t="shared" si="16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2"/>
        <v>416</v>
      </c>
      <c r="G179" t="s">
        <v>20</v>
      </c>
      <c r="H179">
        <v>2739</v>
      </c>
      <c r="I179" s="7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4"/>
        <v>40497.25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7"/>
        <v>theater</v>
      </c>
      <c r="T179" t="str">
        <f t="shared" si="16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2"/>
        <v>96</v>
      </c>
      <c r="G180" t="s">
        <v>14</v>
      </c>
      <c r="H180">
        <v>210</v>
      </c>
      <c r="I180" s="7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4"/>
        <v>42999.208333333328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7"/>
        <v>food</v>
      </c>
      <c r="T180" t="str">
        <f t="shared" si="16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2"/>
        <v>358</v>
      </c>
      <c r="G181" t="s">
        <v>20</v>
      </c>
      <c r="H181">
        <v>3537</v>
      </c>
      <c r="I181" s="7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4"/>
        <v>41350.208333333336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7"/>
        <v>theater</v>
      </c>
      <c r="T181" t="str">
        <f t="shared" si="16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2"/>
        <v>308</v>
      </c>
      <c r="G182" t="s">
        <v>20</v>
      </c>
      <c r="H182">
        <v>2107</v>
      </c>
      <c r="I182" s="7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4"/>
        <v>40259.208333333336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7"/>
        <v>technology</v>
      </c>
      <c r="T182" t="str">
        <f t="shared" si="16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2"/>
        <v>62</v>
      </c>
      <c r="G183" t="s">
        <v>14</v>
      </c>
      <c r="H183">
        <v>136</v>
      </c>
      <c r="I183" s="7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4"/>
        <v>43012.208333333328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7"/>
        <v>technology</v>
      </c>
      <c r="T183" t="str">
        <f t="shared" si="16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2"/>
        <v>722</v>
      </c>
      <c r="G184" t="s">
        <v>20</v>
      </c>
      <c r="H184">
        <v>3318</v>
      </c>
      <c r="I184" s="7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4"/>
        <v>43631.208333333328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7"/>
        <v>theater</v>
      </c>
      <c r="T184" t="str">
        <f t="shared" si="16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2"/>
        <v>69</v>
      </c>
      <c r="G185" t="s">
        <v>14</v>
      </c>
      <c r="H185">
        <v>86</v>
      </c>
      <c r="I185" s="7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4"/>
        <v>40430.208333333336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7"/>
        <v>music</v>
      </c>
      <c r="T185" t="str">
        <f t="shared" si="16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2"/>
        <v>293</v>
      </c>
      <c r="G186" t="s">
        <v>20</v>
      </c>
      <c r="H186">
        <v>340</v>
      </c>
      <c r="I186" s="7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4"/>
        <v>43588.208333333328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7"/>
        <v>theater</v>
      </c>
      <c r="T186" t="str">
        <f t="shared" si="16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2"/>
        <v>72</v>
      </c>
      <c r="G187" t="s">
        <v>14</v>
      </c>
      <c r="H187">
        <v>19</v>
      </c>
      <c r="I187" s="7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4"/>
        <v>43233.208333333328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7"/>
        <v>film &amp; video</v>
      </c>
      <c r="T187" t="str">
        <f t="shared" si="16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2"/>
        <v>32</v>
      </c>
      <c r="G188" t="s">
        <v>14</v>
      </c>
      <c r="H188">
        <v>886</v>
      </c>
      <c r="I188" s="7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4"/>
        <v>41782.208333333336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7"/>
        <v>theater</v>
      </c>
      <c r="T188" t="str">
        <f t="shared" si="16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2"/>
        <v>230</v>
      </c>
      <c r="G189" t="s">
        <v>20</v>
      </c>
      <c r="H189">
        <v>1442</v>
      </c>
      <c r="I189" s="7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4"/>
        <v>41328.25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7"/>
        <v>film &amp; video</v>
      </c>
      <c r="T189" t="str">
        <f t="shared" si="16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2"/>
        <v>32</v>
      </c>
      <c r="G190" t="s">
        <v>14</v>
      </c>
      <c r="H190">
        <v>35</v>
      </c>
      <c r="I190" s="7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4"/>
        <v>41975.25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7"/>
        <v>theater</v>
      </c>
      <c r="T190" t="str">
        <f t="shared" si="16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2"/>
        <v>24</v>
      </c>
      <c r="G191" t="s">
        <v>74</v>
      </c>
      <c r="H191">
        <v>441</v>
      </c>
      <c r="I191" s="7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4"/>
        <v>42433.25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7"/>
        <v>theater</v>
      </c>
      <c r="T191" t="str">
        <f t="shared" si="16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2"/>
        <v>69</v>
      </c>
      <c r="G192" t="s">
        <v>14</v>
      </c>
      <c r="H192">
        <v>24</v>
      </c>
      <c r="I192" s="7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4"/>
        <v>41429.208333333336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7"/>
        <v>theater</v>
      </c>
      <c r="T192" t="str">
        <f t="shared" si="16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2"/>
        <v>38</v>
      </c>
      <c r="G193" t="s">
        <v>14</v>
      </c>
      <c r="H193">
        <v>86</v>
      </c>
      <c r="I193" s="7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4"/>
        <v>43536.208333333328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7"/>
        <v>theater</v>
      </c>
      <c r="T193" t="str">
        <f t="shared" si="16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2"/>
        <v>20</v>
      </c>
      <c r="G194" t="s">
        <v>14</v>
      </c>
      <c r="H194">
        <v>243</v>
      </c>
      <c r="I194" s="7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4"/>
        <v>41817.208333333336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7"/>
        <v>music</v>
      </c>
      <c r="T194" t="str">
        <f t="shared" si="16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8">ROUND(E195/D195*100,0)</f>
        <v>46</v>
      </c>
      <c r="G195" t="s">
        <v>14</v>
      </c>
      <c r="H195">
        <v>65</v>
      </c>
      <c r="I195" s="7">
        <f t="shared" ref="I195:I258" si="19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20">(((L195/60)/60)/24)+DATE(1970,1,1)</f>
        <v>43198.208333333328</v>
      </c>
      <c r="O195" s="11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si="17"/>
        <v>music</v>
      </c>
      <c r="T195" t="str">
        <f t="shared" ref="T195:T258" si="22">RIGHT(R195,LEN(R195)-SEARCH("/",R195))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8"/>
        <v>123</v>
      </c>
      <c r="G196" t="s">
        <v>20</v>
      </c>
      <c r="H196">
        <v>126</v>
      </c>
      <c r="I196" s="7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20"/>
        <v>42261.208333333328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ref="S196:S259" si="23">LEFT(R196,SEARCH("/",R196)-1)</f>
        <v>music</v>
      </c>
      <c r="T196" t="str">
        <f t="shared" si="22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8"/>
        <v>362</v>
      </c>
      <c r="G197" t="s">
        <v>20</v>
      </c>
      <c r="H197">
        <v>524</v>
      </c>
      <c r="I197" s="7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20"/>
        <v>43310.208333333328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3"/>
        <v>music</v>
      </c>
      <c r="T197" t="str">
        <f t="shared" si="22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8"/>
        <v>63</v>
      </c>
      <c r="G198" t="s">
        <v>14</v>
      </c>
      <c r="H198">
        <v>100</v>
      </c>
      <c r="I198" s="7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20"/>
        <v>42616.208333333328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3"/>
        <v>technology</v>
      </c>
      <c r="T198" t="str">
        <f t="shared" si="22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8"/>
        <v>298</v>
      </c>
      <c r="G199" t="s">
        <v>20</v>
      </c>
      <c r="H199">
        <v>1989</v>
      </c>
      <c r="I199" s="7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20"/>
        <v>42909.208333333328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3"/>
        <v>film &amp; video</v>
      </c>
      <c r="T199" t="str">
        <f t="shared" si="22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8"/>
        <v>10</v>
      </c>
      <c r="G200" t="s">
        <v>14</v>
      </c>
      <c r="H200">
        <v>168</v>
      </c>
      <c r="I200" s="7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20"/>
        <v>40396.208333333336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3"/>
        <v>music</v>
      </c>
      <c r="T200" t="str">
        <f t="shared" si="22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8"/>
        <v>54</v>
      </c>
      <c r="G201" t="s">
        <v>14</v>
      </c>
      <c r="H201">
        <v>13</v>
      </c>
      <c r="I201" s="7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20"/>
        <v>42192.208333333328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3"/>
        <v>music</v>
      </c>
      <c r="T201" t="str">
        <f t="shared" si="22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7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20"/>
        <v>40262.208333333336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3"/>
        <v>theater</v>
      </c>
      <c r="T202" t="str">
        <f t="shared" si="22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8"/>
        <v>681</v>
      </c>
      <c r="G203" t="s">
        <v>20</v>
      </c>
      <c r="H203">
        <v>157</v>
      </c>
      <c r="I203" s="7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20"/>
        <v>41845.208333333336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3"/>
        <v>technology</v>
      </c>
      <c r="T203" t="str">
        <f t="shared" si="22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8"/>
        <v>79</v>
      </c>
      <c r="G204" t="s">
        <v>74</v>
      </c>
      <c r="H204">
        <v>82</v>
      </c>
      <c r="I204" s="7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20"/>
        <v>40818.208333333336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3"/>
        <v>food</v>
      </c>
      <c r="T204" t="str">
        <f t="shared" si="22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8"/>
        <v>134</v>
      </c>
      <c r="G205" t="s">
        <v>20</v>
      </c>
      <c r="H205">
        <v>4498</v>
      </c>
      <c r="I205" s="7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20"/>
        <v>42752.25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3"/>
        <v>theater</v>
      </c>
      <c r="T205" t="str">
        <f t="shared" si="22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8"/>
        <v>3</v>
      </c>
      <c r="G206" t="s">
        <v>14</v>
      </c>
      <c r="H206">
        <v>40</v>
      </c>
      <c r="I206" s="7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20"/>
        <v>40636.208333333336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3"/>
        <v>music</v>
      </c>
      <c r="T206" t="str">
        <f t="shared" si="22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8"/>
        <v>432</v>
      </c>
      <c r="G207" t="s">
        <v>20</v>
      </c>
      <c r="H207">
        <v>80</v>
      </c>
      <c r="I207" s="7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20"/>
        <v>43390.208333333328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3"/>
        <v>theater</v>
      </c>
      <c r="T207" t="str">
        <f t="shared" si="22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8"/>
        <v>39</v>
      </c>
      <c r="G208" t="s">
        <v>74</v>
      </c>
      <c r="H208">
        <v>57</v>
      </c>
      <c r="I208" s="7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20"/>
        <v>40236.25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3"/>
        <v>publishing</v>
      </c>
      <c r="T208" t="str">
        <f t="shared" si="22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8"/>
        <v>426</v>
      </c>
      <c r="G209" t="s">
        <v>20</v>
      </c>
      <c r="H209">
        <v>43</v>
      </c>
      <c r="I209" s="7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20"/>
        <v>43340.208333333328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3"/>
        <v>music</v>
      </c>
      <c r="T209" t="str">
        <f t="shared" si="22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8"/>
        <v>101</v>
      </c>
      <c r="G210" t="s">
        <v>20</v>
      </c>
      <c r="H210">
        <v>2053</v>
      </c>
      <c r="I210" s="7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20"/>
        <v>43048.25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3"/>
        <v>film &amp; video</v>
      </c>
      <c r="T210" t="str">
        <f t="shared" si="22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8"/>
        <v>21</v>
      </c>
      <c r="G211" t="s">
        <v>47</v>
      </c>
      <c r="H211">
        <v>808</v>
      </c>
      <c r="I211" s="7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20"/>
        <v>42496.208333333328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3"/>
        <v>film &amp; video</v>
      </c>
      <c r="T211" t="str">
        <f t="shared" si="22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8"/>
        <v>67</v>
      </c>
      <c r="G212" t="s">
        <v>14</v>
      </c>
      <c r="H212">
        <v>226</v>
      </c>
      <c r="I212" s="7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20"/>
        <v>42797.25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3"/>
        <v>film &amp; video</v>
      </c>
      <c r="T212" t="str">
        <f t="shared" si="22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8"/>
        <v>95</v>
      </c>
      <c r="G213" t="s">
        <v>14</v>
      </c>
      <c r="H213">
        <v>1625</v>
      </c>
      <c r="I213" s="7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20"/>
        <v>41513.208333333336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3"/>
        <v>theater</v>
      </c>
      <c r="T213" t="str">
        <f t="shared" si="22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8"/>
        <v>152</v>
      </c>
      <c r="G214" t="s">
        <v>20</v>
      </c>
      <c r="H214">
        <v>168</v>
      </c>
      <c r="I214" s="7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20"/>
        <v>43814.25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3"/>
        <v>theater</v>
      </c>
      <c r="T214" t="str">
        <f t="shared" si="22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8"/>
        <v>195</v>
      </c>
      <c r="G215" t="s">
        <v>20</v>
      </c>
      <c r="H215">
        <v>4289</v>
      </c>
      <c r="I215" s="7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20"/>
        <v>40488.208333333336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3"/>
        <v>music</v>
      </c>
      <c r="T215" t="str">
        <f t="shared" si="22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8"/>
        <v>1023</v>
      </c>
      <c r="G216" t="s">
        <v>20</v>
      </c>
      <c r="H216">
        <v>165</v>
      </c>
      <c r="I216" s="7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20"/>
        <v>40409.208333333336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3"/>
        <v>music</v>
      </c>
      <c r="T216" t="str">
        <f t="shared" si="22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8"/>
        <v>4</v>
      </c>
      <c r="G217" t="s">
        <v>14</v>
      </c>
      <c r="H217">
        <v>143</v>
      </c>
      <c r="I217" s="7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20"/>
        <v>43509.25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3"/>
        <v>theater</v>
      </c>
      <c r="T217" t="str">
        <f t="shared" si="22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8"/>
        <v>155</v>
      </c>
      <c r="G218" t="s">
        <v>20</v>
      </c>
      <c r="H218">
        <v>1815</v>
      </c>
      <c r="I218" s="7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20"/>
        <v>40869.25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3"/>
        <v>theater</v>
      </c>
      <c r="T218" t="str">
        <f t="shared" si="22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8"/>
        <v>45</v>
      </c>
      <c r="G219" t="s">
        <v>14</v>
      </c>
      <c r="H219">
        <v>934</v>
      </c>
      <c r="I219" s="7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20"/>
        <v>43583.208333333328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3"/>
        <v>film &amp; video</v>
      </c>
      <c r="T219" t="str">
        <f t="shared" si="22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8"/>
        <v>216</v>
      </c>
      <c r="G220" t="s">
        <v>20</v>
      </c>
      <c r="H220">
        <v>397</v>
      </c>
      <c r="I220" s="7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20"/>
        <v>40858.25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3"/>
        <v>film &amp; video</v>
      </c>
      <c r="T220" t="str">
        <f t="shared" si="22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8"/>
        <v>332</v>
      </c>
      <c r="G221" t="s">
        <v>20</v>
      </c>
      <c r="H221">
        <v>1539</v>
      </c>
      <c r="I221" s="7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20"/>
        <v>41137.208333333336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3"/>
        <v>film &amp; video</v>
      </c>
      <c r="T221" t="str">
        <f t="shared" si="22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8"/>
        <v>8</v>
      </c>
      <c r="G222" t="s">
        <v>14</v>
      </c>
      <c r="H222">
        <v>17</v>
      </c>
      <c r="I222" s="7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20"/>
        <v>40725.208333333336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3"/>
        <v>theater</v>
      </c>
      <c r="T222" t="str">
        <f t="shared" si="22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8"/>
        <v>99</v>
      </c>
      <c r="G223" t="s">
        <v>14</v>
      </c>
      <c r="H223">
        <v>2179</v>
      </c>
      <c r="I223" s="7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20"/>
        <v>41081.208333333336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3"/>
        <v>food</v>
      </c>
      <c r="T223" t="str">
        <f t="shared" si="22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8"/>
        <v>138</v>
      </c>
      <c r="G224" t="s">
        <v>20</v>
      </c>
      <c r="H224">
        <v>138</v>
      </c>
      <c r="I224" s="7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20"/>
        <v>41914.208333333336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3"/>
        <v>photography</v>
      </c>
      <c r="T224" t="str">
        <f t="shared" si="22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8"/>
        <v>94</v>
      </c>
      <c r="G225" t="s">
        <v>14</v>
      </c>
      <c r="H225">
        <v>931</v>
      </c>
      <c r="I225" s="7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20"/>
        <v>42445.208333333328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3"/>
        <v>theater</v>
      </c>
      <c r="T225" t="str">
        <f t="shared" si="22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8"/>
        <v>404</v>
      </c>
      <c r="G226" t="s">
        <v>20</v>
      </c>
      <c r="H226">
        <v>3594</v>
      </c>
      <c r="I226" s="7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20"/>
        <v>41906.208333333336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3"/>
        <v>film &amp; video</v>
      </c>
      <c r="T226" t="str">
        <f t="shared" si="22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8"/>
        <v>260</v>
      </c>
      <c r="G227" t="s">
        <v>20</v>
      </c>
      <c r="H227">
        <v>5880</v>
      </c>
      <c r="I227" s="7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20"/>
        <v>41762.208333333336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3"/>
        <v>music</v>
      </c>
      <c r="T227" t="str">
        <f t="shared" si="22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8"/>
        <v>367</v>
      </c>
      <c r="G228" t="s">
        <v>20</v>
      </c>
      <c r="H228">
        <v>112</v>
      </c>
      <c r="I228" s="7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20"/>
        <v>40276.208333333336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3"/>
        <v>photography</v>
      </c>
      <c r="T228" t="str">
        <f t="shared" si="22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8"/>
        <v>169</v>
      </c>
      <c r="G229" t="s">
        <v>20</v>
      </c>
      <c r="H229">
        <v>943</v>
      </c>
      <c r="I229" s="7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20"/>
        <v>42139.208333333328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3"/>
        <v>games</v>
      </c>
      <c r="T229" t="str">
        <f t="shared" si="22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8"/>
        <v>120</v>
      </c>
      <c r="G230" t="s">
        <v>20</v>
      </c>
      <c r="H230">
        <v>2468</v>
      </c>
      <c r="I230" s="7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20"/>
        <v>42613.208333333328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3"/>
        <v>film &amp; video</v>
      </c>
      <c r="T230" t="str">
        <f t="shared" si="22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8"/>
        <v>194</v>
      </c>
      <c r="G231" t="s">
        <v>20</v>
      </c>
      <c r="H231">
        <v>2551</v>
      </c>
      <c r="I231" s="7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20"/>
        <v>42887.208333333328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3"/>
        <v>games</v>
      </c>
      <c r="T231" t="str">
        <f t="shared" si="22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8"/>
        <v>420</v>
      </c>
      <c r="G232" t="s">
        <v>20</v>
      </c>
      <c r="H232">
        <v>101</v>
      </c>
      <c r="I232" s="7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20"/>
        <v>43805.25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3"/>
        <v>games</v>
      </c>
      <c r="T232" t="str">
        <f t="shared" si="22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8"/>
        <v>77</v>
      </c>
      <c r="G233" t="s">
        <v>74</v>
      </c>
      <c r="H233">
        <v>67</v>
      </c>
      <c r="I233" s="7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20"/>
        <v>41415.208333333336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3"/>
        <v>theater</v>
      </c>
      <c r="T233" t="str">
        <f t="shared" si="22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8"/>
        <v>171</v>
      </c>
      <c r="G234" t="s">
        <v>20</v>
      </c>
      <c r="H234">
        <v>92</v>
      </c>
      <c r="I234" s="7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20"/>
        <v>42576.208333333328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3"/>
        <v>theater</v>
      </c>
      <c r="T234" t="str">
        <f t="shared" si="22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8"/>
        <v>158</v>
      </c>
      <c r="G235" t="s">
        <v>20</v>
      </c>
      <c r="H235">
        <v>62</v>
      </c>
      <c r="I235" s="7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20"/>
        <v>40706.208333333336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3"/>
        <v>film &amp; video</v>
      </c>
      <c r="T235" t="str">
        <f t="shared" si="22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8"/>
        <v>109</v>
      </c>
      <c r="G236" t="s">
        <v>20</v>
      </c>
      <c r="H236">
        <v>149</v>
      </c>
      <c r="I236" s="7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20"/>
        <v>42969.208333333328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3"/>
        <v>games</v>
      </c>
      <c r="T236" t="str">
        <f t="shared" si="22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8"/>
        <v>42</v>
      </c>
      <c r="G237" t="s">
        <v>14</v>
      </c>
      <c r="H237">
        <v>92</v>
      </c>
      <c r="I237" s="7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20"/>
        <v>42779.25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3"/>
        <v>film &amp; video</v>
      </c>
      <c r="T237" t="str">
        <f t="shared" si="22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8"/>
        <v>11</v>
      </c>
      <c r="G238" t="s">
        <v>14</v>
      </c>
      <c r="H238">
        <v>57</v>
      </c>
      <c r="I238" s="7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20"/>
        <v>43641.208333333328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3"/>
        <v>music</v>
      </c>
      <c r="T238" t="str">
        <f t="shared" si="22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8"/>
        <v>159</v>
      </c>
      <c r="G239" t="s">
        <v>20</v>
      </c>
      <c r="H239">
        <v>329</v>
      </c>
      <c r="I239" s="7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20"/>
        <v>41754.208333333336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3"/>
        <v>film &amp; video</v>
      </c>
      <c r="T239" t="str">
        <f t="shared" si="22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8"/>
        <v>422</v>
      </c>
      <c r="G240" t="s">
        <v>20</v>
      </c>
      <c r="H240">
        <v>97</v>
      </c>
      <c r="I240" s="7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20"/>
        <v>43083.25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3"/>
        <v>theater</v>
      </c>
      <c r="T240" t="str">
        <f t="shared" si="22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8"/>
        <v>98</v>
      </c>
      <c r="G241" t="s">
        <v>14</v>
      </c>
      <c r="H241">
        <v>41</v>
      </c>
      <c r="I241" s="7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20"/>
        <v>42245.208333333328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3"/>
        <v>technology</v>
      </c>
      <c r="T241" t="str">
        <f t="shared" si="22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8"/>
        <v>419</v>
      </c>
      <c r="G242" t="s">
        <v>20</v>
      </c>
      <c r="H242">
        <v>1784</v>
      </c>
      <c r="I242" s="7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20"/>
        <v>40396.208333333336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3"/>
        <v>theater</v>
      </c>
      <c r="T242" t="str">
        <f t="shared" si="22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8"/>
        <v>102</v>
      </c>
      <c r="G243" t="s">
        <v>20</v>
      </c>
      <c r="H243">
        <v>1684</v>
      </c>
      <c r="I243" s="7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20"/>
        <v>41742.208333333336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3"/>
        <v>publishing</v>
      </c>
      <c r="T243" t="str">
        <f t="shared" si="22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8"/>
        <v>128</v>
      </c>
      <c r="G244" t="s">
        <v>20</v>
      </c>
      <c r="H244">
        <v>250</v>
      </c>
      <c r="I244" s="7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20"/>
        <v>42865.208333333328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3"/>
        <v>music</v>
      </c>
      <c r="T244" t="str">
        <f t="shared" si="22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8"/>
        <v>445</v>
      </c>
      <c r="G245" t="s">
        <v>20</v>
      </c>
      <c r="H245">
        <v>238</v>
      </c>
      <c r="I245" s="7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20"/>
        <v>43163.25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3"/>
        <v>theater</v>
      </c>
      <c r="T245" t="str">
        <f t="shared" si="22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8"/>
        <v>570</v>
      </c>
      <c r="G246" t="s">
        <v>20</v>
      </c>
      <c r="H246">
        <v>53</v>
      </c>
      <c r="I246" s="7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20"/>
        <v>41834.208333333336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3"/>
        <v>theater</v>
      </c>
      <c r="T246" t="str">
        <f t="shared" si="22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8"/>
        <v>509</v>
      </c>
      <c r="G247" t="s">
        <v>20</v>
      </c>
      <c r="H247">
        <v>214</v>
      </c>
      <c r="I247" s="7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20"/>
        <v>41736.208333333336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3"/>
        <v>theater</v>
      </c>
      <c r="T247" t="str">
        <f t="shared" si="22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8"/>
        <v>326</v>
      </c>
      <c r="G248" t="s">
        <v>20</v>
      </c>
      <c r="H248">
        <v>222</v>
      </c>
      <c r="I248" s="7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20"/>
        <v>41491.208333333336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3"/>
        <v>technology</v>
      </c>
      <c r="T248" t="str">
        <f t="shared" si="22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8"/>
        <v>933</v>
      </c>
      <c r="G249" t="s">
        <v>20</v>
      </c>
      <c r="H249">
        <v>1884</v>
      </c>
      <c r="I249" s="7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20"/>
        <v>42726.25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3"/>
        <v>publishing</v>
      </c>
      <c r="T249" t="str">
        <f t="shared" si="22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8"/>
        <v>211</v>
      </c>
      <c r="G250" t="s">
        <v>20</v>
      </c>
      <c r="H250">
        <v>218</v>
      </c>
      <c r="I250" s="7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20"/>
        <v>42004.25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3"/>
        <v>games</v>
      </c>
      <c r="T250" t="str">
        <f t="shared" si="22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8"/>
        <v>273</v>
      </c>
      <c r="G251" t="s">
        <v>20</v>
      </c>
      <c r="H251">
        <v>6465</v>
      </c>
      <c r="I251" s="7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20"/>
        <v>42006.25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3"/>
        <v>publishing</v>
      </c>
      <c r="T251" t="str">
        <f t="shared" si="22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7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20"/>
        <v>40203.25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3"/>
        <v>music</v>
      </c>
      <c r="T252" t="str">
        <f t="shared" si="22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8"/>
        <v>54</v>
      </c>
      <c r="G253" t="s">
        <v>14</v>
      </c>
      <c r="H253">
        <v>101</v>
      </c>
      <c r="I253" s="7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20"/>
        <v>41252.25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3"/>
        <v>theater</v>
      </c>
      <c r="T253" t="str">
        <f t="shared" si="22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8"/>
        <v>626</v>
      </c>
      <c r="G254" t="s">
        <v>20</v>
      </c>
      <c r="H254">
        <v>59</v>
      </c>
      <c r="I254" s="7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20"/>
        <v>41572.208333333336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3"/>
        <v>theater</v>
      </c>
      <c r="T254" t="str">
        <f t="shared" si="22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8"/>
        <v>89</v>
      </c>
      <c r="G255" t="s">
        <v>14</v>
      </c>
      <c r="H255">
        <v>1335</v>
      </c>
      <c r="I255" s="7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20"/>
        <v>40641.208333333336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3"/>
        <v>film &amp; video</v>
      </c>
      <c r="T255" t="str">
        <f t="shared" si="22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8"/>
        <v>185</v>
      </c>
      <c r="G256" t="s">
        <v>20</v>
      </c>
      <c r="H256">
        <v>88</v>
      </c>
      <c r="I256" s="7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20"/>
        <v>42787.25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3"/>
        <v>publishing</v>
      </c>
      <c r="T256" t="str">
        <f t="shared" si="22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8"/>
        <v>120</v>
      </c>
      <c r="G257" t="s">
        <v>20</v>
      </c>
      <c r="H257">
        <v>1697</v>
      </c>
      <c r="I257" s="7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20"/>
        <v>40590.25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3"/>
        <v>music</v>
      </c>
      <c r="T257" t="str">
        <f t="shared" si="22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8"/>
        <v>23</v>
      </c>
      <c r="G258" t="s">
        <v>14</v>
      </c>
      <c r="H258">
        <v>15</v>
      </c>
      <c r="I258" s="7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20"/>
        <v>42393.25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3"/>
        <v>music</v>
      </c>
      <c r="T258" t="str">
        <f t="shared" si="22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4">ROUND(E259/D259*100,0)</f>
        <v>146</v>
      </c>
      <c r="G259" t="s">
        <v>20</v>
      </c>
      <c r="H259">
        <v>92</v>
      </c>
      <c r="I259" s="7">
        <f t="shared" ref="I259:I322" si="25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6">(((L259/60)/60)/24)+DATE(1970,1,1)</f>
        <v>41338.25</v>
      </c>
      <c r="O259" s="11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si="23"/>
        <v>theater</v>
      </c>
      <c r="T259" t="str">
        <f t="shared" ref="T259:T322" si="28">RIGHT(R259,LEN(R259)-SEARCH("/",R259))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4"/>
        <v>268</v>
      </c>
      <c r="G260" t="s">
        <v>20</v>
      </c>
      <c r="H260">
        <v>186</v>
      </c>
      <c r="I260" s="7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6"/>
        <v>42712.25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tr">
        <f t="shared" ref="S260:S323" si="29">LEFT(R260,SEARCH("/",R260)-1)</f>
        <v>theater</v>
      </c>
      <c r="T260" t="str">
        <f t="shared" si="28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4"/>
        <v>598</v>
      </c>
      <c r="G261" t="s">
        <v>20</v>
      </c>
      <c r="H261">
        <v>138</v>
      </c>
      <c r="I261" s="7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6"/>
        <v>41251.25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9"/>
        <v>photography</v>
      </c>
      <c r="T261" t="str">
        <f t="shared" si="28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4"/>
        <v>158</v>
      </c>
      <c r="G262" t="s">
        <v>20</v>
      </c>
      <c r="H262">
        <v>261</v>
      </c>
      <c r="I262" s="7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6"/>
        <v>41180.208333333336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9"/>
        <v>music</v>
      </c>
      <c r="T262" t="str">
        <f t="shared" si="28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4"/>
        <v>31</v>
      </c>
      <c r="G263" t="s">
        <v>14</v>
      </c>
      <c r="H263">
        <v>454</v>
      </c>
      <c r="I263" s="7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6"/>
        <v>40415.208333333336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9"/>
        <v>music</v>
      </c>
      <c r="T263" t="str">
        <f t="shared" si="28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4"/>
        <v>313</v>
      </c>
      <c r="G264" t="s">
        <v>20</v>
      </c>
      <c r="H264">
        <v>107</v>
      </c>
      <c r="I264" s="7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6"/>
        <v>40638.208333333336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9"/>
        <v>music</v>
      </c>
      <c r="T264" t="str">
        <f t="shared" si="28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4"/>
        <v>371</v>
      </c>
      <c r="G265" t="s">
        <v>20</v>
      </c>
      <c r="H265">
        <v>199</v>
      </c>
      <c r="I265" s="7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6"/>
        <v>40187.25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9"/>
        <v>photography</v>
      </c>
      <c r="T265" t="str">
        <f t="shared" si="28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4"/>
        <v>363</v>
      </c>
      <c r="G266" t="s">
        <v>20</v>
      </c>
      <c r="H266">
        <v>5512</v>
      </c>
      <c r="I266" s="7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6"/>
        <v>41317.25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9"/>
        <v>theater</v>
      </c>
      <c r="T266" t="str">
        <f t="shared" si="28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4"/>
        <v>123</v>
      </c>
      <c r="G267" t="s">
        <v>20</v>
      </c>
      <c r="H267">
        <v>86</v>
      </c>
      <c r="I267" s="7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6"/>
        <v>42372.25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9"/>
        <v>theater</v>
      </c>
      <c r="T267" t="str">
        <f t="shared" si="28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4"/>
        <v>77</v>
      </c>
      <c r="G268" t="s">
        <v>14</v>
      </c>
      <c r="H268">
        <v>3182</v>
      </c>
      <c r="I268" s="7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6"/>
        <v>41950.25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9"/>
        <v>music</v>
      </c>
      <c r="T268" t="str">
        <f t="shared" si="28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4"/>
        <v>234</v>
      </c>
      <c r="G269" t="s">
        <v>20</v>
      </c>
      <c r="H269">
        <v>2768</v>
      </c>
      <c r="I269" s="7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6"/>
        <v>41206.208333333336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9"/>
        <v>theater</v>
      </c>
      <c r="T269" t="str">
        <f t="shared" si="28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4"/>
        <v>181</v>
      </c>
      <c r="G270" t="s">
        <v>20</v>
      </c>
      <c r="H270">
        <v>48</v>
      </c>
      <c r="I270" s="7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6"/>
        <v>41186.208333333336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9"/>
        <v>film &amp; video</v>
      </c>
      <c r="T270" t="str">
        <f t="shared" si="28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4"/>
        <v>253</v>
      </c>
      <c r="G271" t="s">
        <v>20</v>
      </c>
      <c r="H271">
        <v>87</v>
      </c>
      <c r="I271" s="7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6"/>
        <v>43496.25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9"/>
        <v>film &amp; video</v>
      </c>
      <c r="T271" t="str">
        <f t="shared" si="28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4"/>
        <v>27</v>
      </c>
      <c r="G272" t="s">
        <v>74</v>
      </c>
      <c r="H272">
        <v>1890</v>
      </c>
      <c r="I272" s="7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6"/>
        <v>40514.25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9"/>
        <v>games</v>
      </c>
      <c r="T272" t="str">
        <f t="shared" si="28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4"/>
        <v>1</v>
      </c>
      <c r="G273" t="s">
        <v>47</v>
      </c>
      <c r="H273">
        <v>61</v>
      </c>
      <c r="I273" s="7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6"/>
        <v>42345.25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9"/>
        <v>photography</v>
      </c>
      <c r="T273" t="str">
        <f t="shared" si="28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4"/>
        <v>304</v>
      </c>
      <c r="G274" t="s">
        <v>20</v>
      </c>
      <c r="H274">
        <v>1894</v>
      </c>
      <c r="I274" s="7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6"/>
        <v>43656.208333333328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9"/>
        <v>theater</v>
      </c>
      <c r="T274" t="str">
        <f t="shared" si="28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4"/>
        <v>137</v>
      </c>
      <c r="G275" t="s">
        <v>20</v>
      </c>
      <c r="H275">
        <v>282</v>
      </c>
      <c r="I275" s="7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6"/>
        <v>42995.208333333328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9"/>
        <v>theater</v>
      </c>
      <c r="T275" t="str">
        <f t="shared" si="28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4"/>
        <v>32</v>
      </c>
      <c r="G276" t="s">
        <v>14</v>
      </c>
      <c r="H276">
        <v>15</v>
      </c>
      <c r="I276" s="7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6"/>
        <v>43045.25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9"/>
        <v>theater</v>
      </c>
      <c r="T276" t="str">
        <f t="shared" si="28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4"/>
        <v>242</v>
      </c>
      <c r="G277" t="s">
        <v>20</v>
      </c>
      <c r="H277">
        <v>116</v>
      </c>
      <c r="I277" s="7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6"/>
        <v>43561.208333333328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9"/>
        <v>publishing</v>
      </c>
      <c r="T277" t="str">
        <f t="shared" si="28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4"/>
        <v>97</v>
      </c>
      <c r="G278" t="s">
        <v>14</v>
      </c>
      <c r="H278">
        <v>133</v>
      </c>
      <c r="I278" s="7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6"/>
        <v>41018.208333333336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9"/>
        <v>games</v>
      </c>
      <c r="T278" t="str">
        <f t="shared" si="28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4"/>
        <v>1066</v>
      </c>
      <c r="G279" t="s">
        <v>20</v>
      </c>
      <c r="H279">
        <v>83</v>
      </c>
      <c r="I279" s="7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6"/>
        <v>40378.208333333336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9"/>
        <v>theater</v>
      </c>
      <c r="T279" t="str">
        <f t="shared" si="28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4"/>
        <v>326</v>
      </c>
      <c r="G280" t="s">
        <v>20</v>
      </c>
      <c r="H280">
        <v>91</v>
      </c>
      <c r="I280" s="7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6"/>
        <v>41239.25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9"/>
        <v>technology</v>
      </c>
      <c r="T280" t="str">
        <f t="shared" si="28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4"/>
        <v>171</v>
      </c>
      <c r="G281" t="s">
        <v>20</v>
      </c>
      <c r="H281">
        <v>546</v>
      </c>
      <c r="I281" s="7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6"/>
        <v>43346.208333333328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9"/>
        <v>theater</v>
      </c>
      <c r="T281" t="str">
        <f t="shared" si="28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4"/>
        <v>581</v>
      </c>
      <c r="G282" t="s">
        <v>20</v>
      </c>
      <c r="H282">
        <v>393</v>
      </c>
      <c r="I282" s="7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6"/>
        <v>43060.25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9"/>
        <v>film &amp; video</v>
      </c>
      <c r="T282" t="str">
        <f t="shared" si="28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4"/>
        <v>92</v>
      </c>
      <c r="G283" t="s">
        <v>14</v>
      </c>
      <c r="H283">
        <v>2062</v>
      </c>
      <c r="I283" s="7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6"/>
        <v>40979.25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9"/>
        <v>theater</v>
      </c>
      <c r="T283" t="str">
        <f t="shared" si="28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4"/>
        <v>108</v>
      </c>
      <c r="G284" t="s">
        <v>20</v>
      </c>
      <c r="H284">
        <v>133</v>
      </c>
      <c r="I284" s="7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6"/>
        <v>42701.25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9"/>
        <v>film &amp; video</v>
      </c>
      <c r="T284" t="str">
        <f t="shared" si="28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4"/>
        <v>19</v>
      </c>
      <c r="G285" t="s">
        <v>14</v>
      </c>
      <c r="H285">
        <v>29</v>
      </c>
      <c r="I285" s="7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6"/>
        <v>42520.208333333328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9"/>
        <v>music</v>
      </c>
      <c r="T285" t="str">
        <f t="shared" si="28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4"/>
        <v>83</v>
      </c>
      <c r="G286" t="s">
        <v>14</v>
      </c>
      <c r="H286">
        <v>132</v>
      </c>
      <c r="I286" s="7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6"/>
        <v>41030.208333333336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9"/>
        <v>technology</v>
      </c>
      <c r="T286" t="str">
        <f t="shared" si="28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4"/>
        <v>706</v>
      </c>
      <c r="G287" t="s">
        <v>20</v>
      </c>
      <c r="H287">
        <v>254</v>
      </c>
      <c r="I287" s="7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6"/>
        <v>42623.208333333328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9"/>
        <v>theater</v>
      </c>
      <c r="T287" t="str">
        <f t="shared" si="28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4"/>
        <v>17</v>
      </c>
      <c r="G288" t="s">
        <v>74</v>
      </c>
      <c r="H288">
        <v>184</v>
      </c>
      <c r="I288" s="7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6"/>
        <v>42697.25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9"/>
        <v>theater</v>
      </c>
      <c r="T288" t="str">
        <f t="shared" si="28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4"/>
        <v>210</v>
      </c>
      <c r="G289" t="s">
        <v>20</v>
      </c>
      <c r="H289">
        <v>176</v>
      </c>
      <c r="I289" s="7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6"/>
        <v>42122.208333333328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9"/>
        <v>music</v>
      </c>
      <c r="T289" t="str">
        <f t="shared" si="28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4"/>
        <v>98</v>
      </c>
      <c r="G290" t="s">
        <v>14</v>
      </c>
      <c r="H290">
        <v>137</v>
      </c>
      <c r="I290" s="7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6"/>
        <v>40982.208333333336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9"/>
        <v>music</v>
      </c>
      <c r="T290" t="str">
        <f t="shared" si="28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4"/>
        <v>1684</v>
      </c>
      <c r="G291" t="s">
        <v>20</v>
      </c>
      <c r="H291">
        <v>337</v>
      </c>
      <c r="I291" s="7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6"/>
        <v>42219.208333333328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9"/>
        <v>theater</v>
      </c>
      <c r="T291" t="str">
        <f t="shared" si="28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4"/>
        <v>54</v>
      </c>
      <c r="G292" t="s">
        <v>14</v>
      </c>
      <c r="H292">
        <v>908</v>
      </c>
      <c r="I292" s="7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6"/>
        <v>41404.208333333336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9"/>
        <v>film &amp; video</v>
      </c>
      <c r="T292" t="str">
        <f t="shared" si="28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4"/>
        <v>457</v>
      </c>
      <c r="G293" t="s">
        <v>20</v>
      </c>
      <c r="H293">
        <v>107</v>
      </c>
      <c r="I293" s="7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6"/>
        <v>40831.208333333336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9"/>
        <v>technology</v>
      </c>
      <c r="T293" t="str">
        <f t="shared" si="28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4"/>
        <v>10</v>
      </c>
      <c r="G294" t="s">
        <v>14</v>
      </c>
      <c r="H294">
        <v>10</v>
      </c>
      <c r="I294" s="7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6"/>
        <v>40984.208333333336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9"/>
        <v>food</v>
      </c>
      <c r="T294" t="str">
        <f t="shared" si="28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4"/>
        <v>16</v>
      </c>
      <c r="G295" t="s">
        <v>74</v>
      </c>
      <c r="H295">
        <v>32</v>
      </c>
      <c r="I295" s="7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6"/>
        <v>40456.208333333336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9"/>
        <v>theater</v>
      </c>
      <c r="T295" t="str">
        <f t="shared" si="28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4"/>
        <v>1340</v>
      </c>
      <c r="G296" t="s">
        <v>20</v>
      </c>
      <c r="H296">
        <v>183</v>
      </c>
      <c r="I296" s="7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6"/>
        <v>43399.208333333328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9"/>
        <v>theater</v>
      </c>
      <c r="T296" t="str">
        <f t="shared" si="28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4"/>
        <v>36</v>
      </c>
      <c r="G297" t="s">
        <v>14</v>
      </c>
      <c r="H297">
        <v>1910</v>
      </c>
      <c r="I297" s="7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6"/>
        <v>41562.208333333336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9"/>
        <v>theater</v>
      </c>
      <c r="T297" t="str">
        <f t="shared" si="28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4"/>
        <v>55</v>
      </c>
      <c r="G298" t="s">
        <v>14</v>
      </c>
      <c r="H298">
        <v>38</v>
      </c>
      <c r="I298" s="7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6"/>
        <v>43493.25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9"/>
        <v>theater</v>
      </c>
      <c r="T298" t="str">
        <f t="shared" si="28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4"/>
        <v>94</v>
      </c>
      <c r="G299" t="s">
        <v>14</v>
      </c>
      <c r="H299">
        <v>104</v>
      </c>
      <c r="I299" s="7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6"/>
        <v>41653.25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9"/>
        <v>theater</v>
      </c>
      <c r="T299" t="str">
        <f t="shared" si="28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4"/>
        <v>144</v>
      </c>
      <c r="G300" t="s">
        <v>20</v>
      </c>
      <c r="H300">
        <v>72</v>
      </c>
      <c r="I300" s="7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6"/>
        <v>42426.25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9"/>
        <v>music</v>
      </c>
      <c r="T300" t="str">
        <f t="shared" si="28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4"/>
        <v>51</v>
      </c>
      <c r="G301" t="s">
        <v>14</v>
      </c>
      <c r="H301">
        <v>49</v>
      </c>
      <c r="I301" s="7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6"/>
        <v>42432.25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9"/>
        <v>food</v>
      </c>
      <c r="T301" t="str">
        <f t="shared" si="28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7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6"/>
        <v>42977.208333333328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9"/>
        <v>publishing</v>
      </c>
      <c r="T302" t="str">
        <f t="shared" si="28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4"/>
        <v>1345</v>
      </c>
      <c r="G303" t="s">
        <v>20</v>
      </c>
      <c r="H303">
        <v>295</v>
      </c>
      <c r="I303" s="7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6"/>
        <v>42061.25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9"/>
        <v>film &amp; video</v>
      </c>
      <c r="T303" t="str">
        <f t="shared" si="28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4"/>
        <v>32</v>
      </c>
      <c r="G304" t="s">
        <v>14</v>
      </c>
      <c r="H304">
        <v>245</v>
      </c>
      <c r="I304" s="7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6"/>
        <v>43345.208333333328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9"/>
        <v>theater</v>
      </c>
      <c r="T304" t="str">
        <f t="shared" si="28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4"/>
        <v>83</v>
      </c>
      <c r="G305" t="s">
        <v>14</v>
      </c>
      <c r="H305">
        <v>32</v>
      </c>
      <c r="I305" s="7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6"/>
        <v>42376.25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9"/>
        <v>music</v>
      </c>
      <c r="T305" t="str">
        <f t="shared" si="28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4"/>
        <v>546</v>
      </c>
      <c r="G306" t="s">
        <v>20</v>
      </c>
      <c r="H306">
        <v>142</v>
      </c>
      <c r="I306" s="7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6"/>
        <v>42589.208333333328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9"/>
        <v>film &amp; video</v>
      </c>
      <c r="T306" t="str">
        <f t="shared" si="28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4"/>
        <v>286</v>
      </c>
      <c r="G307" t="s">
        <v>20</v>
      </c>
      <c r="H307">
        <v>85</v>
      </c>
      <c r="I307" s="7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6"/>
        <v>42448.208333333328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9"/>
        <v>theater</v>
      </c>
      <c r="T307" t="str">
        <f t="shared" si="28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4"/>
        <v>8</v>
      </c>
      <c r="G308" t="s">
        <v>14</v>
      </c>
      <c r="H308">
        <v>7</v>
      </c>
      <c r="I308" s="7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6"/>
        <v>42930.208333333328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9"/>
        <v>theater</v>
      </c>
      <c r="T308" t="str">
        <f t="shared" si="28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4"/>
        <v>132</v>
      </c>
      <c r="G309" t="s">
        <v>20</v>
      </c>
      <c r="H309">
        <v>659</v>
      </c>
      <c r="I309" s="7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6"/>
        <v>41066.208333333336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9"/>
        <v>publishing</v>
      </c>
      <c r="T309" t="str">
        <f t="shared" si="28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4"/>
        <v>74</v>
      </c>
      <c r="G310" t="s">
        <v>14</v>
      </c>
      <c r="H310">
        <v>803</v>
      </c>
      <c r="I310" s="7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6"/>
        <v>40651.208333333336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9"/>
        <v>theater</v>
      </c>
      <c r="T310" t="str">
        <f t="shared" si="28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4"/>
        <v>75</v>
      </c>
      <c r="G311" t="s">
        <v>74</v>
      </c>
      <c r="H311">
        <v>75</v>
      </c>
      <c r="I311" s="7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6"/>
        <v>40807.208333333336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9"/>
        <v>music</v>
      </c>
      <c r="T311" t="str">
        <f t="shared" si="28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4"/>
        <v>20</v>
      </c>
      <c r="G312" t="s">
        <v>14</v>
      </c>
      <c r="H312">
        <v>16</v>
      </c>
      <c r="I312" s="7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6"/>
        <v>40277.208333333336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9"/>
        <v>games</v>
      </c>
      <c r="T312" t="str">
        <f t="shared" si="28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4"/>
        <v>203</v>
      </c>
      <c r="G313" t="s">
        <v>20</v>
      </c>
      <c r="H313">
        <v>121</v>
      </c>
      <c r="I313" s="7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6"/>
        <v>40590.25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9"/>
        <v>theater</v>
      </c>
      <c r="T313" t="str">
        <f t="shared" si="28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4"/>
        <v>310</v>
      </c>
      <c r="G314" t="s">
        <v>20</v>
      </c>
      <c r="H314">
        <v>3742</v>
      </c>
      <c r="I314" s="7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6"/>
        <v>41572.208333333336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9"/>
        <v>theater</v>
      </c>
      <c r="T314" t="str">
        <f t="shared" si="28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4"/>
        <v>395</v>
      </c>
      <c r="G315" t="s">
        <v>20</v>
      </c>
      <c r="H315">
        <v>223</v>
      </c>
      <c r="I315" s="7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6"/>
        <v>40966.25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9"/>
        <v>music</v>
      </c>
      <c r="T315" t="str">
        <f t="shared" si="28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4"/>
        <v>295</v>
      </c>
      <c r="G316" t="s">
        <v>20</v>
      </c>
      <c r="H316">
        <v>133</v>
      </c>
      <c r="I316" s="7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6"/>
        <v>43536.208333333328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9"/>
        <v>film &amp; video</v>
      </c>
      <c r="T316" t="str">
        <f t="shared" si="28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4"/>
        <v>34</v>
      </c>
      <c r="G317" t="s">
        <v>14</v>
      </c>
      <c r="H317">
        <v>31</v>
      </c>
      <c r="I317" s="7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6"/>
        <v>41783.208333333336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9"/>
        <v>theater</v>
      </c>
      <c r="T317" t="str">
        <f t="shared" si="28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4"/>
        <v>67</v>
      </c>
      <c r="G318" t="s">
        <v>14</v>
      </c>
      <c r="H318">
        <v>108</v>
      </c>
      <c r="I318" s="7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6"/>
        <v>43788.25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9"/>
        <v>food</v>
      </c>
      <c r="T318" t="str">
        <f t="shared" si="28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4"/>
        <v>19</v>
      </c>
      <c r="G319" t="s">
        <v>14</v>
      </c>
      <c r="H319">
        <v>30</v>
      </c>
      <c r="I319" s="7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6"/>
        <v>42869.208333333328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9"/>
        <v>theater</v>
      </c>
      <c r="T319" t="str">
        <f t="shared" si="28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4"/>
        <v>16</v>
      </c>
      <c r="G320" t="s">
        <v>14</v>
      </c>
      <c r="H320">
        <v>17</v>
      </c>
      <c r="I320" s="7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6"/>
        <v>41684.25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9"/>
        <v>music</v>
      </c>
      <c r="T320" t="str">
        <f t="shared" si="28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4"/>
        <v>39</v>
      </c>
      <c r="G321" t="s">
        <v>74</v>
      </c>
      <c r="H321">
        <v>64</v>
      </c>
      <c r="I321" s="7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6"/>
        <v>40402.208333333336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9"/>
        <v>technology</v>
      </c>
      <c r="T321" t="str">
        <f t="shared" si="28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4"/>
        <v>10</v>
      </c>
      <c r="G322" t="s">
        <v>14</v>
      </c>
      <c r="H322">
        <v>80</v>
      </c>
      <c r="I322" s="7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6"/>
        <v>40673.208333333336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9"/>
        <v>publishing</v>
      </c>
      <c r="T322" t="str">
        <f t="shared" si="28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30">ROUND(E323/D323*100,0)</f>
        <v>94</v>
      </c>
      <c r="G323" t="s">
        <v>14</v>
      </c>
      <c r="H323">
        <v>2468</v>
      </c>
      <c r="I323" s="7">
        <f t="shared" ref="I323:I386" si="31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2">(((L323/60)/60)/24)+DATE(1970,1,1)</f>
        <v>40634.208333333336</v>
      </c>
      <c r="O323" s="11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si="29"/>
        <v>film &amp; video</v>
      </c>
      <c r="T323" t="str">
        <f t="shared" ref="T323:T386" si="34">RIGHT(R323,LEN(R323)-SEARCH("/",R323))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30"/>
        <v>167</v>
      </c>
      <c r="G324" t="s">
        <v>20</v>
      </c>
      <c r="H324">
        <v>5168</v>
      </c>
      <c r="I324" s="7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2"/>
        <v>40507.25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tr">
        <f t="shared" ref="S324:S387" si="35">LEFT(R324,SEARCH("/",R324)-1)</f>
        <v>theater</v>
      </c>
      <c r="T324" t="str">
        <f t="shared" si="34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0"/>
        <v>24</v>
      </c>
      <c r="G325" t="s">
        <v>14</v>
      </c>
      <c r="H325">
        <v>26</v>
      </c>
      <c r="I325" s="7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2"/>
        <v>41725.208333333336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5"/>
        <v>film &amp; video</v>
      </c>
      <c r="T325" t="str">
        <f t="shared" si="34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0"/>
        <v>164</v>
      </c>
      <c r="G326" t="s">
        <v>20</v>
      </c>
      <c r="H326">
        <v>307</v>
      </c>
      <c r="I326" s="7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2"/>
        <v>42176.208333333328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5"/>
        <v>theater</v>
      </c>
      <c r="T326" t="str">
        <f t="shared" si="34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0"/>
        <v>91</v>
      </c>
      <c r="G327" t="s">
        <v>14</v>
      </c>
      <c r="H327">
        <v>73</v>
      </c>
      <c r="I327" s="7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2"/>
        <v>43267.208333333328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5"/>
        <v>theater</v>
      </c>
      <c r="T327" t="str">
        <f t="shared" si="34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0"/>
        <v>46</v>
      </c>
      <c r="G328" t="s">
        <v>14</v>
      </c>
      <c r="H328">
        <v>128</v>
      </c>
      <c r="I328" s="7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2"/>
        <v>42364.25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5"/>
        <v>film &amp; video</v>
      </c>
      <c r="T328" t="str">
        <f t="shared" si="34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0"/>
        <v>39</v>
      </c>
      <c r="G329" t="s">
        <v>14</v>
      </c>
      <c r="H329">
        <v>33</v>
      </c>
      <c r="I329" s="7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2"/>
        <v>43705.208333333328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5"/>
        <v>theater</v>
      </c>
      <c r="T329" t="str">
        <f t="shared" si="34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0"/>
        <v>134</v>
      </c>
      <c r="G330" t="s">
        <v>20</v>
      </c>
      <c r="H330">
        <v>2441</v>
      </c>
      <c r="I330" s="7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2"/>
        <v>43434.25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5"/>
        <v>music</v>
      </c>
      <c r="T330" t="str">
        <f t="shared" si="34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0"/>
        <v>23</v>
      </c>
      <c r="G331" t="s">
        <v>47</v>
      </c>
      <c r="H331">
        <v>211</v>
      </c>
      <c r="I331" s="7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2"/>
        <v>42716.25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5"/>
        <v>games</v>
      </c>
      <c r="T331" t="str">
        <f t="shared" si="34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0"/>
        <v>185</v>
      </c>
      <c r="G332" t="s">
        <v>20</v>
      </c>
      <c r="H332">
        <v>1385</v>
      </c>
      <c r="I332" s="7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2"/>
        <v>43077.25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5"/>
        <v>film &amp; video</v>
      </c>
      <c r="T332" t="str">
        <f t="shared" si="34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0"/>
        <v>444</v>
      </c>
      <c r="G333" t="s">
        <v>20</v>
      </c>
      <c r="H333">
        <v>190</v>
      </c>
      <c r="I333" s="7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2"/>
        <v>40896.25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5"/>
        <v>food</v>
      </c>
      <c r="T333" t="str">
        <f t="shared" si="34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0"/>
        <v>200</v>
      </c>
      <c r="G334" t="s">
        <v>20</v>
      </c>
      <c r="H334">
        <v>470</v>
      </c>
      <c r="I334" s="7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2"/>
        <v>41361.208333333336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5"/>
        <v>technology</v>
      </c>
      <c r="T334" t="str">
        <f t="shared" si="34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0"/>
        <v>124</v>
      </c>
      <c r="G335" t="s">
        <v>20</v>
      </c>
      <c r="H335">
        <v>253</v>
      </c>
      <c r="I335" s="7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2"/>
        <v>43424.25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5"/>
        <v>theater</v>
      </c>
      <c r="T335" t="str">
        <f t="shared" si="34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0"/>
        <v>187</v>
      </c>
      <c r="G336" t="s">
        <v>20</v>
      </c>
      <c r="H336">
        <v>1113</v>
      </c>
      <c r="I336" s="7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2"/>
        <v>43110.25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5"/>
        <v>music</v>
      </c>
      <c r="T336" t="str">
        <f t="shared" si="34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0"/>
        <v>114</v>
      </c>
      <c r="G337" t="s">
        <v>20</v>
      </c>
      <c r="H337">
        <v>2283</v>
      </c>
      <c r="I337" s="7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2"/>
        <v>43784.25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5"/>
        <v>music</v>
      </c>
      <c r="T337" t="str">
        <f t="shared" si="34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0"/>
        <v>97</v>
      </c>
      <c r="G338" t="s">
        <v>14</v>
      </c>
      <c r="H338">
        <v>1072</v>
      </c>
      <c r="I338" s="7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2"/>
        <v>40527.25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5"/>
        <v>music</v>
      </c>
      <c r="T338" t="str">
        <f t="shared" si="34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0"/>
        <v>123</v>
      </c>
      <c r="G339" t="s">
        <v>20</v>
      </c>
      <c r="H339">
        <v>1095</v>
      </c>
      <c r="I339" s="7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2"/>
        <v>43780.25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5"/>
        <v>theater</v>
      </c>
      <c r="T339" t="str">
        <f t="shared" si="34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0"/>
        <v>179</v>
      </c>
      <c r="G340" t="s">
        <v>20</v>
      </c>
      <c r="H340">
        <v>1690</v>
      </c>
      <c r="I340" s="7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2"/>
        <v>40821.208333333336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5"/>
        <v>theater</v>
      </c>
      <c r="T340" t="str">
        <f t="shared" si="34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0"/>
        <v>80</v>
      </c>
      <c r="G341" t="s">
        <v>74</v>
      </c>
      <c r="H341">
        <v>1297</v>
      </c>
      <c r="I341" s="7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2"/>
        <v>42949.208333333328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5"/>
        <v>theater</v>
      </c>
      <c r="T341" t="str">
        <f t="shared" si="34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0"/>
        <v>94</v>
      </c>
      <c r="G342" t="s">
        <v>14</v>
      </c>
      <c r="H342">
        <v>393</v>
      </c>
      <c r="I342" s="7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2"/>
        <v>40889.25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5"/>
        <v>photography</v>
      </c>
      <c r="T342" t="str">
        <f t="shared" si="34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0"/>
        <v>85</v>
      </c>
      <c r="G343" t="s">
        <v>14</v>
      </c>
      <c r="H343">
        <v>1257</v>
      </c>
      <c r="I343" s="7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2"/>
        <v>42244.208333333328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5"/>
        <v>music</v>
      </c>
      <c r="T343" t="str">
        <f t="shared" si="34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0"/>
        <v>67</v>
      </c>
      <c r="G344" t="s">
        <v>14</v>
      </c>
      <c r="H344">
        <v>328</v>
      </c>
      <c r="I344" s="7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2"/>
        <v>41475.208333333336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5"/>
        <v>theater</v>
      </c>
      <c r="T344" t="str">
        <f t="shared" si="34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0"/>
        <v>54</v>
      </c>
      <c r="G345" t="s">
        <v>14</v>
      </c>
      <c r="H345">
        <v>147</v>
      </c>
      <c r="I345" s="7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2"/>
        <v>41597.25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5"/>
        <v>theater</v>
      </c>
      <c r="T345" t="str">
        <f t="shared" si="34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0"/>
        <v>42</v>
      </c>
      <c r="G346" t="s">
        <v>14</v>
      </c>
      <c r="H346">
        <v>830</v>
      </c>
      <c r="I346" s="7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2"/>
        <v>43122.25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5"/>
        <v>games</v>
      </c>
      <c r="T346" t="str">
        <f t="shared" si="34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0"/>
        <v>15</v>
      </c>
      <c r="G347" t="s">
        <v>14</v>
      </c>
      <c r="H347">
        <v>331</v>
      </c>
      <c r="I347" s="7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2"/>
        <v>42194.208333333328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5"/>
        <v>film &amp; video</v>
      </c>
      <c r="T347" t="str">
        <f t="shared" si="34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0"/>
        <v>34</v>
      </c>
      <c r="G348" t="s">
        <v>14</v>
      </c>
      <c r="H348">
        <v>25</v>
      </c>
      <c r="I348" s="7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2"/>
        <v>42971.208333333328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5"/>
        <v>music</v>
      </c>
      <c r="T348" t="str">
        <f t="shared" si="34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0"/>
        <v>1401</v>
      </c>
      <c r="G349" t="s">
        <v>20</v>
      </c>
      <c r="H349">
        <v>191</v>
      </c>
      <c r="I349" s="7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2"/>
        <v>42046.25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5"/>
        <v>technology</v>
      </c>
      <c r="T349" t="str">
        <f t="shared" si="34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0"/>
        <v>72</v>
      </c>
      <c r="G350" t="s">
        <v>14</v>
      </c>
      <c r="H350">
        <v>3483</v>
      </c>
      <c r="I350" s="7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2"/>
        <v>42782.25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5"/>
        <v>food</v>
      </c>
      <c r="T350" t="str">
        <f t="shared" si="34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0"/>
        <v>53</v>
      </c>
      <c r="G351" t="s">
        <v>14</v>
      </c>
      <c r="H351">
        <v>923</v>
      </c>
      <c r="I351" s="7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2"/>
        <v>42930.208333333328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5"/>
        <v>theater</v>
      </c>
      <c r="T351" t="str">
        <f t="shared" si="34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7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2"/>
        <v>42144.208333333328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5"/>
        <v>music</v>
      </c>
      <c r="T352" t="str">
        <f t="shared" si="34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0"/>
        <v>128</v>
      </c>
      <c r="G353" t="s">
        <v>20</v>
      </c>
      <c r="H353">
        <v>2013</v>
      </c>
      <c r="I353" s="7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2"/>
        <v>42240.208333333328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5"/>
        <v>music</v>
      </c>
      <c r="T353" t="str">
        <f t="shared" si="34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0"/>
        <v>35</v>
      </c>
      <c r="G354" t="s">
        <v>14</v>
      </c>
      <c r="H354">
        <v>33</v>
      </c>
      <c r="I354" s="7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2"/>
        <v>42315.25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5"/>
        <v>theater</v>
      </c>
      <c r="T354" t="str">
        <f t="shared" si="34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0"/>
        <v>411</v>
      </c>
      <c r="G355" t="s">
        <v>20</v>
      </c>
      <c r="H355">
        <v>1703</v>
      </c>
      <c r="I355" s="7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2"/>
        <v>43651.208333333328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5"/>
        <v>theater</v>
      </c>
      <c r="T355" t="str">
        <f t="shared" si="34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0"/>
        <v>124</v>
      </c>
      <c r="G356" t="s">
        <v>20</v>
      </c>
      <c r="H356">
        <v>80</v>
      </c>
      <c r="I356" s="7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2"/>
        <v>41520.208333333336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5"/>
        <v>film &amp; video</v>
      </c>
      <c r="T356" t="str">
        <f t="shared" si="34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0"/>
        <v>59</v>
      </c>
      <c r="G357" t="s">
        <v>47</v>
      </c>
      <c r="H357">
        <v>86</v>
      </c>
      <c r="I357" s="7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2"/>
        <v>42757.25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5"/>
        <v>technology</v>
      </c>
      <c r="T357" t="str">
        <f t="shared" si="34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0"/>
        <v>37</v>
      </c>
      <c r="G358" t="s">
        <v>14</v>
      </c>
      <c r="H358">
        <v>40</v>
      </c>
      <c r="I358" s="7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2"/>
        <v>40922.25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5"/>
        <v>theater</v>
      </c>
      <c r="T358" t="str">
        <f t="shared" si="34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0"/>
        <v>185</v>
      </c>
      <c r="G359" t="s">
        <v>20</v>
      </c>
      <c r="H359">
        <v>41</v>
      </c>
      <c r="I359" s="7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2"/>
        <v>42250.208333333328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5"/>
        <v>games</v>
      </c>
      <c r="T359" t="str">
        <f t="shared" si="34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0"/>
        <v>12</v>
      </c>
      <c r="G360" t="s">
        <v>14</v>
      </c>
      <c r="H360">
        <v>23</v>
      </c>
      <c r="I360" s="7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2"/>
        <v>43322.208333333328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5"/>
        <v>photography</v>
      </c>
      <c r="T360" t="str">
        <f t="shared" si="34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0"/>
        <v>299</v>
      </c>
      <c r="G361" t="s">
        <v>20</v>
      </c>
      <c r="H361">
        <v>187</v>
      </c>
      <c r="I361" s="7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2"/>
        <v>40782.208333333336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5"/>
        <v>film &amp; video</v>
      </c>
      <c r="T361" t="str">
        <f t="shared" si="34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0"/>
        <v>226</v>
      </c>
      <c r="G362" t="s">
        <v>20</v>
      </c>
      <c r="H362">
        <v>2875</v>
      </c>
      <c r="I362" s="7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2"/>
        <v>40544.25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5"/>
        <v>theater</v>
      </c>
      <c r="T362" t="str">
        <f t="shared" si="34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0"/>
        <v>174</v>
      </c>
      <c r="G363" t="s">
        <v>20</v>
      </c>
      <c r="H363">
        <v>88</v>
      </c>
      <c r="I363" s="7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2"/>
        <v>43015.208333333328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5"/>
        <v>theater</v>
      </c>
      <c r="T363" t="str">
        <f t="shared" si="34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0"/>
        <v>372</v>
      </c>
      <c r="G364" t="s">
        <v>20</v>
      </c>
      <c r="H364">
        <v>191</v>
      </c>
      <c r="I364" s="7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2"/>
        <v>40570.25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5"/>
        <v>music</v>
      </c>
      <c r="T364" t="str">
        <f t="shared" si="34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0"/>
        <v>160</v>
      </c>
      <c r="G365" t="s">
        <v>20</v>
      </c>
      <c r="H365">
        <v>139</v>
      </c>
      <c r="I365" s="7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2"/>
        <v>40904.25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5"/>
        <v>music</v>
      </c>
      <c r="T365" t="str">
        <f t="shared" si="34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0"/>
        <v>1616</v>
      </c>
      <c r="G366" t="s">
        <v>20</v>
      </c>
      <c r="H366">
        <v>186</v>
      </c>
      <c r="I366" s="7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2"/>
        <v>43164.25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5"/>
        <v>music</v>
      </c>
      <c r="T366" t="str">
        <f t="shared" si="34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0"/>
        <v>733</v>
      </c>
      <c r="G367" t="s">
        <v>20</v>
      </c>
      <c r="H367">
        <v>112</v>
      </c>
      <c r="I367" s="7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2"/>
        <v>42733.25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5"/>
        <v>theater</v>
      </c>
      <c r="T367" t="str">
        <f t="shared" si="34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0"/>
        <v>592</v>
      </c>
      <c r="G368" t="s">
        <v>20</v>
      </c>
      <c r="H368">
        <v>101</v>
      </c>
      <c r="I368" s="7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2"/>
        <v>40546.25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5"/>
        <v>theater</v>
      </c>
      <c r="T368" t="str">
        <f t="shared" si="34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0"/>
        <v>19</v>
      </c>
      <c r="G369" t="s">
        <v>14</v>
      </c>
      <c r="H369">
        <v>75</v>
      </c>
      <c r="I369" s="7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2"/>
        <v>41930.208333333336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5"/>
        <v>theater</v>
      </c>
      <c r="T369" t="str">
        <f t="shared" si="34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0"/>
        <v>277</v>
      </c>
      <c r="G370" t="s">
        <v>20</v>
      </c>
      <c r="H370">
        <v>206</v>
      </c>
      <c r="I370" s="7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2"/>
        <v>40464.208333333336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5"/>
        <v>film &amp; video</v>
      </c>
      <c r="T370" t="str">
        <f t="shared" si="34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0"/>
        <v>273</v>
      </c>
      <c r="G371" t="s">
        <v>20</v>
      </c>
      <c r="H371">
        <v>154</v>
      </c>
      <c r="I371" s="7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2"/>
        <v>41308.25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5"/>
        <v>film &amp; video</v>
      </c>
      <c r="T371" t="str">
        <f t="shared" si="34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0"/>
        <v>159</v>
      </c>
      <c r="G372" t="s">
        <v>20</v>
      </c>
      <c r="H372">
        <v>5966</v>
      </c>
      <c r="I372" s="7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2"/>
        <v>43570.208333333328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5"/>
        <v>theater</v>
      </c>
      <c r="T372" t="str">
        <f t="shared" si="34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0"/>
        <v>68</v>
      </c>
      <c r="G373" t="s">
        <v>14</v>
      </c>
      <c r="H373">
        <v>2176</v>
      </c>
      <c r="I373" s="7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2"/>
        <v>42043.25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5"/>
        <v>theater</v>
      </c>
      <c r="T373" t="str">
        <f t="shared" si="34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0"/>
        <v>1592</v>
      </c>
      <c r="G374" t="s">
        <v>20</v>
      </c>
      <c r="H374">
        <v>169</v>
      </c>
      <c r="I374" s="7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2"/>
        <v>42012.25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5"/>
        <v>film &amp; video</v>
      </c>
      <c r="T374" t="str">
        <f t="shared" si="34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0"/>
        <v>730</v>
      </c>
      <c r="G375" t="s">
        <v>20</v>
      </c>
      <c r="H375">
        <v>2106</v>
      </c>
      <c r="I375" s="7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2"/>
        <v>42964.208333333328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5"/>
        <v>theater</v>
      </c>
      <c r="T375" t="str">
        <f t="shared" si="34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0"/>
        <v>13</v>
      </c>
      <c r="G376" t="s">
        <v>14</v>
      </c>
      <c r="H376">
        <v>441</v>
      </c>
      <c r="I376" s="7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2"/>
        <v>43476.25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5"/>
        <v>film &amp; video</v>
      </c>
      <c r="T376" t="str">
        <f t="shared" si="34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0"/>
        <v>55</v>
      </c>
      <c r="G377" t="s">
        <v>14</v>
      </c>
      <c r="H377">
        <v>25</v>
      </c>
      <c r="I377" s="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2"/>
        <v>42293.208333333328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5"/>
        <v>music</v>
      </c>
      <c r="T377" t="str">
        <f t="shared" si="34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0"/>
        <v>361</v>
      </c>
      <c r="G378" t="s">
        <v>20</v>
      </c>
      <c r="H378">
        <v>131</v>
      </c>
      <c r="I378" s="7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2"/>
        <v>41826.208333333336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5"/>
        <v>music</v>
      </c>
      <c r="T378" t="str">
        <f t="shared" si="34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0"/>
        <v>10</v>
      </c>
      <c r="G379" t="s">
        <v>14</v>
      </c>
      <c r="H379">
        <v>127</v>
      </c>
      <c r="I379" s="7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2"/>
        <v>43760.208333333328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5"/>
        <v>theater</v>
      </c>
      <c r="T379" t="str">
        <f t="shared" si="34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0"/>
        <v>14</v>
      </c>
      <c r="G380" t="s">
        <v>14</v>
      </c>
      <c r="H380">
        <v>355</v>
      </c>
      <c r="I380" s="7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2"/>
        <v>43241.208333333328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5"/>
        <v>film &amp; video</v>
      </c>
      <c r="T380" t="str">
        <f t="shared" si="34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0"/>
        <v>40</v>
      </c>
      <c r="G381" t="s">
        <v>14</v>
      </c>
      <c r="H381">
        <v>44</v>
      </c>
      <c r="I381" s="7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2"/>
        <v>40843.208333333336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5"/>
        <v>theater</v>
      </c>
      <c r="T381" t="str">
        <f t="shared" si="34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0"/>
        <v>160</v>
      </c>
      <c r="G382" t="s">
        <v>20</v>
      </c>
      <c r="H382">
        <v>84</v>
      </c>
      <c r="I382" s="7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2"/>
        <v>41448.208333333336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5"/>
        <v>theater</v>
      </c>
      <c r="T382" t="str">
        <f t="shared" si="34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0"/>
        <v>184</v>
      </c>
      <c r="G383" t="s">
        <v>20</v>
      </c>
      <c r="H383">
        <v>155</v>
      </c>
      <c r="I383" s="7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2"/>
        <v>42163.208333333328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5"/>
        <v>theater</v>
      </c>
      <c r="T383" t="str">
        <f t="shared" si="34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0"/>
        <v>64</v>
      </c>
      <c r="G384" t="s">
        <v>14</v>
      </c>
      <c r="H384">
        <v>67</v>
      </c>
      <c r="I384" s="7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2"/>
        <v>43024.208333333328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5"/>
        <v>photography</v>
      </c>
      <c r="T384" t="str">
        <f t="shared" si="34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0"/>
        <v>225</v>
      </c>
      <c r="G385" t="s">
        <v>20</v>
      </c>
      <c r="H385">
        <v>189</v>
      </c>
      <c r="I385" s="7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2"/>
        <v>43509.25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5"/>
        <v>food</v>
      </c>
      <c r="T385" t="str">
        <f t="shared" si="34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0"/>
        <v>172</v>
      </c>
      <c r="G386" t="s">
        <v>20</v>
      </c>
      <c r="H386">
        <v>4799</v>
      </c>
      <c r="I386" s="7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2"/>
        <v>42776.25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5"/>
        <v>film &amp; video</v>
      </c>
      <c r="T386" t="str">
        <f t="shared" si="34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6">ROUND(E387/D387*100,0)</f>
        <v>146</v>
      </c>
      <c r="G387" t="s">
        <v>20</v>
      </c>
      <c r="H387">
        <v>1137</v>
      </c>
      <c r="I387" s="7">
        <f t="shared" ref="I387:I450" si="37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8">(((L387/60)/60)/24)+DATE(1970,1,1)</f>
        <v>43553.208333333328</v>
      </c>
      <c r="O387" s="11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si="35"/>
        <v>publishing</v>
      </c>
      <c r="T387" t="str">
        <f t="shared" ref="T387:T450" si="40">RIGHT(R387,LEN(R387)-SEARCH("/",R387))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6"/>
        <v>76</v>
      </c>
      <c r="G388" t="s">
        <v>14</v>
      </c>
      <c r="H388">
        <v>1068</v>
      </c>
      <c r="I388" s="7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8"/>
        <v>40355.208333333336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ref="S388:S451" si="41">LEFT(R388,SEARCH("/",R388)-1)</f>
        <v>theater</v>
      </c>
      <c r="T388" t="str">
        <f t="shared" si="40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6"/>
        <v>39</v>
      </c>
      <c r="G389" t="s">
        <v>14</v>
      </c>
      <c r="H389">
        <v>424</v>
      </c>
      <c r="I389" s="7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8"/>
        <v>41072.208333333336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1"/>
        <v>technology</v>
      </c>
      <c r="T389" t="str">
        <f t="shared" si="40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6"/>
        <v>11</v>
      </c>
      <c r="G390" t="s">
        <v>74</v>
      </c>
      <c r="H390">
        <v>145</v>
      </c>
      <c r="I390" s="7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8"/>
        <v>40912.25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1"/>
        <v>music</v>
      </c>
      <c r="T390" t="str">
        <f t="shared" si="40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6"/>
        <v>122</v>
      </c>
      <c r="G391" t="s">
        <v>20</v>
      </c>
      <c r="H391">
        <v>1152</v>
      </c>
      <c r="I391" s="7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8"/>
        <v>40479.208333333336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1"/>
        <v>theater</v>
      </c>
      <c r="T391" t="str">
        <f t="shared" si="40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6"/>
        <v>187</v>
      </c>
      <c r="G392" t="s">
        <v>20</v>
      </c>
      <c r="H392">
        <v>50</v>
      </c>
      <c r="I392" s="7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8"/>
        <v>41530.208333333336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1"/>
        <v>photography</v>
      </c>
      <c r="T392" t="str">
        <f t="shared" si="40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6"/>
        <v>7</v>
      </c>
      <c r="G393" t="s">
        <v>14</v>
      </c>
      <c r="H393">
        <v>151</v>
      </c>
      <c r="I393" s="7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8"/>
        <v>41653.25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1"/>
        <v>publishing</v>
      </c>
      <c r="T393" t="str">
        <f t="shared" si="40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6"/>
        <v>66</v>
      </c>
      <c r="G394" t="s">
        <v>14</v>
      </c>
      <c r="H394">
        <v>1608</v>
      </c>
      <c r="I394" s="7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8"/>
        <v>40549.25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1"/>
        <v>technology</v>
      </c>
      <c r="T394" t="str">
        <f t="shared" si="40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6"/>
        <v>229</v>
      </c>
      <c r="G395" t="s">
        <v>20</v>
      </c>
      <c r="H395">
        <v>3059</v>
      </c>
      <c r="I395" s="7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8"/>
        <v>42933.208333333328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1"/>
        <v>music</v>
      </c>
      <c r="T395" t="str">
        <f t="shared" si="40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6"/>
        <v>469</v>
      </c>
      <c r="G396" t="s">
        <v>20</v>
      </c>
      <c r="H396">
        <v>34</v>
      </c>
      <c r="I396" s="7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8"/>
        <v>41484.208333333336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1"/>
        <v>film &amp; video</v>
      </c>
      <c r="T396" t="str">
        <f t="shared" si="40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6"/>
        <v>130</v>
      </c>
      <c r="G397" t="s">
        <v>20</v>
      </c>
      <c r="H397">
        <v>220</v>
      </c>
      <c r="I397" s="7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8"/>
        <v>40885.25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1"/>
        <v>theater</v>
      </c>
      <c r="T397" t="str">
        <f t="shared" si="40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6"/>
        <v>167</v>
      </c>
      <c r="G398" t="s">
        <v>20</v>
      </c>
      <c r="H398">
        <v>1604</v>
      </c>
      <c r="I398" s="7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8"/>
        <v>43378.208333333328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1"/>
        <v>film &amp; video</v>
      </c>
      <c r="T398" t="str">
        <f t="shared" si="40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6"/>
        <v>174</v>
      </c>
      <c r="G399" t="s">
        <v>20</v>
      </c>
      <c r="H399">
        <v>454</v>
      </c>
      <c r="I399" s="7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8"/>
        <v>41417.208333333336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1"/>
        <v>music</v>
      </c>
      <c r="T399" t="str">
        <f t="shared" si="40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6"/>
        <v>718</v>
      </c>
      <c r="G400" t="s">
        <v>20</v>
      </c>
      <c r="H400">
        <v>123</v>
      </c>
      <c r="I400" s="7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8"/>
        <v>43228.208333333328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1"/>
        <v>film &amp; video</v>
      </c>
      <c r="T400" t="str">
        <f t="shared" si="40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6"/>
        <v>64</v>
      </c>
      <c r="G401" t="s">
        <v>14</v>
      </c>
      <c r="H401">
        <v>941</v>
      </c>
      <c r="I401" s="7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8"/>
        <v>40576.25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1"/>
        <v>music</v>
      </c>
      <c r="T401" t="str">
        <f t="shared" si="40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7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8"/>
        <v>41502.208333333336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1"/>
        <v>photography</v>
      </c>
      <c r="T402" t="str">
        <f t="shared" si="40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6"/>
        <v>1530</v>
      </c>
      <c r="G403" t="s">
        <v>20</v>
      </c>
      <c r="H403">
        <v>299</v>
      </c>
      <c r="I403" s="7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8"/>
        <v>43765.208333333328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1"/>
        <v>theater</v>
      </c>
      <c r="T403" t="str">
        <f t="shared" si="40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6"/>
        <v>40</v>
      </c>
      <c r="G404" t="s">
        <v>14</v>
      </c>
      <c r="H404">
        <v>40</v>
      </c>
      <c r="I404" s="7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8"/>
        <v>40914.25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1"/>
        <v>film &amp; video</v>
      </c>
      <c r="T404" t="str">
        <f t="shared" si="40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6"/>
        <v>86</v>
      </c>
      <c r="G405" t="s">
        <v>14</v>
      </c>
      <c r="H405">
        <v>3015</v>
      </c>
      <c r="I405" s="7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8"/>
        <v>40310.208333333336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1"/>
        <v>theater</v>
      </c>
      <c r="T405" t="str">
        <f t="shared" si="40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6"/>
        <v>316</v>
      </c>
      <c r="G406" t="s">
        <v>20</v>
      </c>
      <c r="H406">
        <v>2237</v>
      </c>
      <c r="I406" s="7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8"/>
        <v>43053.25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1"/>
        <v>theater</v>
      </c>
      <c r="T406" t="str">
        <f t="shared" si="40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6"/>
        <v>90</v>
      </c>
      <c r="G407" t="s">
        <v>14</v>
      </c>
      <c r="H407">
        <v>435</v>
      </c>
      <c r="I407" s="7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8"/>
        <v>43255.208333333328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1"/>
        <v>theater</v>
      </c>
      <c r="T407" t="str">
        <f t="shared" si="40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6"/>
        <v>182</v>
      </c>
      <c r="G408" t="s">
        <v>20</v>
      </c>
      <c r="H408">
        <v>645</v>
      </c>
      <c r="I408" s="7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8"/>
        <v>41304.25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1"/>
        <v>film &amp; video</v>
      </c>
      <c r="T408" t="str">
        <f t="shared" si="40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6"/>
        <v>356</v>
      </c>
      <c r="G409" t="s">
        <v>20</v>
      </c>
      <c r="H409">
        <v>484</v>
      </c>
      <c r="I409" s="7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8"/>
        <v>43751.208333333328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1"/>
        <v>theater</v>
      </c>
      <c r="T409" t="str">
        <f t="shared" si="40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6"/>
        <v>132</v>
      </c>
      <c r="G410" t="s">
        <v>20</v>
      </c>
      <c r="H410">
        <v>154</v>
      </c>
      <c r="I410" s="7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8"/>
        <v>42541.208333333328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1"/>
        <v>film &amp; video</v>
      </c>
      <c r="T410" t="str">
        <f t="shared" si="40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6"/>
        <v>46</v>
      </c>
      <c r="G411" t="s">
        <v>14</v>
      </c>
      <c r="H411">
        <v>714</v>
      </c>
      <c r="I411" s="7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8"/>
        <v>42843.208333333328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1"/>
        <v>music</v>
      </c>
      <c r="T411" t="str">
        <f t="shared" si="40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6"/>
        <v>36</v>
      </c>
      <c r="G412" t="s">
        <v>47</v>
      </c>
      <c r="H412">
        <v>1111</v>
      </c>
      <c r="I412" s="7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8"/>
        <v>42122.208333333328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1"/>
        <v>games</v>
      </c>
      <c r="T412" t="str">
        <f t="shared" si="40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6"/>
        <v>105</v>
      </c>
      <c r="G413" t="s">
        <v>20</v>
      </c>
      <c r="H413">
        <v>82</v>
      </c>
      <c r="I413" s="7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8"/>
        <v>42884.208333333328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1"/>
        <v>theater</v>
      </c>
      <c r="T413" t="str">
        <f t="shared" si="40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6"/>
        <v>669</v>
      </c>
      <c r="G414" t="s">
        <v>20</v>
      </c>
      <c r="H414">
        <v>134</v>
      </c>
      <c r="I414" s="7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8"/>
        <v>41642.25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1"/>
        <v>publishing</v>
      </c>
      <c r="T414" t="str">
        <f t="shared" si="40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6"/>
        <v>62</v>
      </c>
      <c r="G415" t="s">
        <v>47</v>
      </c>
      <c r="H415">
        <v>1089</v>
      </c>
      <c r="I415" s="7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8"/>
        <v>43431.25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1"/>
        <v>film &amp; video</v>
      </c>
      <c r="T415" t="str">
        <f t="shared" si="40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6"/>
        <v>85</v>
      </c>
      <c r="G416" t="s">
        <v>14</v>
      </c>
      <c r="H416">
        <v>5497</v>
      </c>
      <c r="I416" s="7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8"/>
        <v>40288.208333333336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1"/>
        <v>food</v>
      </c>
      <c r="T416" t="str">
        <f t="shared" si="40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6"/>
        <v>11</v>
      </c>
      <c r="G417" t="s">
        <v>14</v>
      </c>
      <c r="H417">
        <v>418</v>
      </c>
      <c r="I417" s="7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8"/>
        <v>40921.25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1"/>
        <v>theater</v>
      </c>
      <c r="T417" t="str">
        <f t="shared" si="40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6"/>
        <v>44</v>
      </c>
      <c r="G418" t="s">
        <v>14</v>
      </c>
      <c r="H418">
        <v>1439</v>
      </c>
      <c r="I418" s="7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8"/>
        <v>40560.25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1"/>
        <v>film &amp; video</v>
      </c>
      <c r="T418" t="str">
        <f t="shared" si="40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6"/>
        <v>55</v>
      </c>
      <c r="G419" t="s">
        <v>14</v>
      </c>
      <c r="H419">
        <v>15</v>
      </c>
      <c r="I419" s="7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8"/>
        <v>43407.208333333328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1"/>
        <v>theater</v>
      </c>
      <c r="T419" t="str">
        <f t="shared" si="40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6"/>
        <v>57</v>
      </c>
      <c r="G420" t="s">
        <v>14</v>
      </c>
      <c r="H420">
        <v>1999</v>
      </c>
      <c r="I420" s="7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8"/>
        <v>41035.208333333336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1"/>
        <v>film &amp; video</v>
      </c>
      <c r="T420" t="str">
        <f t="shared" si="40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6"/>
        <v>123</v>
      </c>
      <c r="G421" t="s">
        <v>20</v>
      </c>
      <c r="H421">
        <v>5203</v>
      </c>
      <c r="I421" s="7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8"/>
        <v>40899.25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1"/>
        <v>technology</v>
      </c>
      <c r="T421" t="str">
        <f t="shared" si="40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6"/>
        <v>128</v>
      </c>
      <c r="G422" t="s">
        <v>20</v>
      </c>
      <c r="H422">
        <v>94</v>
      </c>
      <c r="I422" s="7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8"/>
        <v>42911.208333333328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1"/>
        <v>theater</v>
      </c>
      <c r="T422" t="str">
        <f t="shared" si="40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6"/>
        <v>64</v>
      </c>
      <c r="G423" t="s">
        <v>14</v>
      </c>
      <c r="H423">
        <v>118</v>
      </c>
      <c r="I423" s="7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8"/>
        <v>42915.208333333328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1"/>
        <v>technology</v>
      </c>
      <c r="T423" t="str">
        <f t="shared" si="40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6"/>
        <v>127</v>
      </c>
      <c r="G424" t="s">
        <v>20</v>
      </c>
      <c r="H424">
        <v>205</v>
      </c>
      <c r="I424" s="7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8"/>
        <v>40285.208333333336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1"/>
        <v>theater</v>
      </c>
      <c r="T424" t="str">
        <f t="shared" si="40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6"/>
        <v>11</v>
      </c>
      <c r="G425" t="s">
        <v>14</v>
      </c>
      <c r="H425">
        <v>162</v>
      </c>
      <c r="I425" s="7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8"/>
        <v>40808.208333333336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1"/>
        <v>food</v>
      </c>
      <c r="T425" t="str">
        <f t="shared" si="40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6"/>
        <v>40</v>
      </c>
      <c r="G426" t="s">
        <v>14</v>
      </c>
      <c r="H426">
        <v>83</v>
      </c>
      <c r="I426" s="7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8"/>
        <v>43208.208333333328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1"/>
        <v>music</v>
      </c>
      <c r="T426" t="str">
        <f t="shared" si="40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6"/>
        <v>288</v>
      </c>
      <c r="G427" t="s">
        <v>20</v>
      </c>
      <c r="H427">
        <v>92</v>
      </c>
      <c r="I427" s="7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8"/>
        <v>42213.208333333328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1"/>
        <v>photography</v>
      </c>
      <c r="T427" t="str">
        <f t="shared" si="40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6"/>
        <v>573</v>
      </c>
      <c r="G428" t="s">
        <v>20</v>
      </c>
      <c r="H428">
        <v>219</v>
      </c>
      <c r="I428" s="7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8"/>
        <v>41332.25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1"/>
        <v>theater</v>
      </c>
      <c r="T428" t="str">
        <f t="shared" si="40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6"/>
        <v>113</v>
      </c>
      <c r="G429" t="s">
        <v>20</v>
      </c>
      <c r="H429">
        <v>2526</v>
      </c>
      <c r="I429" s="7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8"/>
        <v>41895.208333333336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1"/>
        <v>theater</v>
      </c>
      <c r="T429" t="str">
        <f t="shared" si="40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6"/>
        <v>46</v>
      </c>
      <c r="G430" t="s">
        <v>14</v>
      </c>
      <c r="H430">
        <v>747</v>
      </c>
      <c r="I430" s="7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8"/>
        <v>40585.25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1"/>
        <v>film &amp; video</v>
      </c>
      <c r="T430" t="str">
        <f t="shared" si="40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6"/>
        <v>91</v>
      </c>
      <c r="G431" t="s">
        <v>74</v>
      </c>
      <c r="H431">
        <v>2138</v>
      </c>
      <c r="I431" s="7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8"/>
        <v>41680.25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1"/>
        <v>photography</v>
      </c>
      <c r="T431" t="str">
        <f t="shared" si="40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6"/>
        <v>68</v>
      </c>
      <c r="G432" t="s">
        <v>14</v>
      </c>
      <c r="H432">
        <v>84</v>
      </c>
      <c r="I432" s="7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8"/>
        <v>43737.208333333328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1"/>
        <v>theater</v>
      </c>
      <c r="T432" t="str">
        <f t="shared" si="40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6"/>
        <v>192</v>
      </c>
      <c r="G433" t="s">
        <v>20</v>
      </c>
      <c r="H433">
        <v>94</v>
      </c>
      <c r="I433" s="7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8"/>
        <v>43273.208333333328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1"/>
        <v>theater</v>
      </c>
      <c r="T433" t="str">
        <f t="shared" si="40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6"/>
        <v>83</v>
      </c>
      <c r="G434" t="s">
        <v>14</v>
      </c>
      <c r="H434">
        <v>91</v>
      </c>
      <c r="I434" s="7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8"/>
        <v>41761.208333333336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1"/>
        <v>theater</v>
      </c>
      <c r="T434" t="str">
        <f t="shared" si="40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6"/>
        <v>54</v>
      </c>
      <c r="G435" t="s">
        <v>14</v>
      </c>
      <c r="H435">
        <v>792</v>
      </c>
      <c r="I435" s="7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8"/>
        <v>41603.25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1"/>
        <v>film &amp; video</v>
      </c>
      <c r="T435" t="str">
        <f t="shared" si="40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6"/>
        <v>17</v>
      </c>
      <c r="G436" t="s">
        <v>74</v>
      </c>
      <c r="H436">
        <v>10</v>
      </c>
      <c r="I436" s="7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8"/>
        <v>42705.25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1"/>
        <v>theater</v>
      </c>
      <c r="T436" t="str">
        <f t="shared" si="40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6"/>
        <v>117</v>
      </c>
      <c r="G437" t="s">
        <v>20</v>
      </c>
      <c r="H437">
        <v>1713</v>
      </c>
      <c r="I437" s="7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8"/>
        <v>41988.25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1"/>
        <v>theater</v>
      </c>
      <c r="T437" t="str">
        <f t="shared" si="40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6"/>
        <v>1052</v>
      </c>
      <c r="G438" t="s">
        <v>20</v>
      </c>
      <c r="H438">
        <v>249</v>
      </c>
      <c r="I438" s="7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8"/>
        <v>43575.208333333328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1"/>
        <v>music</v>
      </c>
      <c r="T438" t="str">
        <f t="shared" si="40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6"/>
        <v>123</v>
      </c>
      <c r="G439" t="s">
        <v>20</v>
      </c>
      <c r="H439">
        <v>192</v>
      </c>
      <c r="I439" s="7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8"/>
        <v>42260.208333333328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1"/>
        <v>film &amp; video</v>
      </c>
      <c r="T439" t="str">
        <f t="shared" si="40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6"/>
        <v>179</v>
      </c>
      <c r="G440" t="s">
        <v>20</v>
      </c>
      <c r="H440">
        <v>247</v>
      </c>
      <c r="I440" s="7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8"/>
        <v>41337.25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1"/>
        <v>theater</v>
      </c>
      <c r="T440" t="str">
        <f t="shared" si="40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6"/>
        <v>355</v>
      </c>
      <c r="G441" t="s">
        <v>20</v>
      </c>
      <c r="H441">
        <v>2293</v>
      </c>
      <c r="I441" s="7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8"/>
        <v>42680.208333333328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1"/>
        <v>film &amp; video</v>
      </c>
      <c r="T441" t="str">
        <f t="shared" si="40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6"/>
        <v>162</v>
      </c>
      <c r="G442" t="s">
        <v>20</v>
      </c>
      <c r="H442">
        <v>3131</v>
      </c>
      <c r="I442" s="7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8"/>
        <v>42916.208333333328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1"/>
        <v>film &amp; video</v>
      </c>
      <c r="T442" t="str">
        <f t="shared" si="40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6"/>
        <v>25</v>
      </c>
      <c r="G443" t="s">
        <v>14</v>
      </c>
      <c r="H443">
        <v>32</v>
      </c>
      <c r="I443" s="7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8"/>
        <v>41025.208333333336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1"/>
        <v>technology</v>
      </c>
      <c r="T443" t="str">
        <f t="shared" si="40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6"/>
        <v>199</v>
      </c>
      <c r="G444" t="s">
        <v>20</v>
      </c>
      <c r="H444">
        <v>143</v>
      </c>
      <c r="I444" s="7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8"/>
        <v>42980.208333333328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1"/>
        <v>theater</v>
      </c>
      <c r="T444" t="str">
        <f t="shared" si="40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6"/>
        <v>35</v>
      </c>
      <c r="G445" t="s">
        <v>74</v>
      </c>
      <c r="H445">
        <v>90</v>
      </c>
      <c r="I445" s="7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8"/>
        <v>40451.208333333336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1"/>
        <v>theater</v>
      </c>
      <c r="T445" t="str">
        <f t="shared" si="40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6"/>
        <v>176</v>
      </c>
      <c r="G446" t="s">
        <v>20</v>
      </c>
      <c r="H446">
        <v>296</v>
      </c>
      <c r="I446" s="7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8"/>
        <v>40748.208333333336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1"/>
        <v>music</v>
      </c>
      <c r="T446" t="str">
        <f t="shared" si="40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6"/>
        <v>511</v>
      </c>
      <c r="G447" t="s">
        <v>20</v>
      </c>
      <c r="H447">
        <v>170</v>
      </c>
      <c r="I447" s="7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8"/>
        <v>40515.25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1"/>
        <v>theater</v>
      </c>
      <c r="T447" t="str">
        <f t="shared" si="40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6"/>
        <v>82</v>
      </c>
      <c r="G448" t="s">
        <v>14</v>
      </c>
      <c r="H448">
        <v>186</v>
      </c>
      <c r="I448" s="7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8"/>
        <v>41261.25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1"/>
        <v>technology</v>
      </c>
      <c r="T448" t="str">
        <f t="shared" si="40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6"/>
        <v>24</v>
      </c>
      <c r="G449" t="s">
        <v>74</v>
      </c>
      <c r="H449">
        <v>439</v>
      </c>
      <c r="I449" s="7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8"/>
        <v>43088.25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1"/>
        <v>film &amp; video</v>
      </c>
      <c r="T449" t="str">
        <f t="shared" si="40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6"/>
        <v>50</v>
      </c>
      <c r="G450" t="s">
        <v>14</v>
      </c>
      <c r="H450">
        <v>605</v>
      </c>
      <c r="I450" s="7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8"/>
        <v>41378.208333333336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1"/>
        <v>games</v>
      </c>
      <c r="T450" t="str">
        <f t="shared" si="40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42">ROUND(E451/D451*100,0)</f>
        <v>967</v>
      </c>
      <c r="G451" t="s">
        <v>20</v>
      </c>
      <c r="H451">
        <v>86</v>
      </c>
      <c r="I451" s="7">
        <f t="shared" ref="I451:I514" si="43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4">(((L451/60)/60)/24)+DATE(1970,1,1)</f>
        <v>43530.25</v>
      </c>
      <c r="O451" s="11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si="41"/>
        <v>games</v>
      </c>
      <c r="T451" t="str">
        <f t="shared" ref="T451:T514" si="46">RIGHT(R451,LEN(R451)-SEARCH("/",R451))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7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4"/>
        <v>43394.208333333328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tr">
        <f t="shared" ref="S452:S515" si="47">LEFT(R452,SEARCH("/",R452)-1)</f>
        <v>film &amp; video</v>
      </c>
      <c r="T452" t="str">
        <f t="shared" si="46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2"/>
        <v>123</v>
      </c>
      <c r="G453" t="s">
        <v>20</v>
      </c>
      <c r="H453">
        <v>6286</v>
      </c>
      <c r="I453" s="7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4"/>
        <v>42935.208333333328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7"/>
        <v>music</v>
      </c>
      <c r="T453" t="str">
        <f t="shared" si="46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2"/>
        <v>63</v>
      </c>
      <c r="G454" t="s">
        <v>14</v>
      </c>
      <c r="H454">
        <v>31</v>
      </c>
      <c r="I454" s="7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4"/>
        <v>40365.208333333336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7"/>
        <v>film &amp; video</v>
      </c>
      <c r="T454" t="str">
        <f t="shared" si="46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2"/>
        <v>56</v>
      </c>
      <c r="G455" t="s">
        <v>14</v>
      </c>
      <c r="H455">
        <v>1181</v>
      </c>
      <c r="I455" s="7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4"/>
        <v>42705.25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7"/>
        <v>film &amp; video</v>
      </c>
      <c r="T455" t="str">
        <f t="shared" si="46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2"/>
        <v>44</v>
      </c>
      <c r="G456" t="s">
        <v>14</v>
      </c>
      <c r="H456">
        <v>39</v>
      </c>
      <c r="I456" s="7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4"/>
        <v>41568.208333333336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7"/>
        <v>film &amp; video</v>
      </c>
      <c r="T456" t="str">
        <f t="shared" si="46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2"/>
        <v>118</v>
      </c>
      <c r="G457" t="s">
        <v>20</v>
      </c>
      <c r="H457">
        <v>3727</v>
      </c>
      <c r="I457" s="7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4"/>
        <v>40809.208333333336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7"/>
        <v>theater</v>
      </c>
      <c r="T457" t="str">
        <f t="shared" si="46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2"/>
        <v>104</v>
      </c>
      <c r="G458" t="s">
        <v>20</v>
      </c>
      <c r="H458">
        <v>1605</v>
      </c>
      <c r="I458" s="7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4"/>
        <v>43141.25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7"/>
        <v>music</v>
      </c>
      <c r="T458" t="str">
        <f t="shared" si="46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2"/>
        <v>27</v>
      </c>
      <c r="G459" t="s">
        <v>14</v>
      </c>
      <c r="H459">
        <v>46</v>
      </c>
      <c r="I459" s="7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4"/>
        <v>42657.208333333328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7"/>
        <v>theater</v>
      </c>
      <c r="T459" t="str">
        <f t="shared" si="46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2"/>
        <v>351</v>
      </c>
      <c r="G460" t="s">
        <v>20</v>
      </c>
      <c r="H460">
        <v>2120</v>
      </c>
      <c r="I460" s="7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4"/>
        <v>40265.208333333336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7"/>
        <v>theater</v>
      </c>
      <c r="T460" t="str">
        <f t="shared" si="46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2"/>
        <v>90</v>
      </c>
      <c r="G461" t="s">
        <v>14</v>
      </c>
      <c r="H461">
        <v>105</v>
      </c>
      <c r="I461" s="7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4"/>
        <v>42001.25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7"/>
        <v>film &amp; video</v>
      </c>
      <c r="T461" t="str">
        <f t="shared" si="46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2"/>
        <v>172</v>
      </c>
      <c r="G462" t="s">
        <v>20</v>
      </c>
      <c r="H462">
        <v>50</v>
      </c>
      <c r="I462" s="7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4"/>
        <v>40399.208333333336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7"/>
        <v>theater</v>
      </c>
      <c r="T462" t="str">
        <f t="shared" si="46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2"/>
        <v>141</v>
      </c>
      <c r="G463" t="s">
        <v>20</v>
      </c>
      <c r="H463">
        <v>2080</v>
      </c>
      <c r="I463" s="7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4"/>
        <v>41757.208333333336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7"/>
        <v>film &amp; video</v>
      </c>
      <c r="T463" t="str">
        <f t="shared" si="46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2"/>
        <v>31</v>
      </c>
      <c r="G464" t="s">
        <v>14</v>
      </c>
      <c r="H464">
        <v>535</v>
      </c>
      <c r="I464" s="7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4"/>
        <v>41304.25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7"/>
        <v>games</v>
      </c>
      <c r="T464" t="str">
        <f t="shared" si="46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2"/>
        <v>108</v>
      </c>
      <c r="G465" t="s">
        <v>20</v>
      </c>
      <c r="H465">
        <v>2105</v>
      </c>
      <c r="I465" s="7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4"/>
        <v>41639.25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7"/>
        <v>film &amp; video</v>
      </c>
      <c r="T465" t="str">
        <f t="shared" si="46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2"/>
        <v>133</v>
      </c>
      <c r="G466" t="s">
        <v>20</v>
      </c>
      <c r="H466">
        <v>2436</v>
      </c>
      <c r="I466" s="7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4"/>
        <v>43142.25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7"/>
        <v>theater</v>
      </c>
      <c r="T466" t="str">
        <f t="shared" si="46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2"/>
        <v>188</v>
      </c>
      <c r="G467" t="s">
        <v>20</v>
      </c>
      <c r="H467">
        <v>80</v>
      </c>
      <c r="I467" s="7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4"/>
        <v>43127.25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7"/>
        <v>publishing</v>
      </c>
      <c r="T467" t="str">
        <f t="shared" si="46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7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4"/>
        <v>41409.208333333336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7"/>
        <v>technology</v>
      </c>
      <c r="T468" t="str">
        <f t="shared" si="46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2"/>
        <v>575</v>
      </c>
      <c r="G469" t="s">
        <v>20</v>
      </c>
      <c r="H469">
        <v>139</v>
      </c>
      <c r="I469" s="7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4"/>
        <v>42331.25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7"/>
        <v>technology</v>
      </c>
      <c r="T469" t="str">
        <f t="shared" si="46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2"/>
        <v>41</v>
      </c>
      <c r="G470" t="s">
        <v>14</v>
      </c>
      <c r="H470">
        <v>16</v>
      </c>
      <c r="I470" s="7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4"/>
        <v>43569.208333333328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7"/>
        <v>theater</v>
      </c>
      <c r="T470" t="str">
        <f t="shared" si="46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2"/>
        <v>184</v>
      </c>
      <c r="G471" t="s">
        <v>20</v>
      </c>
      <c r="H471">
        <v>159</v>
      </c>
      <c r="I471" s="7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4"/>
        <v>42142.208333333328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7"/>
        <v>film &amp; video</v>
      </c>
      <c r="T471" t="str">
        <f t="shared" si="46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2"/>
        <v>286</v>
      </c>
      <c r="G472" t="s">
        <v>20</v>
      </c>
      <c r="H472">
        <v>381</v>
      </c>
      <c r="I472" s="7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4"/>
        <v>42716.25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7"/>
        <v>technology</v>
      </c>
      <c r="T472" t="str">
        <f t="shared" si="46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7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4"/>
        <v>41031.208333333336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7"/>
        <v>food</v>
      </c>
      <c r="T473" t="str">
        <f t="shared" si="46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2"/>
        <v>39</v>
      </c>
      <c r="G474" t="s">
        <v>14</v>
      </c>
      <c r="H474">
        <v>575</v>
      </c>
      <c r="I474" s="7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4"/>
        <v>43535.208333333328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7"/>
        <v>music</v>
      </c>
      <c r="T474" t="str">
        <f t="shared" si="46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2"/>
        <v>178</v>
      </c>
      <c r="G475" t="s">
        <v>20</v>
      </c>
      <c r="H475">
        <v>106</v>
      </c>
      <c r="I475" s="7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4"/>
        <v>43277.208333333328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7"/>
        <v>music</v>
      </c>
      <c r="T475" t="str">
        <f t="shared" si="46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2"/>
        <v>365</v>
      </c>
      <c r="G476" t="s">
        <v>20</v>
      </c>
      <c r="H476">
        <v>142</v>
      </c>
      <c r="I476" s="7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4"/>
        <v>41989.25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7"/>
        <v>film &amp; video</v>
      </c>
      <c r="T476" t="str">
        <f t="shared" si="46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2"/>
        <v>114</v>
      </c>
      <c r="G477" t="s">
        <v>20</v>
      </c>
      <c r="H477">
        <v>211</v>
      </c>
      <c r="I477" s="7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4"/>
        <v>41450.208333333336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7"/>
        <v>publishing</v>
      </c>
      <c r="T477" t="str">
        <f t="shared" si="46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2"/>
        <v>30</v>
      </c>
      <c r="G478" t="s">
        <v>14</v>
      </c>
      <c r="H478">
        <v>1120</v>
      </c>
      <c r="I478" s="7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4"/>
        <v>43322.208333333328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7"/>
        <v>publishing</v>
      </c>
      <c r="T478" t="str">
        <f t="shared" si="46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2"/>
        <v>54</v>
      </c>
      <c r="G479" t="s">
        <v>14</v>
      </c>
      <c r="H479">
        <v>113</v>
      </c>
      <c r="I479" s="7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4"/>
        <v>40720.208333333336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7"/>
        <v>film &amp; video</v>
      </c>
      <c r="T479" t="str">
        <f t="shared" si="46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2"/>
        <v>236</v>
      </c>
      <c r="G480" t="s">
        <v>20</v>
      </c>
      <c r="H480">
        <v>2756</v>
      </c>
      <c r="I480" s="7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4"/>
        <v>42072.208333333328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7"/>
        <v>technology</v>
      </c>
      <c r="T480" t="str">
        <f t="shared" si="46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2"/>
        <v>513</v>
      </c>
      <c r="G481" t="s">
        <v>20</v>
      </c>
      <c r="H481">
        <v>173</v>
      </c>
      <c r="I481" s="7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4"/>
        <v>42945.208333333328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7"/>
        <v>food</v>
      </c>
      <c r="T481" t="str">
        <f t="shared" si="46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2"/>
        <v>101</v>
      </c>
      <c r="G482" t="s">
        <v>20</v>
      </c>
      <c r="H482">
        <v>87</v>
      </c>
      <c r="I482" s="7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4"/>
        <v>40248.25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7"/>
        <v>photography</v>
      </c>
      <c r="T482" t="str">
        <f t="shared" si="46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2"/>
        <v>81</v>
      </c>
      <c r="G483" t="s">
        <v>14</v>
      </c>
      <c r="H483">
        <v>1538</v>
      </c>
      <c r="I483" s="7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4"/>
        <v>41913.208333333336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7"/>
        <v>theater</v>
      </c>
      <c r="T483" t="str">
        <f t="shared" si="46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2"/>
        <v>16</v>
      </c>
      <c r="G484" t="s">
        <v>14</v>
      </c>
      <c r="H484">
        <v>9</v>
      </c>
      <c r="I484" s="7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4"/>
        <v>40963.25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7"/>
        <v>publishing</v>
      </c>
      <c r="T484" t="str">
        <f t="shared" si="46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2"/>
        <v>53</v>
      </c>
      <c r="G485" t="s">
        <v>14</v>
      </c>
      <c r="H485">
        <v>554</v>
      </c>
      <c r="I485" s="7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4"/>
        <v>43811.25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7"/>
        <v>theater</v>
      </c>
      <c r="T485" t="str">
        <f t="shared" si="46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2"/>
        <v>260</v>
      </c>
      <c r="G486" t="s">
        <v>20</v>
      </c>
      <c r="H486">
        <v>1572</v>
      </c>
      <c r="I486" s="7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4"/>
        <v>41855.208333333336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7"/>
        <v>food</v>
      </c>
      <c r="T486" t="str">
        <f t="shared" si="46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2"/>
        <v>31</v>
      </c>
      <c r="G487" t="s">
        <v>14</v>
      </c>
      <c r="H487">
        <v>648</v>
      </c>
      <c r="I487" s="7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4"/>
        <v>43626.208333333328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7"/>
        <v>theater</v>
      </c>
      <c r="T487" t="str">
        <f t="shared" si="46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2"/>
        <v>14</v>
      </c>
      <c r="G488" t="s">
        <v>14</v>
      </c>
      <c r="H488">
        <v>21</v>
      </c>
      <c r="I488" s="7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4"/>
        <v>43168.25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7"/>
        <v>publishing</v>
      </c>
      <c r="T488" t="str">
        <f t="shared" si="46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2"/>
        <v>179</v>
      </c>
      <c r="G489" t="s">
        <v>20</v>
      </c>
      <c r="H489">
        <v>2346</v>
      </c>
      <c r="I489" s="7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4"/>
        <v>42845.208333333328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7"/>
        <v>theater</v>
      </c>
      <c r="T489" t="str">
        <f t="shared" si="46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2"/>
        <v>220</v>
      </c>
      <c r="G490" t="s">
        <v>20</v>
      </c>
      <c r="H490">
        <v>115</v>
      </c>
      <c r="I490" s="7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4"/>
        <v>42403.25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7"/>
        <v>theater</v>
      </c>
      <c r="T490" t="str">
        <f t="shared" si="46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2"/>
        <v>102</v>
      </c>
      <c r="G491" t="s">
        <v>20</v>
      </c>
      <c r="H491">
        <v>85</v>
      </c>
      <c r="I491" s="7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4"/>
        <v>40406.208333333336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7"/>
        <v>technology</v>
      </c>
      <c r="T491" t="str">
        <f t="shared" si="46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2"/>
        <v>192</v>
      </c>
      <c r="G492" t="s">
        <v>20</v>
      </c>
      <c r="H492">
        <v>144</v>
      </c>
      <c r="I492" s="7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4"/>
        <v>43786.25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7"/>
        <v>journalism</v>
      </c>
      <c r="T492" t="str">
        <f t="shared" si="46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2"/>
        <v>305</v>
      </c>
      <c r="G493" t="s">
        <v>20</v>
      </c>
      <c r="H493">
        <v>2443</v>
      </c>
      <c r="I493" s="7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4"/>
        <v>41456.208333333336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7"/>
        <v>food</v>
      </c>
      <c r="T493" t="str">
        <f t="shared" si="46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2"/>
        <v>24</v>
      </c>
      <c r="G494" t="s">
        <v>74</v>
      </c>
      <c r="H494">
        <v>595</v>
      </c>
      <c r="I494" s="7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4"/>
        <v>40336.208333333336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7"/>
        <v>film &amp; video</v>
      </c>
      <c r="T494" t="str">
        <f t="shared" si="46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2"/>
        <v>724</v>
      </c>
      <c r="G495" t="s">
        <v>20</v>
      </c>
      <c r="H495">
        <v>64</v>
      </c>
      <c r="I495" s="7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4"/>
        <v>43645.208333333328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7"/>
        <v>photography</v>
      </c>
      <c r="T495" t="str">
        <f t="shared" si="46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2"/>
        <v>547</v>
      </c>
      <c r="G496" t="s">
        <v>20</v>
      </c>
      <c r="H496">
        <v>268</v>
      </c>
      <c r="I496" s="7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4"/>
        <v>40990.208333333336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7"/>
        <v>technology</v>
      </c>
      <c r="T496" t="str">
        <f t="shared" si="46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2"/>
        <v>415</v>
      </c>
      <c r="G497" t="s">
        <v>20</v>
      </c>
      <c r="H497">
        <v>195</v>
      </c>
      <c r="I497" s="7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4"/>
        <v>41800.208333333336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7"/>
        <v>theater</v>
      </c>
      <c r="T497" t="str">
        <f t="shared" si="46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2"/>
        <v>1</v>
      </c>
      <c r="G498" t="s">
        <v>14</v>
      </c>
      <c r="H498">
        <v>54</v>
      </c>
      <c r="I498" s="7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4"/>
        <v>42876.208333333328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7"/>
        <v>film &amp; video</v>
      </c>
      <c r="T498" t="str">
        <f t="shared" si="46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2"/>
        <v>34</v>
      </c>
      <c r="G499" t="s">
        <v>14</v>
      </c>
      <c r="H499">
        <v>120</v>
      </c>
      <c r="I499" s="7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4"/>
        <v>42724.25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7"/>
        <v>technology</v>
      </c>
      <c r="T499" t="str">
        <f t="shared" si="46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2"/>
        <v>24</v>
      </c>
      <c r="G500" t="s">
        <v>14</v>
      </c>
      <c r="H500">
        <v>579</v>
      </c>
      <c r="I500" s="7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4"/>
        <v>42005.25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7"/>
        <v>technology</v>
      </c>
      <c r="T500" t="str">
        <f t="shared" si="46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2"/>
        <v>48</v>
      </c>
      <c r="G501" t="s">
        <v>14</v>
      </c>
      <c r="H501">
        <v>2072</v>
      </c>
      <c r="I501" s="7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4"/>
        <v>42444.208333333328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7"/>
        <v>film &amp; video</v>
      </c>
      <c r="T501" t="str">
        <f t="shared" si="46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7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4"/>
        <v>41395.208333333336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7"/>
        <v>theater</v>
      </c>
      <c r="T502" t="str">
        <f t="shared" si="46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2"/>
        <v>70</v>
      </c>
      <c r="G503" t="s">
        <v>14</v>
      </c>
      <c r="H503">
        <v>1796</v>
      </c>
      <c r="I503" s="7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4"/>
        <v>41345.208333333336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7"/>
        <v>film &amp; video</v>
      </c>
      <c r="T503" t="str">
        <f t="shared" si="46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2"/>
        <v>530</v>
      </c>
      <c r="G504" t="s">
        <v>20</v>
      </c>
      <c r="H504">
        <v>186</v>
      </c>
      <c r="I504" s="7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4"/>
        <v>41117.208333333336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7"/>
        <v>games</v>
      </c>
      <c r="T504" t="str">
        <f t="shared" si="46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2"/>
        <v>180</v>
      </c>
      <c r="G505" t="s">
        <v>20</v>
      </c>
      <c r="H505">
        <v>460</v>
      </c>
      <c r="I505" s="7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4"/>
        <v>42186.208333333328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7"/>
        <v>film &amp; video</v>
      </c>
      <c r="T505" t="str">
        <f t="shared" si="46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2"/>
        <v>92</v>
      </c>
      <c r="G506" t="s">
        <v>14</v>
      </c>
      <c r="H506">
        <v>62</v>
      </c>
      <c r="I506" s="7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4"/>
        <v>42142.208333333328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7"/>
        <v>music</v>
      </c>
      <c r="T506" t="str">
        <f t="shared" si="46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2"/>
        <v>14</v>
      </c>
      <c r="G507" t="s">
        <v>14</v>
      </c>
      <c r="H507">
        <v>347</v>
      </c>
      <c r="I507" s="7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4"/>
        <v>41341.25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7"/>
        <v>publishing</v>
      </c>
      <c r="T507" t="str">
        <f t="shared" si="46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2"/>
        <v>927</v>
      </c>
      <c r="G508" t="s">
        <v>20</v>
      </c>
      <c r="H508">
        <v>2528</v>
      </c>
      <c r="I508" s="7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4"/>
        <v>43062.25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7"/>
        <v>theater</v>
      </c>
      <c r="T508" t="str">
        <f t="shared" si="46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2"/>
        <v>40</v>
      </c>
      <c r="G509" t="s">
        <v>14</v>
      </c>
      <c r="H509">
        <v>19</v>
      </c>
      <c r="I509" s="7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4"/>
        <v>41373.208333333336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7"/>
        <v>technology</v>
      </c>
      <c r="T509" t="str">
        <f t="shared" si="46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2"/>
        <v>112</v>
      </c>
      <c r="G510" t="s">
        <v>20</v>
      </c>
      <c r="H510">
        <v>3657</v>
      </c>
      <c r="I510" s="7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4"/>
        <v>43310.208333333328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7"/>
        <v>theater</v>
      </c>
      <c r="T510" t="str">
        <f t="shared" si="46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2"/>
        <v>71</v>
      </c>
      <c r="G511" t="s">
        <v>14</v>
      </c>
      <c r="H511">
        <v>1258</v>
      </c>
      <c r="I511" s="7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4"/>
        <v>41034.208333333336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7"/>
        <v>theater</v>
      </c>
      <c r="T511" t="str">
        <f t="shared" si="46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2"/>
        <v>119</v>
      </c>
      <c r="G512" t="s">
        <v>20</v>
      </c>
      <c r="H512">
        <v>131</v>
      </c>
      <c r="I512" s="7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4"/>
        <v>43251.208333333328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7"/>
        <v>film &amp; video</v>
      </c>
      <c r="T512" t="str">
        <f t="shared" si="46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2"/>
        <v>24</v>
      </c>
      <c r="G513" t="s">
        <v>14</v>
      </c>
      <c r="H513">
        <v>362</v>
      </c>
      <c r="I513" s="7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4"/>
        <v>43671.208333333328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7"/>
        <v>theater</v>
      </c>
      <c r="T513" t="str">
        <f t="shared" si="46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2"/>
        <v>139</v>
      </c>
      <c r="G514" t="s">
        <v>20</v>
      </c>
      <c r="H514">
        <v>239</v>
      </c>
      <c r="I514" s="7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4"/>
        <v>41825.208333333336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7"/>
        <v>games</v>
      </c>
      <c r="T514" t="str">
        <f t="shared" si="46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48">ROUND(E515/D515*100,0)</f>
        <v>39</v>
      </c>
      <c r="G515" t="s">
        <v>74</v>
      </c>
      <c r="H515">
        <v>35</v>
      </c>
      <c r="I515" s="7">
        <f t="shared" ref="I515:I578" si="49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50">(((L515/60)/60)/24)+DATE(1970,1,1)</f>
        <v>40430.208333333336</v>
      </c>
      <c r="O515" s="11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si="47"/>
        <v>film &amp; video</v>
      </c>
      <c r="T515" t="str">
        <f t="shared" ref="T515:T578" si="52">RIGHT(R515,LEN(R515)-SEARCH("/",R515))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8"/>
        <v>22</v>
      </c>
      <c r="G516" t="s">
        <v>74</v>
      </c>
      <c r="H516">
        <v>528</v>
      </c>
      <c r="I516" s="7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50"/>
        <v>41614.25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tr">
        <f t="shared" ref="S516:S579" si="53">LEFT(R516,SEARCH("/",R516)-1)</f>
        <v>music</v>
      </c>
      <c r="T516" t="str">
        <f t="shared" si="52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8"/>
        <v>56</v>
      </c>
      <c r="G517" t="s">
        <v>14</v>
      </c>
      <c r="H517">
        <v>133</v>
      </c>
      <c r="I517" s="7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50"/>
        <v>40900.25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3"/>
        <v>theater</v>
      </c>
      <c r="T517" t="str">
        <f t="shared" si="52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8"/>
        <v>43</v>
      </c>
      <c r="G518" t="s">
        <v>14</v>
      </c>
      <c r="H518">
        <v>846</v>
      </c>
      <c r="I518" s="7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50"/>
        <v>40396.208333333336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3"/>
        <v>publishing</v>
      </c>
      <c r="T518" t="str">
        <f t="shared" si="52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8"/>
        <v>112</v>
      </c>
      <c r="G519" t="s">
        <v>20</v>
      </c>
      <c r="H519">
        <v>78</v>
      </c>
      <c r="I519" s="7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50"/>
        <v>42860.208333333328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3"/>
        <v>food</v>
      </c>
      <c r="T519" t="str">
        <f t="shared" si="52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8"/>
        <v>7</v>
      </c>
      <c r="G520" t="s">
        <v>14</v>
      </c>
      <c r="H520">
        <v>10</v>
      </c>
      <c r="I520" s="7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50"/>
        <v>43154.25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3"/>
        <v>film &amp; video</v>
      </c>
      <c r="T520" t="str">
        <f t="shared" si="52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8"/>
        <v>102</v>
      </c>
      <c r="G521" t="s">
        <v>20</v>
      </c>
      <c r="H521">
        <v>1773</v>
      </c>
      <c r="I521" s="7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50"/>
        <v>42012.25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3"/>
        <v>music</v>
      </c>
      <c r="T521" t="str">
        <f t="shared" si="52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8"/>
        <v>426</v>
      </c>
      <c r="G522" t="s">
        <v>20</v>
      </c>
      <c r="H522">
        <v>32</v>
      </c>
      <c r="I522" s="7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50"/>
        <v>43574.208333333328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3"/>
        <v>theater</v>
      </c>
      <c r="T522" t="str">
        <f t="shared" si="52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8"/>
        <v>146</v>
      </c>
      <c r="G523" t="s">
        <v>20</v>
      </c>
      <c r="H523">
        <v>369</v>
      </c>
      <c r="I523" s="7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50"/>
        <v>42605.208333333328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3"/>
        <v>film &amp; video</v>
      </c>
      <c r="T523" t="str">
        <f t="shared" si="52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8"/>
        <v>32</v>
      </c>
      <c r="G524" t="s">
        <v>14</v>
      </c>
      <c r="H524">
        <v>191</v>
      </c>
      <c r="I524" s="7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50"/>
        <v>41093.208333333336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3"/>
        <v>film &amp; video</v>
      </c>
      <c r="T524" t="str">
        <f t="shared" si="52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8"/>
        <v>700</v>
      </c>
      <c r="G525" t="s">
        <v>20</v>
      </c>
      <c r="H525">
        <v>89</v>
      </c>
      <c r="I525" s="7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50"/>
        <v>40241.25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3"/>
        <v>film &amp; video</v>
      </c>
      <c r="T525" t="str">
        <f t="shared" si="52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8"/>
        <v>84</v>
      </c>
      <c r="G526" t="s">
        <v>14</v>
      </c>
      <c r="H526">
        <v>1979</v>
      </c>
      <c r="I526" s="7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50"/>
        <v>40294.208333333336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3"/>
        <v>theater</v>
      </c>
      <c r="T526" t="str">
        <f t="shared" si="52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8"/>
        <v>84</v>
      </c>
      <c r="G527" t="s">
        <v>14</v>
      </c>
      <c r="H527">
        <v>63</v>
      </c>
      <c r="I527" s="7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50"/>
        <v>40505.25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3"/>
        <v>technology</v>
      </c>
      <c r="T527" t="str">
        <f t="shared" si="52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8"/>
        <v>156</v>
      </c>
      <c r="G528" t="s">
        <v>20</v>
      </c>
      <c r="H528">
        <v>147</v>
      </c>
      <c r="I528" s="7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50"/>
        <v>42364.25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3"/>
        <v>theater</v>
      </c>
      <c r="T528" t="str">
        <f t="shared" si="52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8"/>
        <v>100</v>
      </c>
      <c r="G529" t="s">
        <v>14</v>
      </c>
      <c r="H529">
        <v>6080</v>
      </c>
      <c r="I529" s="7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50"/>
        <v>42405.25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3"/>
        <v>film &amp; video</v>
      </c>
      <c r="T529" t="str">
        <f t="shared" si="52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8"/>
        <v>80</v>
      </c>
      <c r="G530" t="s">
        <v>14</v>
      </c>
      <c r="H530">
        <v>80</v>
      </c>
      <c r="I530" s="7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50"/>
        <v>41601.25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3"/>
        <v>music</v>
      </c>
      <c r="T530" t="str">
        <f t="shared" si="52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8"/>
        <v>11</v>
      </c>
      <c r="G531" t="s">
        <v>14</v>
      </c>
      <c r="H531">
        <v>9</v>
      </c>
      <c r="I531" s="7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50"/>
        <v>41769.208333333336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3"/>
        <v>games</v>
      </c>
      <c r="T531" t="str">
        <f t="shared" si="52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8"/>
        <v>92</v>
      </c>
      <c r="G532" t="s">
        <v>14</v>
      </c>
      <c r="H532">
        <v>1784</v>
      </c>
      <c r="I532" s="7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50"/>
        <v>40421.208333333336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3"/>
        <v>publishing</v>
      </c>
      <c r="T532" t="str">
        <f t="shared" si="52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8"/>
        <v>96</v>
      </c>
      <c r="G533" t="s">
        <v>47</v>
      </c>
      <c r="H533">
        <v>3640</v>
      </c>
      <c r="I533" s="7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50"/>
        <v>41589.25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3"/>
        <v>games</v>
      </c>
      <c r="T533" t="str">
        <f t="shared" si="52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8"/>
        <v>503</v>
      </c>
      <c r="G534" t="s">
        <v>20</v>
      </c>
      <c r="H534">
        <v>126</v>
      </c>
      <c r="I534" s="7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50"/>
        <v>43125.25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3"/>
        <v>theater</v>
      </c>
      <c r="T534" t="str">
        <f t="shared" si="52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8"/>
        <v>159</v>
      </c>
      <c r="G535" t="s">
        <v>20</v>
      </c>
      <c r="H535">
        <v>2218</v>
      </c>
      <c r="I535" s="7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50"/>
        <v>41479.208333333336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3"/>
        <v>music</v>
      </c>
      <c r="T535" t="str">
        <f t="shared" si="52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8"/>
        <v>15</v>
      </c>
      <c r="G536" t="s">
        <v>14</v>
      </c>
      <c r="H536">
        <v>243</v>
      </c>
      <c r="I536" s="7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50"/>
        <v>43329.208333333328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3"/>
        <v>film &amp; video</v>
      </c>
      <c r="T536" t="str">
        <f t="shared" si="52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8"/>
        <v>482</v>
      </c>
      <c r="G537" t="s">
        <v>20</v>
      </c>
      <c r="H537">
        <v>202</v>
      </c>
      <c r="I537" s="7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50"/>
        <v>43259.208333333328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3"/>
        <v>theater</v>
      </c>
      <c r="T537" t="str">
        <f t="shared" si="52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8"/>
        <v>150</v>
      </c>
      <c r="G538" t="s">
        <v>20</v>
      </c>
      <c r="H538">
        <v>140</v>
      </c>
      <c r="I538" s="7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50"/>
        <v>40414.208333333336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3"/>
        <v>publishing</v>
      </c>
      <c r="T538" t="str">
        <f t="shared" si="52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8"/>
        <v>117</v>
      </c>
      <c r="G539" t="s">
        <v>20</v>
      </c>
      <c r="H539">
        <v>1052</v>
      </c>
      <c r="I539" s="7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50"/>
        <v>43342.208333333328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3"/>
        <v>film &amp; video</v>
      </c>
      <c r="T539" t="str">
        <f t="shared" si="52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8"/>
        <v>38</v>
      </c>
      <c r="G540" t="s">
        <v>14</v>
      </c>
      <c r="H540">
        <v>1296</v>
      </c>
      <c r="I540" s="7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50"/>
        <v>41539.208333333336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3"/>
        <v>games</v>
      </c>
      <c r="T540" t="str">
        <f t="shared" si="52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8"/>
        <v>73</v>
      </c>
      <c r="G541" t="s">
        <v>14</v>
      </c>
      <c r="H541">
        <v>77</v>
      </c>
      <c r="I541" s="7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50"/>
        <v>43647.208333333328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3"/>
        <v>food</v>
      </c>
      <c r="T541" t="str">
        <f t="shared" si="52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8"/>
        <v>266</v>
      </c>
      <c r="G542" t="s">
        <v>20</v>
      </c>
      <c r="H542">
        <v>247</v>
      </c>
      <c r="I542" s="7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50"/>
        <v>43225.208333333328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3"/>
        <v>photography</v>
      </c>
      <c r="T542" t="str">
        <f t="shared" si="52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8"/>
        <v>24</v>
      </c>
      <c r="G543" t="s">
        <v>14</v>
      </c>
      <c r="H543">
        <v>395</v>
      </c>
      <c r="I543" s="7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50"/>
        <v>42165.208333333328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3"/>
        <v>games</v>
      </c>
      <c r="T543" t="str">
        <f t="shared" si="52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8"/>
        <v>3</v>
      </c>
      <c r="G544" t="s">
        <v>14</v>
      </c>
      <c r="H544">
        <v>49</v>
      </c>
      <c r="I544" s="7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50"/>
        <v>42391.25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3"/>
        <v>music</v>
      </c>
      <c r="T544" t="str">
        <f t="shared" si="52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8"/>
        <v>16</v>
      </c>
      <c r="G545" t="s">
        <v>14</v>
      </c>
      <c r="H545">
        <v>180</v>
      </c>
      <c r="I545" s="7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50"/>
        <v>41528.208333333336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3"/>
        <v>games</v>
      </c>
      <c r="T545" t="str">
        <f t="shared" si="52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8"/>
        <v>277</v>
      </c>
      <c r="G546" t="s">
        <v>20</v>
      </c>
      <c r="H546">
        <v>84</v>
      </c>
      <c r="I546" s="7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50"/>
        <v>42377.25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3"/>
        <v>music</v>
      </c>
      <c r="T546" t="str">
        <f t="shared" si="52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8"/>
        <v>89</v>
      </c>
      <c r="G547" t="s">
        <v>14</v>
      </c>
      <c r="H547">
        <v>2690</v>
      </c>
      <c r="I547" s="7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50"/>
        <v>43824.25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3"/>
        <v>theater</v>
      </c>
      <c r="T547" t="str">
        <f t="shared" si="52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8"/>
        <v>164</v>
      </c>
      <c r="G548" t="s">
        <v>20</v>
      </c>
      <c r="H548">
        <v>88</v>
      </c>
      <c r="I548" s="7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50"/>
        <v>43360.208333333328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3"/>
        <v>theater</v>
      </c>
      <c r="T548" t="str">
        <f t="shared" si="52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7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50"/>
        <v>42029.25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3"/>
        <v>film &amp; video</v>
      </c>
      <c r="T549" t="str">
        <f t="shared" si="52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8"/>
        <v>271</v>
      </c>
      <c r="G550" t="s">
        <v>20</v>
      </c>
      <c r="H550">
        <v>2985</v>
      </c>
      <c r="I550" s="7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50"/>
        <v>42461.208333333328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3"/>
        <v>theater</v>
      </c>
      <c r="T550" t="str">
        <f t="shared" si="52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8"/>
        <v>284</v>
      </c>
      <c r="G551" t="s">
        <v>20</v>
      </c>
      <c r="H551">
        <v>762</v>
      </c>
      <c r="I551" s="7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50"/>
        <v>41422.208333333336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3"/>
        <v>technology</v>
      </c>
      <c r="T551" t="str">
        <f t="shared" si="52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7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50"/>
        <v>40968.25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3"/>
        <v>music</v>
      </c>
      <c r="T552" t="str">
        <f t="shared" si="52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8"/>
        <v>59</v>
      </c>
      <c r="G553" t="s">
        <v>14</v>
      </c>
      <c r="H553">
        <v>2779</v>
      </c>
      <c r="I553" s="7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50"/>
        <v>41993.25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3"/>
        <v>technology</v>
      </c>
      <c r="T553" t="str">
        <f t="shared" si="52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8"/>
        <v>99</v>
      </c>
      <c r="G554" t="s">
        <v>14</v>
      </c>
      <c r="H554">
        <v>92</v>
      </c>
      <c r="I554" s="7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50"/>
        <v>42700.25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3"/>
        <v>theater</v>
      </c>
      <c r="T554" t="str">
        <f t="shared" si="52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8"/>
        <v>44</v>
      </c>
      <c r="G555" t="s">
        <v>14</v>
      </c>
      <c r="H555">
        <v>1028</v>
      </c>
      <c r="I555" s="7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50"/>
        <v>40545.25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3"/>
        <v>music</v>
      </c>
      <c r="T555" t="str">
        <f t="shared" si="52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8"/>
        <v>152</v>
      </c>
      <c r="G556" t="s">
        <v>20</v>
      </c>
      <c r="H556">
        <v>554</v>
      </c>
      <c r="I556" s="7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50"/>
        <v>42723.25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3"/>
        <v>music</v>
      </c>
      <c r="T556" t="str">
        <f t="shared" si="52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8"/>
        <v>224</v>
      </c>
      <c r="G557" t="s">
        <v>20</v>
      </c>
      <c r="H557">
        <v>135</v>
      </c>
      <c r="I557" s="7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50"/>
        <v>41731.208333333336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3"/>
        <v>music</v>
      </c>
      <c r="T557" t="str">
        <f t="shared" si="52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8"/>
        <v>240</v>
      </c>
      <c r="G558" t="s">
        <v>20</v>
      </c>
      <c r="H558">
        <v>122</v>
      </c>
      <c r="I558" s="7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50"/>
        <v>40792.208333333336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3"/>
        <v>publishing</v>
      </c>
      <c r="T558" t="str">
        <f t="shared" si="52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8"/>
        <v>199</v>
      </c>
      <c r="G559" t="s">
        <v>20</v>
      </c>
      <c r="H559">
        <v>221</v>
      </c>
      <c r="I559" s="7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50"/>
        <v>42279.208333333328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3"/>
        <v>film &amp; video</v>
      </c>
      <c r="T559" t="str">
        <f t="shared" si="52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8"/>
        <v>137</v>
      </c>
      <c r="G560" t="s">
        <v>20</v>
      </c>
      <c r="H560">
        <v>126</v>
      </c>
      <c r="I560" s="7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50"/>
        <v>42424.25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3"/>
        <v>theater</v>
      </c>
      <c r="T560" t="str">
        <f t="shared" si="52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8"/>
        <v>101</v>
      </c>
      <c r="G561" t="s">
        <v>20</v>
      </c>
      <c r="H561">
        <v>1022</v>
      </c>
      <c r="I561" s="7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50"/>
        <v>42584.208333333328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3"/>
        <v>theater</v>
      </c>
      <c r="T561" t="str">
        <f t="shared" si="52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8"/>
        <v>794</v>
      </c>
      <c r="G562" t="s">
        <v>20</v>
      </c>
      <c r="H562">
        <v>3177</v>
      </c>
      <c r="I562" s="7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50"/>
        <v>40865.25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3"/>
        <v>film &amp; video</v>
      </c>
      <c r="T562" t="str">
        <f t="shared" si="52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8"/>
        <v>370</v>
      </c>
      <c r="G563" t="s">
        <v>20</v>
      </c>
      <c r="H563">
        <v>198</v>
      </c>
      <c r="I563" s="7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50"/>
        <v>40833.208333333336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3"/>
        <v>theater</v>
      </c>
      <c r="T563" t="str">
        <f t="shared" si="52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8"/>
        <v>13</v>
      </c>
      <c r="G564" t="s">
        <v>14</v>
      </c>
      <c r="H564">
        <v>26</v>
      </c>
      <c r="I564" s="7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50"/>
        <v>43536.208333333328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3"/>
        <v>music</v>
      </c>
      <c r="T564" t="str">
        <f t="shared" si="52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8"/>
        <v>138</v>
      </c>
      <c r="G565" t="s">
        <v>20</v>
      </c>
      <c r="H565">
        <v>85</v>
      </c>
      <c r="I565" s="7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50"/>
        <v>43417.25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3"/>
        <v>film &amp; video</v>
      </c>
      <c r="T565" t="str">
        <f t="shared" si="52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8"/>
        <v>84</v>
      </c>
      <c r="G566" t="s">
        <v>14</v>
      </c>
      <c r="H566">
        <v>1790</v>
      </c>
      <c r="I566" s="7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50"/>
        <v>42078.208333333328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3"/>
        <v>theater</v>
      </c>
      <c r="T566" t="str">
        <f t="shared" si="52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8"/>
        <v>205</v>
      </c>
      <c r="G567" t="s">
        <v>20</v>
      </c>
      <c r="H567">
        <v>3596</v>
      </c>
      <c r="I567" s="7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50"/>
        <v>40862.25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3"/>
        <v>theater</v>
      </c>
      <c r="T567" t="str">
        <f t="shared" si="52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8"/>
        <v>44</v>
      </c>
      <c r="G568" t="s">
        <v>14</v>
      </c>
      <c r="H568">
        <v>37</v>
      </c>
      <c r="I568" s="7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50"/>
        <v>42424.25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3"/>
        <v>music</v>
      </c>
      <c r="T568" t="str">
        <f t="shared" si="52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8"/>
        <v>219</v>
      </c>
      <c r="G569" t="s">
        <v>20</v>
      </c>
      <c r="H569">
        <v>244</v>
      </c>
      <c r="I569" s="7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50"/>
        <v>41830.208333333336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3"/>
        <v>music</v>
      </c>
      <c r="T569" t="str">
        <f t="shared" si="52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8"/>
        <v>186</v>
      </c>
      <c r="G570" t="s">
        <v>20</v>
      </c>
      <c r="H570">
        <v>5180</v>
      </c>
      <c r="I570" s="7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50"/>
        <v>40374.208333333336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3"/>
        <v>theater</v>
      </c>
      <c r="T570" t="str">
        <f t="shared" si="52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8"/>
        <v>237</v>
      </c>
      <c r="G571" t="s">
        <v>20</v>
      </c>
      <c r="H571">
        <v>589</v>
      </c>
      <c r="I571" s="7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50"/>
        <v>40554.25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3"/>
        <v>film &amp; video</v>
      </c>
      <c r="T571" t="str">
        <f t="shared" si="52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8"/>
        <v>306</v>
      </c>
      <c r="G572" t="s">
        <v>20</v>
      </c>
      <c r="H572">
        <v>2725</v>
      </c>
      <c r="I572" s="7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50"/>
        <v>41993.25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3"/>
        <v>music</v>
      </c>
      <c r="T572" t="str">
        <f t="shared" si="52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8"/>
        <v>94</v>
      </c>
      <c r="G573" t="s">
        <v>14</v>
      </c>
      <c r="H573">
        <v>35</v>
      </c>
      <c r="I573" s="7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50"/>
        <v>42174.208333333328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3"/>
        <v>film &amp; video</v>
      </c>
      <c r="T573" t="str">
        <f t="shared" si="52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8"/>
        <v>54</v>
      </c>
      <c r="G574" t="s">
        <v>74</v>
      </c>
      <c r="H574">
        <v>94</v>
      </c>
      <c r="I574" s="7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50"/>
        <v>42275.208333333328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3"/>
        <v>music</v>
      </c>
      <c r="T574" t="str">
        <f t="shared" si="52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8"/>
        <v>112</v>
      </c>
      <c r="G575" t="s">
        <v>20</v>
      </c>
      <c r="H575">
        <v>300</v>
      </c>
      <c r="I575" s="7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50"/>
        <v>41761.208333333336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3"/>
        <v>journalism</v>
      </c>
      <c r="T575" t="str">
        <f t="shared" si="52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8"/>
        <v>369</v>
      </c>
      <c r="G576" t="s">
        <v>20</v>
      </c>
      <c r="H576">
        <v>144</v>
      </c>
      <c r="I576" s="7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50"/>
        <v>43806.25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3"/>
        <v>food</v>
      </c>
      <c r="T576" t="str">
        <f t="shared" si="52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8"/>
        <v>63</v>
      </c>
      <c r="G577" t="s">
        <v>14</v>
      </c>
      <c r="H577">
        <v>558</v>
      </c>
      <c r="I577" s="7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50"/>
        <v>41779.208333333336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3"/>
        <v>theater</v>
      </c>
      <c r="T577" t="str">
        <f t="shared" si="52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8"/>
        <v>65</v>
      </c>
      <c r="G578" t="s">
        <v>14</v>
      </c>
      <c r="H578">
        <v>64</v>
      </c>
      <c r="I578" s="7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50"/>
        <v>43040.208333333328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3"/>
        <v>theater</v>
      </c>
      <c r="T578" t="str">
        <f t="shared" si="52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54">ROUND(E579/D579*100,0)</f>
        <v>19</v>
      </c>
      <c r="G579" t="s">
        <v>74</v>
      </c>
      <c r="H579">
        <v>37</v>
      </c>
      <c r="I579" s="7">
        <f t="shared" ref="I579:I642" si="55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6">(((L579/60)/60)/24)+DATE(1970,1,1)</f>
        <v>40613.25</v>
      </c>
      <c r="O579" s="11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si="53"/>
        <v>music</v>
      </c>
      <c r="T579" t="str">
        <f t="shared" ref="T579:T642" si="58">RIGHT(R579,LEN(R579)-SEARCH("/",R579))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4"/>
        <v>17</v>
      </c>
      <c r="G580" t="s">
        <v>14</v>
      </c>
      <c r="H580">
        <v>245</v>
      </c>
      <c r="I580" s="7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6"/>
        <v>40878.25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ref="S580:S643" si="59">LEFT(R580,SEARCH("/",R580)-1)</f>
        <v>film &amp; video</v>
      </c>
      <c r="T580" t="str">
        <f t="shared" si="58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4"/>
        <v>101</v>
      </c>
      <c r="G581" t="s">
        <v>20</v>
      </c>
      <c r="H581">
        <v>87</v>
      </c>
      <c r="I581" s="7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6"/>
        <v>40762.208333333336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9"/>
        <v>music</v>
      </c>
      <c r="T581" t="str">
        <f t="shared" si="58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4"/>
        <v>342</v>
      </c>
      <c r="G582" t="s">
        <v>20</v>
      </c>
      <c r="H582">
        <v>3116</v>
      </c>
      <c r="I582" s="7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6"/>
        <v>41696.25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9"/>
        <v>theater</v>
      </c>
      <c r="T582" t="str">
        <f t="shared" si="58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4"/>
        <v>64</v>
      </c>
      <c r="G583" t="s">
        <v>14</v>
      </c>
      <c r="H583">
        <v>71</v>
      </c>
      <c r="I583" s="7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6"/>
        <v>40662.208333333336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9"/>
        <v>technology</v>
      </c>
      <c r="T583" t="str">
        <f t="shared" si="58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4"/>
        <v>52</v>
      </c>
      <c r="G584" t="s">
        <v>14</v>
      </c>
      <c r="H584">
        <v>42</v>
      </c>
      <c r="I584" s="7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6"/>
        <v>42165.208333333328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9"/>
        <v>games</v>
      </c>
      <c r="T584" t="str">
        <f t="shared" si="58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4"/>
        <v>322</v>
      </c>
      <c r="G585" t="s">
        <v>20</v>
      </c>
      <c r="H585">
        <v>909</v>
      </c>
      <c r="I585" s="7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6"/>
        <v>40959.25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9"/>
        <v>film &amp; video</v>
      </c>
      <c r="T585" t="str">
        <f t="shared" si="58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4"/>
        <v>120</v>
      </c>
      <c r="G586" t="s">
        <v>20</v>
      </c>
      <c r="H586">
        <v>1613</v>
      </c>
      <c r="I586" s="7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6"/>
        <v>41024.208333333336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9"/>
        <v>technology</v>
      </c>
      <c r="T586" t="str">
        <f t="shared" si="58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4"/>
        <v>147</v>
      </c>
      <c r="G587" t="s">
        <v>20</v>
      </c>
      <c r="H587">
        <v>136</v>
      </c>
      <c r="I587" s="7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6"/>
        <v>40255.208333333336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9"/>
        <v>publishing</v>
      </c>
      <c r="T587" t="str">
        <f t="shared" si="58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4"/>
        <v>951</v>
      </c>
      <c r="G588" t="s">
        <v>20</v>
      </c>
      <c r="H588">
        <v>130</v>
      </c>
      <c r="I588" s="7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6"/>
        <v>40499.25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9"/>
        <v>music</v>
      </c>
      <c r="T588" t="str">
        <f t="shared" si="58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4"/>
        <v>73</v>
      </c>
      <c r="G589" t="s">
        <v>14</v>
      </c>
      <c r="H589">
        <v>156</v>
      </c>
      <c r="I589" s="7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6"/>
        <v>43484.25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9"/>
        <v>food</v>
      </c>
      <c r="T589" t="str">
        <f t="shared" si="58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4"/>
        <v>79</v>
      </c>
      <c r="G590" t="s">
        <v>14</v>
      </c>
      <c r="H590">
        <v>1368</v>
      </c>
      <c r="I590" s="7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6"/>
        <v>40262.208333333336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9"/>
        <v>theater</v>
      </c>
      <c r="T590" t="str">
        <f t="shared" si="58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4"/>
        <v>65</v>
      </c>
      <c r="G591" t="s">
        <v>14</v>
      </c>
      <c r="H591">
        <v>102</v>
      </c>
      <c r="I591" s="7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6"/>
        <v>42190.208333333328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9"/>
        <v>film &amp; video</v>
      </c>
      <c r="T591" t="str">
        <f t="shared" si="58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4"/>
        <v>82</v>
      </c>
      <c r="G592" t="s">
        <v>14</v>
      </c>
      <c r="H592">
        <v>86</v>
      </c>
      <c r="I592" s="7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6"/>
        <v>41994.25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9"/>
        <v>publishing</v>
      </c>
      <c r="T592" t="str">
        <f t="shared" si="58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4"/>
        <v>1038</v>
      </c>
      <c r="G593" t="s">
        <v>20</v>
      </c>
      <c r="H593">
        <v>102</v>
      </c>
      <c r="I593" s="7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6"/>
        <v>40373.208333333336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9"/>
        <v>games</v>
      </c>
      <c r="T593" t="str">
        <f t="shared" si="58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4"/>
        <v>13</v>
      </c>
      <c r="G594" t="s">
        <v>14</v>
      </c>
      <c r="H594">
        <v>253</v>
      </c>
      <c r="I594" s="7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6"/>
        <v>41789.208333333336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9"/>
        <v>theater</v>
      </c>
      <c r="T594" t="str">
        <f t="shared" si="58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4"/>
        <v>155</v>
      </c>
      <c r="G595" t="s">
        <v>20</v>
      </c>
      <c r="H595">
        <v>4006</v>
      </c>
      <c r="I595" s="7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6"/>
        <v>41724.208333333336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9"/>
        <v>film &amp; video</v>
      </c>
      <c r="T595" t="str">
        <f t="shared" si="58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4"/>
        <v>7</v>
      </c>
      <c r="G596" t="s">
        <v>14</v>
      </c>
      <c r="H596">
        <v>157</v>
      </c>
      <c r="I596" s="7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6"/>
        <v>42548.208333333328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9"/>
        <v>theater</v>
      </c>
      <c r="T596" t="str">
        <f t="shared" si="58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4"/>
        <v>209</v>
      </c>
      <c r="G597" t="s">
        <v>20</v>
      </c>
      <c r="H597">
        <v>1629</v>
      </c>
      <c r="I597" s="7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6"/>
        <v>40253.208333333336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9"/>
        <v>theater</v>
      </c>
      <c r="T597" t="str">
        <f t="shared" si="58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4"/>
        <v>100</v>
      </c>
      <c r="G598" t="s">
        <v>14</v>
      </c>
      <c r="H598">
        <v>183</v>
      </c>
      <c r="I598" s="7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6"/>
        <v>42434.25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9"/>
        <v>film &amp; video</v>
      </c>
      <c r="T598" t="str">
        <f t="shared" si="58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4"/>
        <v>202</v>
      </c>
      <c r="G599" t="s">
        <v>20</v>
      </c>
      <c r="H599">
        <v>2188</v>
      </c>
      <c r="I599" s="7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6"/>
        <v>43786.25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9"/>
        <v>theater</v>
      </c>
      <c r="T599" t="str">
        <f t="shared" si="58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4"/>
        <v>162</v>
      </c>
      <c r="G600" t="s">
        <v>20</v>
      </c>
      <c r="H600">
        <v>2409</v>
      </c>
      <c r="I600" s="7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6"/>
        <v>40344.208333333336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9"/>
        <v>music</v>
      </c>
      <c r="T600" t="str">
        <f t="shared" si="58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4"/>
        <v>4</v>
      </c>
      <c r="G601" t="s">
        <v>14</v>
      </c>
      <c r="H601">
        <v>82</v>
      </c>
      <c r="I601" s="7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6"/>
        <v>42047.25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9"/>
        <v>film &amp; video</v>
      </c>
      <c r="T601" t="str">
        <f t="shared" si="58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7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6"/>
        <v>41485.208333333336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9"/>
        <v>food</v>
      </c>
      <c r="T602" t="str">
        <f t="shared" si="58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4"/>
        <v>207</v>
      </c>
      <c r="G603" t="s">
        <v>20</v>
      </c>
      <c r="H603">
        <v>194</v>
      </c>
      <c r="I603" s="7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6"/>
        <v>41789.208333333336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9"/>
        <v>technology</v>
      </c>
      <c r="T603" t="str">
        <f t="shared" si="58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4"/>
        <v>128</v>
      </c>
      <c r="G604" t="s">
        <v>20</v>
      </c>
      <c r="H604">
        <v>1140</v>
      </c>
      <c r="I604" s="7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6"/>
        <v>42160.208333333328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9"/>
        <v>theater</v>
      </c>
      <c r="T604" t="str">
        <f t="shared" si="58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4"/>
        <v>120</v>
      </c>
      <c r="G605" t="s">
        <v>20</v>
      </c>
      <c r="H605">
        <v>102</v>
      </c>
      <c r="I605" s="7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6"/>
        <v>43573.208333333328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9"/>
        <v>theater</v>
      </c>
      <c r="T605" t="str">
        <f t="shared" si="58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4"/>
        <v>171</v>
      </c>
      <c r="G606" t="s">
        <v>20</v>
      </c>
      <c r="H606">
        <v>2857</v>
      </c>
      <c r="I606" s="7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6"/>
        <v>40565.25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9"/>
        <v>theater</v>
      </c>
      <c r="T606" t="str">
        <f t="shared" si="58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4"/>
        <v>187</v>
      </c>
      <c r="G607" t="s">
        <v>20</v>
      </c>
      <c r="H607">
        <v>107</v>
      </c>
      <c r="I607" s="7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6"/>
        <v>42280.208333333328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9"/>
        <v>publishing</v>
      </c>
      <c r="T607" t="str">
        <f t="shared" si="58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4"/>
        <v>188</v>
      </c>
      <c r="G608" t="s">
        <v>20</v>
      </c>
      <c r="H608">
        <v>160</v>
      </c>
      <c r="I608" s="7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6"/>
        <v>42436.25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9"/>
        <v>music</v>
      </c>
      <c r="T608" t="str">
        <f t="shared" si="58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4"/>
        <v>131</v>
      </c>
      <c r="G609" t="s">
        <v>20</v>
      </c>
      <c r="H609">
        <v>2230</v>
      </c>
      <c r="I609" s="7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6"/>
        <v>41721.208333333336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9"/>
        <v>food</v>
      </c>
      <c r="T609" t="str">
        <f t="shared" si="58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4"/>
        <v>284</v>
      </c>
      <c r="G610" t="s">
        <v>20</v>
      </c>
      <c r="H610">
        <v>316</v>
      </c>
      <c r="I610" s="7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6"/>
        <v>43530.25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9"/>
        <v>music</v>
      </c>
      <c r="T610" t="str">
        <f t="shared" si="58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4"/>
        <v>120</v>
      </c>
      <c r="G611" t="s">
        <v>20</v>
      </c>
      <c r="H611">
        <v>117</v>
      </c>
      <c r="I611" s="7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6"/>
        <v>43481.25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9"/>
        <v>film &amp; video</v>
      </c>
      <c r="T611" t="str">
        <f t="shared" si="58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4"/>
        <v>419</v>
      </c>
      <c r="G612" t="s">
        <v>20</v>
      </c>
      <c r="H612">
        <v>6406</v>
      </c>
      <c r="I612" s="7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6"/>
        <v>41259.25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9"/>
        <v>theater</v>
      </c>
      <c r="T612" t="str">
        <f t="shared" si="58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4"/>
        <v>14</v>
      </c>
      <c r="G613" t="s">
        <v>74</v>
      </c>
      <c r="H613">
        <v>15</v>
      </c>
      <c r="I613" s="7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6"/>
        <v>41480.208333333336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9"/>
        <v>theater</v>
      </c>
      <c r="T613" t="str">
        <f t="shared" si="58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4"/>
        <v>139</v>
      </c>
      <c r="G614" t="s">
        <v>20</v>
      </c>
      <c r="H614">
        <v>192</v>
      </c>
      <c r="I614" s="7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6"/>
        <v>40474.208333333336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9"/>
        <v>music</v>
      </c>
      <c r="T614" t="str">
        <f t="shared" si="58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7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6"/>
        <v>42973.208333333328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9"/>
        <v>theater</v>
      </c>
      <c r="T615" t="str">
        <f t="shared" si="58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4"/>
        <v>155</v>
      </c>
      <c r="G616" t="s">
        <v>20</v>
      </c>
      <c r="H616">
        <v>723</v>
      </c>
      <c r="I616" s="7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6"/>
        <v>42746.25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9"/>
        <v>theater</v>
      </c>
      <c r="T616" t="str">
        <f t="shared" si="58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4"/>
        <v>170</v>
      </c>
      <c r="G617" t="s">
        <v>20</v>
      </c>
      <c r="H617">
        <v>170</v>
      </c>
      <c r="I617" s="7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6"/>
        <v>42489.208333333328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9"/>
        <v>theater</v>
      </c>
      <c r="T617" t="str">
        <f t="shared" si="58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4"/>
        <v>190</v>
      </c>
      <c r="G618" t="s">
        <v>20</v>
      </c>
      <c r="H618">
        <v>238</v>
      </c>
      <c r="I618" s="7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6"/>
        <v>41537.208333333336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9"/>
        <v>music</v>
      </c>
      <c r="T618" t="str">
        <f t="shared" si="58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4"/>
        <v>250</v>
      </c>
      <c r="G619" t="s">
        <v>20</v>
      </c>
      <c r="H619">
        <v>55</v>
      </c>
      <c r="I619" s="7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6"/>
        <v>41794.208333333336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9"/>
        <v>theater</v>
      </c>
      <c r="T619" t="str">
        <f t="shared" si="58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4"/>
        <v>49</v>
      </c>
      <c r="G620" t="s">
        <v>14</v>
      </c>
      <c r="H620">
        <v>1198</v>
      </c>
      <c r="I620" s="7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6"/>
        <v>41396.208333333336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9"/>
        <v>publishing</v>
      </c>
      <c r="T620" t="str">
        <f t="shared" si="58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4"/>
        <v>28</v>
      </c>
      <c r="G621" t="s">
        <v>14</v>
      </c>
      <c r="H621">
        <v>648</v>
      </c>
      <c r="I621" s="7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6"/>
        <v>40669.208333333336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9"/>
        <v>theater</v>
      </c>
      <c r="T621" t="str">
        <f t="shared" si="58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4"/>
        <v>268</v>
      </c>
      <c r="G622" t="s">
        <v>20</v>
      </c>
      <c r="H622">
        <v>128</v>
      </c>
      <c r="I622" s="7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6"/>
        <v>42559.208333333328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9"/>
        <v>photography</v>
      </c>
      <c r="T622" t="str">
        <f t="shared" si="58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4"/>
        <v>620</v>
      </c>
      <c r="G623" t="s">
        <v>20</v>
      </c>
      <c r="H623">
        <v>2144</v>
      </c>
      <c r="I623" s="7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6"/>
        <v>42626.208333333328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9"/>
        <v>theater</v>
      </c>
      <c r="T623" t="str">
        <f t="shared" si="58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4"/>
        <v>3</v>
      </c>
      <c r="G624" t="s">
        <v>14</v>
      </c>
      <c r="H624">
        <v>64</v>
      </c>
      <c r="I624" s="7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6"/>
        <v>43205.208333333328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9"/>
        <v>music</v>
      </c>
      <c r="T624" t="str">
        <f t="shared" si="58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4"/>
        <v>160</v>
      </c>
      <c r="G625" t="s">
        <v>20</v>
      </c>
      <c r="H625">
        <v>2693</v>
      </c>
      <c r="I625" s="7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6"/>
        <v>42201.208333333328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9"/>
        <v>theater</v>
      </c>
      <c r="T625" t="str">
        <f t="shared" si="58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4"/>
        <v>279</v>
      </c>
      <c r="G626" t="s">
        <v>20</v>
      </c>
      <c r="H626">
        <v>432</v>
      </c>
      <c r="I626" s="7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6"/>
        <v>42029.25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9"/>
        <v>photography</v>
      </c>
      <c r="T626" t="str">
        <f t="shared" si="58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4"/>
        <v>77</v>
      </c>
      <c r="G627" t="s">
        <v>14</v>
      </c>
      <c r="H627">
        <v>62</v>
      </c>
      <c r="I627" s="7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6"/>
        <v>43857.25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9"/>
        <v>theater</v>
      </c>
      <c r="T627" t="str">
        <f t="shared" si="58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4"/>
        <v>206</v>
      </c>
      <c r="G628" t="s">
        <v>20</v>
      </c>
      <c r="H628">
        <v>189</v>
      </c>
      <c r="I628" s="7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6"/>
        <v>40449.208333333336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9"/>
        <v>theater</v>
      </c>
      <c r="T628" t="str">
        <f t="shared" si="58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4"/>
        <v>694</v>
      </c>
      <c r="G629" t="s">
        <v>20</v>
      </c>
      <c r="H629">
        <v>154</v>
      </c>
      <c r="I629" s="7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6"/>
        <v>40345.208333333336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9"/>
        <v>food</v>
      </c>
      <c r="T629" t="str">
        <f t="shared" si="58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4"/>
        <v>152</v>
      </c>
      <c r="G630" t="s">
        <v>20</v>
      </c>
      <c r="H630">
        <v>96</v>
      </c>
      <c r="I630" s="7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6"/>
        <v>40455.208333333336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9"/>
        <v>music</v>
      </c>
      <c r="T630" t="str">
        <f t="shared" si="58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4"/>
        <v>65</v>
      </c>
      <c r="G631" t="s">
        <v>14</v>
      </c>
      <c r="H631">
        <v>750</v>
      </c>
      <c r="I631" s="7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6"/>
        <v>42557.208333333328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9"/>
        <v>theater</v>
      </c>
      <c r="T631" t="str">
        <f t="shared" si="58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4"/>
        <v>63</v>
      </c>
      <c r="G632" t="s">
        <v>74</v>
      </c>
      <c r="H632">
        <v>87</v>
      </c>
      <c r="I632" s="7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6"/>
        <v>43586.208333333328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9"/>
        <v>theater</v>
      </c>
      <c r="T632" t="str">
        <f t="shared" si="58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4"/>
        <v>310</v>
      </c>
      <c r="G633" t="s">
        <v>20</v>
      </c>
      <c r="H633">
        <v>3063</v>
      </c>
      <c r="I633" s="7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6"/>
        <v>43550.208333333328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9"/>
        <v>theater</v>
      </c>
      <c r="T633" t="str">
        <f t="shared" si="58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4"/>
        <v>43</v>
      </c>
      <c r="G634" t="s">
        <v>47</v>
      </c>
      <c r="H634">
        <v>278</v>
      </c>
      <c r="I634" s="7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6"/>
        <v>41945.208333333336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9"/>
        <v>theater</v>
      </c>
      <c r="T634" t="str">
        <f t="shared" si="58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4"/>
        <v>83</v>
      </c>
      <c r="G635" t="s">
        <v>14</v>
      </c>
      <c r="H635">
        <v>105</v>
      </c>
      <c r="I635" s="7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6"/>
        <v>42315.25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9"/>
        <v>film &amp; video</v>
      </c>
      <c r="T635" t="str">
        <f t="shared" si="58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4"/>
        <v>79</v>
      </c>
      <c r="G636" t="s">
        <v>74</v>
      </c>
      <c r="H636">
        <v>1658</v>
      </c>
      <c r="I636" s="7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6"/>
        <v>42819.208333333328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9"/>
        <v>film &amp; video</v>
      </c>
      <c r="T636" t="str">
        <f t="shared" si="58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4"/>
        <v>114</v>
      </c>
      <c r="G637" t="s">
        <v>20</v>
      </c>
      <c r="H637">
        <v>2266</v>
      </c>
      <c r="I637" s="7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6"/>
        <v>41314.25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9"/>
        <v>film &amp; video</v>
      </c>
      <c r="T637" t="str">
        <f t="shared" si="58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4"/>
        <v>65</v>
      </c>
      <c r="G638" t="s">
        <v>14</v>
      </c>
      <c r="H638">
        <v>2604</v>
      </c>
      <c r="I638" s="7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6"/>
        <v>40926.25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9"/>
        <v>film &amp; video</v>
      </c>
      <c r="T638" t="str">
        <f t="shared" si="58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4"/>
        <v>79</v>
      </c>
      <c r="G639" t="s">
        <v>14</v>
      </c>
      <c r="H639">
        <v>65</v>
      </c>
      <c r="I639" s="7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6"/>
        <v>42688.25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9"/>
        <v>theater</v>
      </c>
      <c r="T639" t="str">
        <f t="shared" si="58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4"/>
        <v>11</v>
      </c>
      <c r="G640" t="s">
        <v>14</v>
      </c>
      <c r="H640">
        <v>94</v>
      </c>
      <c r="I640" s="7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6"/>
        <v>40386.208333333336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9"/>
        <v>theater</v>
      </c>
      <c r="T640" t="str">
        <f t="shared" si="58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4"/>
        <v>56</v>
      </c>
      <c r="G641" t="s">
        <v>47</v>
      </c>
      <c r="H641">
        <v>45</v>
      </c>
      <c r="I641" s="7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6"/>
        <v>43309.208333333328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9"/>
        <v>film &amp; video</v>
      </c>
      <c r="T641" t="str">
        <f t="shared" si="58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4"/>
        <v>17</v>
      </c>
      <c r="G642" t="s">
        <v>14</v>
      </c>
      <c r="H642">
        <v>257</v>
      </c>
      <c r="I642" s="7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6"/>
        <v>42387.25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9"/>
        <v>theater</v>
      </c>
      <c r="T642" t="str">
        <f t="shared" si="58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60">ROUND(E643/D643*100,0)</f>
        <v>120</v>
      </c>
      <c r="G643" t="s">
        <v>20</v>
      </c>
      <c r="H643">
        <v>194</v>
      </c>
      <c r="I643" s="7">
        <f t="shared" ref="I643:I706" si="6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2">(((L643/60)/60)/24)+DATE(1970,1,1)</f>
        <v>42786.25</v>
      </c>
      <c r="O643" s="11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si="59"/>
        <v>theater</v>
      </c>
      <c r="T643" t="str">
        <f t="shared" ref="T643:T706" si="64">RIGHT(R643,LEN(R643)-SEARCH("/",R643))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60"/>
        <v>145</v>
      </c>
      <c r="G644" t="s">
        <v>20</v>
      </c>
      <c r="H644">
        <v>129</v>
      </c>
      <c r="I644" s="7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2"/>
        <v>43451.25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tr">
        <f t="shared" ref="S644:S707" si="65">LEFT(R644,SEARCH("/",R644)-1)</f>
        <v>technology</v>
      </c>
      <c r="T644" t="str">
        <f t="shared" si="64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0"/>
        <v>221</v>
      </c>
      <c r="G645" t="s">
        <v>20</v>
      </c>
      <c r="H645">
        <v>375</v>
      </c>
      <c r="I645" s="7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2"/>
        <v>42795.25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5"/>
        <v>theater</v>
      </c>
      <c r="T645" t="str">
        <f t="shared" si="64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0"/>
        <v>48</v>
      </c>
      <c r="G646" t="s">
        <v>14</v>
      </c>
      <c r="H646">
        <v>2928</v>
      </c>
      <c r="I646" s="7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2"/>
        <v>43452.25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5"/>
        <v>theater</v>
      </c>
      <c r="T646" t="str">
        <f t="shared" si="64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0"/>
        <v>93</v>
      </c>
      <c r="G647" t="s">
        <v>14</v>
      </c>
      <c r="H647">
        <v>4697</v>
      </c>
      <c r="I647" s="7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2"/>
        <v>43369.208333333328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5"/>
        <v>music</v>
      </c>
      <c r="T647" t="str">
        <f t="shared" si="64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0"/>
        <v>89</v>
      </c>
      <c r="G648" t="s">
        <v>14</v>
      </c>
      <c r="H648">
        <v>2915</v>
      </c>
      <c r="I648" s="7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2"/>
        <v>41346.208333333336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5"/>
        <v>games</v>
      </c>
      <c r="T648" t="str">
        <f t="shared" si="64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0"/>
        <v>41</v>
      </c>
      <c r="G649" t="s">
        <v>14</v>
      </c>
      <c r="H649">
        <v>18</v>
      </c>
      <c r="I649" s="7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2"/>
        <v>43199.208333333328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5"/>
        <v>publishing</v>
      </c>
      <c r="T649" t="str">
        <f t="shared" si="64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0"/>
        <v>63</v>
      </c>
      <c r="G650" t="s">
        <v>74</v>
      </c>
      <c r="H650">
        <v>723</v>
      </c>
      <c r="I650" s="7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2"/>
        <v>42922.208333333328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5"/>
        <v>food</v>
      </c>
      <c r="T650" t="str">
        <f t="shared" si="64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0"/>
        <v>48</v>
      </c>
      <c r="G651" t="s">
        <v>14</v>
      </c>
      <c r="H651">
        <v>602</v>
      </c>
      <c r="I651" s="7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2"/>
        <v>40471.208333333336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5"/>
        <v>theater</v>
      </c>
      <c r="T651" t="str">
        <f t="shared" si="64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7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2"/>
        <v>41828.208333333336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5"/>
        <v>music</v>
      </c>
      <c r="T652" t="str">
        <f t="shared" si="64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0"/>
        <v>88</v>
      </c>
      <c r="G653" t="s">
        <v>14</v>
      </c>
      <c r="H653">
        <v>3868</v>
      </c>
      <c r="I653" s="7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2"/>
        <v>41692.25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5"/>
        <v>film &amp; video</v>
      </c>
      <c r="T653" t="str">
        <f t="shared" si="64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0"/>
        <v>127</v>
      </c>
      <c r="G654" t="s">
        <v>20</v>
      </c>
      <c r="H654">
        <v>409</v>
      </c>
      <c r="I654" s="7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2"/>
        <v>42587.208333333328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5"/>
        <v>technology</v>
      </c>
      <c r="T654" t="str">
        <f t="shared" si="64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0"/>
        <v>2339</v>
      </c>
      <c r="G655" t="s">
        <v>20</v>
      </c>
      <c r="H655">
        <v>234</v>
      </c>
      <c r="I655" s="7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2"/>
        <v>42468.208333333328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5"/>
        <v>technology</v>
      </c>
      <c r="T655" t="str">
        <f t="shared" si="64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0"/>
        <v>508</v>
      </c>
      <c r="G656" t="s">
        <v>20</v>
      </c>
      <c r="H656">
        <v>3016</v>
      </c>
      <c r="I656" s="7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2"/>
        <v>42240.208333333328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5"/>
        <v>music</v>
      </c>
      <c r="T656" t="str">
        <f t="shared" si="64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0"/>
        <v>191</v>
      </c>
      <c r="G657" t="s">
        <v>20</v>
      </c>
      <c r="H657">
        <v>264</v>
      </c>
      <c r="I657" s="7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2"/>
        <v>42796.25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5"/>
        <v>photography</v>
      </c>
      <c r="T657" t="str">
        <f t="shared" si="64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0"/>
        <v>42</v>
      </c>
      <c r="G658" t="s">
        <v>14</v>
      </c>
      <c r="H658">
        <v>504</v>
      </c>
      <c r="I658" s="7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2"/>
        <v>43097.25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5"/>
        <v>food</v>
      </c>
      <c r="T658" t="str">
        <f t="shared" si="64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0"/>
        <v>8</v>
      </c>
      <c r="G659" t="s">
        <v>14</v>
      </c>
      <c r="H659">
        <v>14</v>
      </c>
      <c r="I659" s="7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2"/>
        <v>43096.25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5"/>
        <v>film &amp; video</v>
      </c>
      <c r="T659" t="str">
        <f t="shared" si="64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0"/>
        <v>60</v>
      </c>
      <c r="G660" t="s">
        <v>74</v>
      </c>
      <c r="H660">
        <v>390</v>
      </c>
      <c r="I660" s="7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2"/>
        <v>42246.208333333328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5"/>
        <v>music</v>
      </c>
      <c r="T660" t="str">
        <f t="shared" si="64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0"/>
        <v>47</v>
      </c>
      <c r="G661" t="s">
        <v>14</v>
      </c>
      <c r="H661">
        <v>750</v>
      </c>
      <c r="I661" s="7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2"/>
        <v>40570.25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5"/>
        <v>film &amp; video</v>
      </c>
      <c r="T661" t="str">
        <f t="shared" si="64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0"/>
        <v>82</v>
      </c>
      <c r="G662" t="s">
        <v>14</v>
      </c>
      <c r="H662">
        <v>77</v>
      </c>
      <c r="I662" s="7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2"/>
        <v>42237.208333333328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5"/>
        <v>theater</v>
      </c>
      <c r="T662" t="str">
        <f t="shared" si="64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0"/>
        <v>54</v>
      </c>
      <c r="G663" t="s">
        <v>14</v>
      </c>
      <c r="H663">
        <v>752</v>
      </c>
      <c r="I663" s="7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2"/>
        <v>40996.208333333336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5"/>
        <v>music</v>
      </c>
      <c r="T663" t="str">
        <f t="shared" si="64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0"/>
        <v>98</v>
      </c>
      <c r="G664" t="s">
        <v>14</v>
      </c>
      <c r="H664">
        <v>131</v>
      </c>
      <c r="I664" s="7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2"/>
        <v>43443.25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5"/>
        <v>theater</v>
      </c>
      <c r="T664" t="str">
        <f t="shared" si="64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0"/>
        <v>77</v>
      </c>
      <c r="G665" t="s">
        <v>14</v>
      </c>
      <c r="H665">
        <v>87</v>
      </c>
      <c r="I665" s="7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2"/>
        <v>40458.208333333336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5"/>
        <v>theater</v>
      </c>
      <c r="T665" t="str">
        <f t="shared" si="64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0"/>
        <v>33</v>
      </c>
      <c r="G666" t="s">
        <v>14</v>
      </c>
      <c r="H666">
        <v>1063</v>
      </c>
      <c r="I666" s="7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2"/>
        <v>40959.25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5"/>
        <v>music</v>
      </c>
      <c r="T666" t="str">
        <f t="shared" si="64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0"/>
        <v>240</v>
      </c>
      <c r="G667" t="s">
        <v>20</v>
      </c>
      <c r="H667">
        <v>272</v>
      </c>
      <c r="I667" s="7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2"/>
        <v>40733.208333333336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5"/>
        <v>film &amp; video</v>
      </c>
      <c r="T667" t="str">
        <f t="shared" si="64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0"/>
        <v>64</v>
      </c>
      <c r="G668" t="s">
        <v>74</v>
      </c>
      <c r="H668">
        <v>25</v>
      </c>
      <c r="I668" s="7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2"/>
        <v>41516.208333333336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5"/>
        <v>theater</v>
      </c>
      <c r="T668" t="str">
        <f t="shared" si="64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0"/>
        <v>176</v>
      </c>
      <c r="G669" t="s">
        <v>20</v>
      </c>
      <c r="H669">
        <v>419</v>
      </c>
      <c r="I669" s="7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2"/>
        <v>41892.208333333336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5"/>
        <v>journalism</v>
      </c>
      <c r="T669" t="str">
        <f t="shared" si="64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0"/>
        <v>20</v>
      </c>
      <c r="G670" t="s">
        <v>14</v>
      </c>
      <c r="H670">
        <v>76</v>
      </c>
      <c r="I670" s="7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2"/>
        <v>41122.208333333336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5"/>
        <v>theater</v>
      </c>
      <c r="T670" t="str">
        <f t="shared" si="64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0"/>
        <v>359</v>
      </c>
      <c r="G671" t="s">
        <v>20</v>
      </c>
      <c r="H671">
        <v>1621</v>
      </c>
      <c r="I671" s="7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2"/>
        <v>42912.208333333328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5"/>
        <v>theater</v>
      </c>
      <c r="T671" t="str">
        <f t="shared" si="64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0"/>
        <v>469</v>
      </c>
      <c r="G672" t="s">
        <v>20</v>
      </c>
      <c r="H672">
        <v>1101</v>
      </c>
      <c r="I672" s="7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2"/>
        <v>42425.25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5"/>
        <v>music</v>
      </c>
      <c r="T672" t="str">
        <f t="shared" si="64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0"/>
        <v>122</v>
      </c>
      <c r="G673" t="s">
        <v>20</v>
      </c>
      <c r="H673">
        <v>1073</v>
      </c>
      <c r="I673" s="7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2"/>
        <v>40390.208333333336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5"/>
        <v>theater</v>
      </c>
      <c r="T673" t="str">
        <f t="shared" si="64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0"/>
        <v>56</v>
      </c>
      <c r="G674" t="s">
        <v>14</v>
      </c>
      <c r="H674">
        <v>4428</v>
      </c>
      <c r="I674" s="7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2"/>
        <v>43180.208333333328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5"/>
        <v>theater</v>
      </c>
      <c r="T674" t="str">
        <f t="shared" si="64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0"/>
        <v>44</v>
      </c>
      <c r="G675" t="s">
        <v>14</v>
      </c>
      <c r="H675">
        <v>58</v>
      </c>
      <c r="I675" s="7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2"/>
        <v>42475.208333333328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5"/>
        <v>music</v>
      </c>
      <c r="T675" t="str">
        <f t="shared" si="64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0"/>
        <v>34</v>
      </c>
      <c r="G676" t="s">
        <v>74</v>
      </c>
      <c r="H676">
        <v>1218</v>
      </c>
      <c r="I676" s="7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2"/>
        <v>40774.208333333336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5"/>
        <v>photography</v>
      </c>
      <c r="T676" t="str">
        <f t="shared" si="64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0"/>
        <v>123</v>
      </c>
      <c r="G677" t="s">
        <v>20</v>
      </c>
      <c r="H677">
        <v>331</v>
      </c>
      <c r="I677" s="7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2"/>
        <v>43719.208333333328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5"/>
        <v>journalism</v>
      </c>
      <c r="T677" t="str">
        <f t="shared" si="64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0"/>
        <v>190</v>
      </c>
      <c r="G678" t="s">
        <v>20</v>
      </c>
      <c r="H678">
        <v>1170</v>
      </c>
      <c r="I678" s="7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2"/>
        <v>41178.208333333336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5"/>
        <v>photography</v>
      </c>
      <c r="T678" t="str">
        <f t="shared" si="64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0"/>
        <v>84</v>
      </c>
      <c r="G679" t="s">
        <v>14</v>
      </c>
      <c r="H679">
        <v>111</v>
      </c>
      <c r="I679" s="7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2"/>
        <v>42561.208333333328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5"/>
        <v>publishing</v>
      </c>
      <c r="T679" t="str">
        <f t="shared" si="64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0"/>
        <v>18</v>
      </c>
      <c r="G680" t="s">
        <v>74</v>
      </c>
      <c r="H680">
        <v>215</v>
      </c>
      <c r="I680" s="7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2"/>
        <v>43484.25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5"/>
        <v>film &amp; video</v>
      </c>
      <c r="T680" t="str">
        <f t="shared" si="64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0"/>
        <v>1037</v>
      </c>
      <c r="G681" t="s">
        <v>20</v>
      </c>
      <c r="H681">
        <v>363</v>
      </c>
      <c r="I681" s="7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2"/>
        <v>43756.208333333328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5"/>
        <v>food</v>
      </c>
      <c r="T681" t="str">
        <f t="shared" si="64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0"/>
        <v>97</v>
      </c>
      <c r="G682" t="s">
        <v>14</v>
      </c>
      <c r="H682">
        <v>2955</v>
      </c>
      <c r="I682" s="7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2"/>
        <v>43813.25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5"/>
        <v>games</v>
      </c>
      <c r="T682" t="str">
        <f t="shared" si="64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0"/>
        <v>86</v>
      </c>
      <c r="G683" t="s">
        <v>14</v>
      </c>
      <c r="H683">
        <v>1657</v>
      </c>
      <c r="I683" s="7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2"/>
        <v>40898.25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5"/>
        <v>theater</v>
      </c>
      <c r="T683" t="str">
        <f t="shared" si="64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0"/>
        <v>150</v>
      </c>
      <c r="G684" t="s">
        <v>20</v>
      </c>
      <c r="H684">
        <v>103</v>
      </c>
      <c r="I684" s="7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2"/>
        <v>41619.25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5"/>
        <v>theater</v>
      </c>
      <c r="T684" t="str">
        <f t="shared" si="64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0"/>
        <v>358</v>
      </c>
      <c r="G685" t="s">
        <v>20</v>
      </c>
      <c r="H685">
        <v>147</v>
      </c>
      <c r="I685" s="7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2"/>
        <v>43359.208333333328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5"/>
        <v>theater</v>
      </c>
      <c r="T685" t="str">
        <f t="shared" si="64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0"/>
        <v>543</v>
      </c>
      <c r="G686" t="s">
        <v>20</v>
      </c>
      <c r="H686">
        <v>110</v>
      </c>
      <c r="I686" s="7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2"/>
        <v>40358.208333333336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5"/>
        <v>publishing</v>
      </c>
      <c r="T686" t="str">
        <f t="shared" si="64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0"/>
        <v>68</v>
      </c>
      <c r="G687" t="s">
        <v>14</v>
      </c>
      <c r="H687">
        <v>926</v>
      </c>
      <c r="I687" s="7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2"/>
        <v>42239.208333333328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5"/>
        <v>theater</v>
      </c>
      <c r="T687" t="str">
        <f t="shared" si="64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0"/>
        <v>192</v>
      </c>
      <c r="G688" t="s">
        <v>20</v>
      </c>
      <c r="H688">
        <v>134</v>
      </c>
      <c r="I688" s="7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2"/>
        <v>43186.208333333328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5"/>
        <v>technology</v>
      </c>
      <c r="T688" t="str">
        <f t="shared" si="64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7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2"/>
        <v>42806.25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5"/>
        <v>theater</v>
      </c>
      <c r="T689" t="str">
        <f t="shared" si="64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0"/>
        <v>429</v>
      </c>
      <c r="G690" t="s">
        <v>20</v>
      </c>
      <c r="H690">
        <v>175</v>
      </c>
      <c r="I690" s="7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2"/>
        <v>43475.25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5"/>
        <v>film &amp; video</v>
      </c>
      <c r="T690" t="str">
        <f t="shared" si="64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0"/>
        <v>101</v>
      </c>
      <c r="G691" t="s">
        <v>20</v>
      </c>
      <c r="H691">
        <v>69</v>
      </c>
      <c r="I691" s="7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2"/>
        <v>41576.208333333336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5"/>
        <v>technology</v>
      </c>
      <c r="T691" t="str">
        <f t="shared" si="64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0"/>
        <v>227</v>
      </c>
      <c r="G692" t="s">
        <v>20</v>
      </c>
      <c r="H692">
        <v>190</v>
      </c>
      <c r="I692" s="7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2"/>
        <v>40874.25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5"/>
        <v>film &amp; video</v>
      </c>
      <c r="T692" t="str">
        <f t="shared" si="64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0"/>
        <v>142</v>
      </c>
      <c r="G693" t="s">
        <v>20</v>
      </c>
      <c r="H693">
        <v>237</v>
      </c>
      <c r="I693" s="7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2"/>
        <v>41185.208333333336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5"/>
        <v>film &amp; video</v>
      </c>
      <c r="T693" t="str">
        <f t="shared" si="64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0"/>
        <v>91</v>
      </c>
      <c r="G694" t="s">
        <v>14</v>
      </c>
      <c r="H694">
        <v>77</v>
      </c>
      <c r="I694" s="7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2"/>
        <v>43655.208333333328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5"/>
        <v>music</v>
      </c>
      <c r="T694" t="str">
        <f t="shared" si="64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0"/>
        <v>64</v>
      </c>
      <c r="G695" t="s">
        <v>14</v>
      </c>
      <c r="H695">
        <v>1748</v>
      </c>
      <c r="I695" s="7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2"/>
        <v>43025.208333333328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5"/>
        <v>theater</v>
      </c>
      <c r="T695" t="str">
        <f t="shared" si="64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0"/>
        <v>84</v>
      </c>
      <c r="G696" t="s">
        <v>14</v>
      </c>
      <c r="H696">
        <v>79</v>
      </c>
      <c r="I696" s="7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2"/>
        <v>43066.25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5"/>
        <v>theater</v>
      </c>
      <c r="T696" t="str">
        <f t="shared" si="64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0"/>
        <v>134</v>
      </c>
      <c r="G697" t="s">
        <v>20</v>
      </c>
      <c r="H697">
        <v>196</v>
      </c>
      <c r="I697" s="7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2"/>
        <v>42322.25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5"/>
        <v>music</v>
      </c>
      <c r="T697" t="str">
        <f t="shared" si="64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0"/>
        <v>59</v>
      </c>
      <c r="G698" t="s">
        <v>14</v>
      </c>
      <c r="H698">
        <v>889</v>
      </c>
      <c r="I698" s="7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2"/>
        <v>42114.208333333328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5"/>
        <v>theater</v>
      </c>
      <c r="T698" t="str">
        <f t="shared" si="64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0"/>
        <v>153</v>
      </c>
      <c r="G699" t="s">
        <v>20</v>
      </c>
      <c r="H699">
        <v>7295</v>
      </c>
      <c r="I699" s="7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2"/>
        <v>43190.208333333328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5"/>
        <v>music</v>
      </c>
      <c r="T699" t="str">
        <f t="shared" si="64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0"/>
        <v>447</v>
      </c>
      <c r="G700" t="s">
        <v>20</v>
      </c>
      <c r="H700">
        <v>2893</v>
      </c>
      <c r="I700" s="7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2"/>
        <v>40871.25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5"/>
        <v>technology</v>
      </c>
      <c r="T700" t="str">
        <f t="shared" si="64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0"/>
        <v>84</v>
      </c>
      <c r="G701" t="s">
        <v>14</v>
      </c>
      <c r="H701">
        <v>56</v>
      </c>
      <c r="I701" s="7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2"/>
        <v>43641.208333333328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5"/>
        <v>film &amp; video</v>
      </c>
      <c r="T701" t="str">
        <f t="shared" si="64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7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2"/>
        <v>40203.25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5"/>
        <v>technology</v>
      </c>
      <c r="T702" t="str">
        <f t="shared" si="64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0"/>
        <v>175</v>
      </c>
      <c r="G703" t="s">
        <v>20</v>
      </c>
      <c r="H703">
        <v>820</v>
      </c>
      <c r="I703" s="7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2"/>
        <v>40629.208333333336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5"/>
        <v>theater</v>
      </c>
      <c r="T703" t="str">
        <f t="shared" si="64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0"/>
        <v>54</v>
      </c>
      <c r="G704" t="s">
        <v>14</v>
      </c>
      <c r="H704">
        <v>83</v>
      </c>
      <c r="I704" s="7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2"/>
        <v>41477.208333333336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5"/>
        <v>technology</v>
      </c>
      <c r="T704" t="str">
        <f t="shared" si="64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0"/>
        <v>312</v>
      </c>
      <c r="G705" t="s">
        <v>20</v>
      </c>
      <c r="H705">
        <v>2038</v>
      </c>
      <c r="I705" s="7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2"/>
        <v>41020.208333333336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5"/>
        <v>publishing</v>
      </c>
      <c r="T705" t="str">
        <f t="shared" si="64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0"/>
        <v>123</v>
      </c>
      <c r="G706" t="s">
        <v>20</v>
      </c>
      <c r="H706">
        <v>116</v>
      </c>
      <c r="I706" s="7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2"/>
        <v>42555.208333333328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5"/>
        <v>film &amp; video</v>
      </c>
      <c r="T706" t="str">
        <f t="shared" si="64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66">ROUND(E707/D707*100,0)</f>
        <v>99</v>
      </c>
      <c r="G707" t="s">
        <v>14</v>
      </c>
      <c r="H707">
        <v>2025</v>
      </c>
      <c r="I707" s="7">
        <f t="shared" ref="I707:I770" si="67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8">(((L707/60)/60)/24)+DATE(1970,1,1)</f>
        <v>41619.25</v>
      </c>
      <c r="O707" s="11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si="65"/>
        <v>publishing</v>
      </c>
      <c r="T707" t="str">
        <f t="shared" ref="T707:T770" si="70">RIGHT(R707,LEN(R707)-SEARCH("/",R707))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6"/>
        <v>128</v>
      </c>
      <c r="G708" t="s">
        <v>20</v>
      </c>
      <c r="H708">
        <v>1345</v>
      </c>
      <c r="I708" s="7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8"/>
        <v>43471.25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tr">
        <f t="shared" ref="S708:S771" si="71">LEFT(R708,SEARCH("/",R708)-1)</f>
        <v>technology</v>
      </c>
      <c r="T708" t="str">
        <f t="shared" si="70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6"/>
        <v>159</v>
      </c>
      <c r="G709" t="s">
        <v>20</v>
      </c>
      <c r="H709">
        <v>168</v>
      </c>
      <c r="I709" s="7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8"/>
        <v>43442.25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1"/>
        <v>film &amp; video</v>
      </c>
      <c r="T709" t="str">
        <f t="shared" si="70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6"/>
        <v>707</v>
      </c>
      <c r="G710" t="s">
        <v>20</v>
      </c>
      <c r="H710">
        <v>137</v>
      </c>
      <c r="I710" s="7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8"/>
        <v>42877.208333333328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1"/>
        <v>theater</v>
      </c>
      <c r="T710" t="str">
        <f t="shared" si="70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6"/>
        <v>142</v>
      </c>
      <c r="G711" t="s">
        <v>20</v>
      </c>
      <c r="H711">
        <v>186</v>
      </c>
      <c r="I711" s="7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8"/>
        <v>41018.208333333336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1"/>
        <v>theater</v>
      </c>
      <c r="T711" t="str">
        <f t="shared" si="70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6"/>
        <v>148</v>
      </c>
      <c r="G712" t="s">
        <v>20</v>
      </c>
      <c r="H712">
        <v>125</v>
      </c>
      <c r="I712" s="7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8"/>
        <v>43295.208333333328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1"/>
        <v>theater</v>
      </c>
      <c r="T712" t="str">
        <f t="shared" si="70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6"/>
        <v>20</v>
      </c>
      <c r="G713" t="s">
        <v>14</v>
      </c>
      <c r="H713">
        <v>14</v>
      </c>
      <c r="I713" s="7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8"/>
        <v>42393.25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1"/>
        <v>theater</v>
      </c>
      <c r="T713" t="str">
        <f t="shared" si="70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6"/>
        <v>1841</v>
      </c>
      <c r="G714" t="s">
        <v>20</v>
      </c>
      <c r="H714">
        <v>202</v>
      </c>
      <c r="I714" s="7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8"/>
        <v>42559.208333333328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1"/>
        <v>theater</v>
      </c>
      <c r="T714" t="str">
        <f t="shared" si="70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6"/>
        <v>162</v>
      </c>
      <c r="G715" t="s">
        <v>20</v>
      </c>
      <c r="H715">
        <v>103</v>
      </c>
      <c r="I715" s="7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8"/>
        <v>42604.208333333328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1"/>
        <v>publishing</v>
      </c>
      <c r="T715" t="str">
        <f t="shared" si="70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6"/>
        <v>473</v>
      </c>
      <c r="G716" t="s">
        <v>20</v>
      </c>
      <c r="H716">
        <v>1785</v>
      </c>
      <c r="I716" s="7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8"/>
        <v>41870.208333333336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1"/>
        <v>music</v>
      </c>
      <c r="T716" t="str">
        <f t="shared" si="70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6"/>
        <v>24</v>
      </c>
      <c r="G717" t="s">
        <v>14</v>
      </c>
      <c r="H717">
        <v>656</v>
      </c>
      <c r="I717" s="7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8"/>
        <v>40397.208333333336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1"/>
        <v>games</v>
      </c>
      <c r="T717" t="str">
        <f t="shared" si="70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6"/>
        <v>518</v>
      </c>
      <c r="G718" t="s">
        <v>20</v>
      </c>
      <c r="H718">
        <v>157</v>
      </c>
      <c r="I718" s="7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8"/>
        <v>41465.208333333336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1"/>
        <v>theater</v>
      </c>
      <c r="T718" t="str">
        <f t="shared" si="70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6"/>
        <v>248</v>
      </c>
      <c r="G719" t="s">
        <v>20</v>
      </c>
      <c r="H719">
        <v>555</v>
      </c>
      <c r="I719" s="7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8"/>
        <v>40777.208333333336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1"/>
        <v>film &amp; video</v>
      </c>
      <c r="T719" t="str">
        <f t="shared" si="70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6"/>
        <v>100</v>
      </c>
      <c r="G720" t="s">
        <v>20</v>
      </c>
      <c r="H720">
        <v>297</v>
      </c>
      <c r="I720" s="7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8"/>
        <v>41442.208333333336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1"/>
        <v>technology</v>
      </c>
      <c r="T720" t="str">
        <f t="shared" si="70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7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8"/>
        <v>41058.208333333336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1"/>
        <v>publishing</v>
      </c>
      <c r="T721" t="str">
        <f t="shared" si="70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6"/>
        <v>37</v>
      </c>
      <c r="G722" t="s">
        <v>74</v>
      </c>
      <c r="H722">
        <v>38</v>
      </c>
      <c r="I722" s="7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8"/>
        <v>43152.25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1"/>
        <v>theater</v>
      </c>
      <c r="T722" t="str">
        <f t="shared" si="70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6"/>
        <v>4</v>
      </c>
      <c r="G723" t="s">
        <v>74</v>
      </c>
      <c r="H723">
        <v>60</v>
      </c>
      <c r="I723" s="7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8"/>
        <v>43194.208333333328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1"/>
        <v>music</v>
      </c>
      <c r="T723" t="str">
        <f t="shared" si="70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6"/>
        <v>157</v>
      </c>
      <c r="G724" t="s">
        <v>20</v>
      </c>
      <c r="H724">
        <v>3036</v>
      </c>
      <c r="I724" s="7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8"/>
        <v>43045.25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1"/>
        <v>film &amp; video</v>
      </c>
      <c r="T724" t="str">
        <f t="shared" si="70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6"/>
        <v>270</v>
      </c>
      <c r="G725" t="s">
        <v>20</v>
      </c>
      <c r="H725">
        <v>144</v>
      </c>
      <c r="I725" s="7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8"/>
        <v>42431.25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1"/>
        <v>theater</v>
      </c>
      <c r="T725" t="str">
        <f t="shared" si="70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6"/>
        <v>134</v>
      </c>
      <c r="G726" t="s">
        <v>20</v>
      </c>
      <c r="H726">
        <v>121</v>
      </c>
      <c r="I726" s="7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8"/>
        <v>41934.208333333336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1"/>
        <v>theater</v>
      </c>
      <c r="T726" t="str">
        <f t="shared" si="70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6"/>
        <v>50</v>
      </c>
      <c r="G727" t="s">
        <v>14</v>
      </c>
      <c r="H727">
        <v>1596</v>
      </c>
      <c r="I727" s="7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8"/>
        <v>41958.25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1"/>
        <v>games</v>
      </c>
      <c r="T727" t="str">
        <f t="shared" si="70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6"/>
        <v>89</v>
      </c>
      <c r="G728" t="s">
        <v>74</v>
      </c>
      <c r="H728">
        <v>524</v>
      </c>
      <c r="I728" s="7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8"/>
        <v>40476.208333333336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1"/>
        <v>theater</v>
      </c>
      <c r="T728" t="str">
        <f t="shared" si="70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7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8"/>
        <v>43485.25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1"/>
        <v>technology</v>
      </c>
      <c r="T729" t="str">
        <f t="shared" si="70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6"/>
        <v>18</v>
      </c>
      <c r="G730" t="s">
        <v>14</v>
      </c>
      <c r="H730">
        <v>10</v>
      </c>
      <c r="I730" s="7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8"/>
        <v>42515.208333333328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1"/>
        <v>theater</v>
      </c>
      <c r="T730" t="str">
        <f t="shared" si="70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6"/>
        <v>186</v>
      </c>
      <c r="G731" t="s">
        <v>20</v>
      </c>
      <c r="H731">
        <v>122</v>
      </c>
      <c r="I731" s="7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8"/>
        <v>41309.25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1"/>
        <v>film &amp; video</v>
      </c>
      <c r="T731" t="str">
        <f t="shared" si="70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6"/>
        <v>413</v>
      </c>
      <c r="G732" t="s">
        <v>20</v>
      </c>
      <c r="H732">
        <v>1071</v>
      </c>
      <c r="I732" s="7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8"/>
        <v>42147.208333333328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1"/>
        <v>technology</v>
      </c>
      <c r="T732" t="str">
        <f t="shared" si="70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6"/>
        <v>90</v>
      </c>
      <c r="G733" t="s">
        <v>74</v>
      </c>
      <c r="H733">
        <v>219</v>
      </c>
      <c r="I733" s="7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8"/>
        <v>42939.208333333328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1"/>
        <v>technology</v>
      </c>
      <c r="T733" t="str">
        <f t="shared" si="70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6"/>
        <v>92</v>
      </c>
      <c r="G734" t="s">
        <v>14</v>
      </c>
      <c r="H734">
        <v>1121</v>
      </c>
      <c r="I734" s="7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8"/>
        <v>42816.208333333328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1"/>
        <v>music</v>
      </c>
      <c r="T734" t="str">
        <f t="shared" si="70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6"/>
        <v>527</v>
      </c>
      <c r="G735" t="s">
        <v>20</v>
      </c>
      <c r="H735">
        <v>980</v>
      </c>
      <c r="I735" s="7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8"/>
        <v>41844.208333333336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1"/>
        <v>music</v>
      </c>
      <c r="T735" t="str">
        <f t="shared" si="70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6"/>
        <v>319</v>
      </c>
      <c r="G736" t="s">
        <v>20</v>
      </c>
      <c r="H736">
        <v>536</v>
      </c>
      <c r="I736" s="7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8"/>
        <v>42763.25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1"/>
        <v>theater</v>
      </c>
      <c r="T736" t="str">
        <f t="shared" si="70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6"/>
        <v>354</v>
      </c>
      <c r="G737" t="s">
        <v>20</v>
      </c>
      <c r="H737">
        <v>1991</v>
      </c>
      <c r="I737" s="7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8"/>
        <v>42459.208333333328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1"/>
        <v>photography</v>
      </c>
      <c r="T737" t="str">
        <f t="shared" si="70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6"/>
        <v>33</v>
      </c>
      <c r="G738" t="s">
        <v>74</v>
      </c>
      <c r="H738">
        <v>29</v>
      </c>
      <c r="I738" s="7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8"/>
        <v>42055.25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1"/>
        <v>publishing</v>
      </c>
      <c r="T738" t="str">
        <f t="shared" si="70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6"/>
        <v>136</v>
      </c>
      <c r="G739" t="s">
        <v>20</v>
      </c>
      <c r="H739">
        <v>180</v>
      </c>
      <c r="I739" s="7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8"/>
        <v>42685.25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1"/>
        <v>music</v>
      </c>
      <c r="T739" t="str">
        <f t="shared" si="70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6"/>
        <v>2</v>
      </c>
      <c r="G740" t="s">
        <v>14</v>
      </c>
      <c r="H740">
        <v>15</v>
      </c>
      <c r="I740" s="7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8"/>
        <v>41959.25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1"/>
        <v>theater</v>
      </c>
      <c r="T740" t="str">
        <f t="shared" si="70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7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8"/>
        <v>41089.208333333336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1"/>
        <v>music</v>
      </c>
      <c r="T741" t="str">
        <f t="shared" si="70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6"/>
        <v>30</v>
      </c>
      <c r="G742" t="s">
        <v>14</v>
      </c>
      <c r="H742">
        <v>16</v>
      </c>
      <c r="I742" s="7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8"/>
        <v>42769.25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1"/>
        <v>theater</v>
      </c>
      <c r="T742" t="str">
        <f t="shared" si="70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6"/>
        <v>1179</v>
      </c>
      <c r="G743" t="s">
        <v>20</v>
      </c>
      <c r="H743">
        <v>130</v>
      </c>
      <c r="I743" s="7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8"/>
        <v>40321.208333333336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1"/>
        <v>theater</v>
      </c>
      <c r="T743" t="str">
        <f t="shared" si="70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6"/>
        <v>1126</v>
      </c>
      <c r="G744" t="s">
        <v>20</v>
      </c>
      <c r="H744">
        <v>122</v>
      </c>
      <c r="I744" s="7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8"/>
        <v>40197.25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1"/>
        <v>music</v>
      </c>
      <c r="T744" t="str">
        <f t="shared" si="70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6"/>
        <v>13</v>
      </c>
      <c r="G745" t="s">
        <v>14</v>
      </c>
      <c r="H745">
        <v>17</v>
      </c>
      <c r="I745" s="7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8"/>
        <v>42298.208333333328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1"/>
        <v>theater</v>
      </c>
      <c r="T745" t="str">
        <f t="shared" si="70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7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8"/>
        <v>43322.208333333328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1"/>
        <v>theater</v>
      </c>
      <c r="T746" t="str">
        <f t="shared" si="70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6"/>
        <v>30</v>
      </c>
      <c r="G747" t="s">
        <v>14</v>
      </c>
      <c r="H747">
        <v>34</v>
      </c>
      <c r="I747" s="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8"/>
        <v>40328.208333333336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1"/>
        <v>technology</v>
      </c>
      <c r="T747" t="str">
        <f t="shared" si="70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6"/>
        <v>213</v>
      </c>
      <c r="G748" t="s">
        <v>20</v>
      </c>
      <c r="H748">
        <v>3388</v>
      </c>
      <c r="I748" s="7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8"/>
        <v>40825.208333333336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1"/>
        <v>technology</v>
      </c>
      <c r="T748" t="str">
        <f t="shared" si="70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6"/>
        <v>229</v>
      </c>
      <c r="G749" t="s">
        <v>20</v>
      </c>
      <c r="H749">
        <v>280</v>
      </c>
      <c r="I749" s="7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8"/>
        <v>40423.208333333336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1"/>
        <v>theater</v>
      </c>
      <c r="T749" t="str">
        <f t="shared" si="70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6"/>
        <v>35</v>
      </c>
      <c r="G750" t="s">
        <v>74</v>
      </c>
      <c r="H750">
        <v>614</v>
      </c>
      <c r="I750" s="7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8"/>
        <v>40238.25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1"/>
        <v>film &amp; video</v>
      </c>
      <c r="T750" t="str">
        <f t="shared" si="70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6"/>
        <v>157</v>
      </c>
      <c r="G751" t="s">
        <v>20</v>
      </c>
      <c r="H751">
        <v>366</v>
      </c>
      <c r="I751" s="7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8"/>
        <v>41920.208333333336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1"/>
        <v>technology</v>
      </c>
      <c r="T751" t="str">
        <f t="shared" si="70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7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8"/>
        <v>40360.208333333336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1"/>
        <v>music</v>
      </c>
      <c r="T752" t="str">
        <f t="shared" si="70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6"/>
        <v>232</v>
      </c>
      <c r="G753" t="s">
        <v>20</v>
      </c>
      <c r="H753">
        <v>270</v>
      </c>
      <c r="I753" s="7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8"/>
        <v>42446.208333333328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1"/>
        <v>publishing</v>
      </c>
      <c r="T753" t="str">
        <f t="shared" si="70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6"/>
        <v>92</v>
      </c>
      <c r="G754" t="s">
        <v>74</v>
      </c>
      <c r="H754">
        <v>114</v>
      </c>
      <c r="I754" s="7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8"/>
        <v>40395.208333333336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1"/>
        <v>theater</v>
      </c>
      <c r="T754" t="str">
        <f t="shared" si="70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6"/>
        <v>257</v>
      </c>
      <c r="G755" t="s">
        <v>20</v>
      </c>
      <c r="H755">
        <v>137</v>
      </c>
      <c r="I755" s="7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8"/>
        <v>40321.208333333336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1"/>
        <v>photography</v>
      </c>
      <c r="T755" t="str">
        <f t="shared" si="70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6"/>
        <v>168</v>
      </c>
      <c r="G756" t="s">
        <v>20</v>
      </c>
      <c r="H756">
        <v>3205</v>
      </c>
      <c r="I756" s="7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8"/>
        <v>41210.208333333336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1"/>
        <v>theater</v>
      </c>
      <c r="T756" t="str">
        <f t="shared" si="70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6"/>
        <v>167</v>
      </c>
      <c r="G757" t="s">
        <v>20</v>
      </c>
      <c r="H757">
        <v>288</v>
      </c>
      <c r="I757" s="7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8"/>
        <v>43096.25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1"/>
        <v>theater</v>
      </c>
      <c r="T757" t="str">
        <f t="shared" si="70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6"/>
        <v>772</v>
      </c>
      <c r="G758" t="s">
        <v>20</v>
      </c>
      <c r="H758">
        <v>148</v>
      </c>
      <c r="I758" s="7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8"/>
        <v>42024.25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1"/>
        <v>theater</v>
      </c>
      <c r="T758" t="str">
        <f t="shared" si="70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6"/>
        <v>407</v>
      </c>
      <c r="G759" t="s">
        <v>20</v>
      </c>
      <c r="H759">
        <v>114</v>
      </c>
      <c r="I759" s="7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8"/>
        <v>40675.208333333336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1"/>
        <v>film &amp; video</v>
      </c>
      <c r="T759" t="str">
        <f t="shared" si="70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6"/>
        <v>564</v>
      </c>
      <c r="G760" t="s">
        <v>20</v>
      </c>
      <c r="H760">
        <v>1518</v>
      </c>
      <c r="I760" s="7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8"/>
        <v>41936.208333333336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1"/>
        <v>music</v>
      </c>
      <c r="T760" t="str">
        <f t="shared" si="70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6"/>
        <v>68</v>
      </c>
      <c r="G761" t="s">
        <v>14</v>
      </c>
      <c r="H761">
        <v>1274</v>
      </c>
      <c r="I761" s="7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8"/>
        <v>43136.25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1"/>
        <v>music</v>
      </c>
      <c r="T761" t="str">
        <f t="shared" si="70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6"/>
        <v>34</v>
      </c>
      <c r="G762" t="s">
        <v>14</v>
      </c>
      <c r="H762">
        <v>210</v>
      </c>
      <c r="I762" s="7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8"/>
        <v>43678.208333333328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1"/>
        <v>games</v>
      </c>
      <c r="T762" t="str">
        <f t="shared" si="70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6"/>
        <v>655</v>
      </c>
      <c r="G763" t="s">
        <v>20</v>
      </c>
      <c r="H763">
        <v>166</v>
      </c>
      <c r="I763" s="7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8"/>
        <v>42938.208333333328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1"/>
        <v>music</v>
      </c>
      <c r="T763" t="str">
        <f t="shared" si="70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6"/>
        <v>177</v>
      </c>
      <c r="G764" t="s">
        <v>20</v>
      </c>
      <c r="H764">
        <v>100</v>
      </c>
      <c r="I764" s="7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8"/>
        <v>41241.25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1"/>
        <v>music</v>
      </c>
      <c r="T764" t="str">
        <f t="shared" si="70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6"/>
        <v>113</v>
      </c>
      <c r="G765" t="s">
        <v>20</v>
      </c>
      <c r="H765">
        <v>235</v>
      </c>
      <c r="I765" s="7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8"/>
        <v>41037.208333333336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1"/>
        <v>theater</v>
      </c>
      <c r="T765" t="str">
        <f t="shared" si="70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6"/>
        <v>728</v>
      </c>
      <c r="G766" t="s">
        <v>20</v>
      </c>
      <c r="H766">
        <v>148</v>
      </c>
      <c r="I766" s="7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8"/>
        <v>40676.208333333336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1"/>
        <v>music</v>
      </c>
      <c r="T766" t="str">
        <f t="shared" si="70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6"/>
        <v>208</v>
      </c>
      <c r="G767" t="s">
        <v>20</v>
      </c>
      <c r="H767">
        <v>198</v>
      </c>
      <c r="I767" s="7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8"/>
        <v>42840.208333333328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1"/>
        <v>music</v>
      </c>
      <c r="T767" t="str">
        <f t="shared" si="70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6"/>
        <v>31</v>
      </c>
      <c r="G768" t="s">
        <v>14</v>
      </c>
      <c r="H768">
        <v>248</v>
      </c>
      <c r="I768" s="7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8"/>
        <v>43362.208333333328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1"/>
        <v>film &amp; video</v>
      </c>
      <c r="T768" t="str">
        <f t="shared" si="70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6"/>
        <v>57</v>
      </c>
      <c r="G769" t="s">
        <v>14</v>
      </c>
      <c r="H769">
        <v>513</v>
      </c>
      <c r="I769" s="7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8"/>
        <v>42283.208333333328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1"/>
        <v>publishing</v>
      </c>
      <c r="T769" t="str">
        <f t="shared" si="70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 s="7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8"/>
        <v>41619.25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1"/>
        <v>theater</v>
      </c>
      <c r="T770" t="str">
        <f t="shared" si="70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72">ROUND(E771/D771*100,0)</f>
        <v>87</v>
      </c>
      <c r="G771" t="s">
        <v>14</v>
      </c>
      <c r="H771">
        <v>3410</v>
      </c>
      <c r="I771" s="7">
        <f t="shared" ref="I771:I834" si="73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4">(((L771/60)/60)/24)+DATE(1970,1,1)</f>
        <v>41501.208333333336</v>
      </c>
      <c r="O771" s="11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si="71"/>
        <v>games</v>
      </c>
      <c r="T771" t="str">
        <f t="shared" ref="T771:T834" si="76">RIGHT(R771,LEN(R771)-SEARCH("/",R771))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2"/>
        <v>271</v>
      </c>
      <c r="G772" t="s">
        <v>20</v>
      </c>
      <c r="H772">
        <v>216</v>
      </c>
      <c r="I772" s="7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4"/>
        <v>41743.208333333336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ref="S772:S835" si="77">LEFT(R772,SEARCH("/",R772)-1)</f>
        <v>theater</v>
      </c>
      <c r="T772" t="str">
        <f t="shared" si="76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2"/>
        <v>49</v>
      </c>
      <c r="G773" t="s">
        <v>74</v>
      </c>
      <c r="H773">
        <v>26</v>
      </c>
      <c r="I773" s="7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4"/>
        <v>43491.25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7"/>
        <v>theater</v>
      </c>
      <c r="T773" t="str">
        <f t="shared" si="76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2"/>
        <v>113</v>
      </c>
      <c r="G774" t="s">
        <v>20</v>
      </c>
      <c r="H774">
        <v>5139</v>
      </c>
      <c r="I774" s="7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4"/>
        <v>43505.25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7"/>
        <v>music</v>
      </c>
      <c r="T774" t="str">
        <f t="shared" si="76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2"/>
        <v>191</v>
      </c>
      <c r="G775" t="s">
        <v>20</v>
      </c>
      <c r="H775">
        <v>2353</v>
      </c>
      <c r="I775" s="7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4"/>
        <v>42838.208333333328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7"/>
        <v>theater</v>
      </c>
      <c r="T775" t="str">
        <f t="shared" si="76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2"/>
        <v>136</v>
      </c>
      <c r="G776" t="s">
        <v>20</v>
      </c>
      <c r="H776">
        <v>78</v>
      </c>
      <c r="I776" s="7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4"/>
        <v>42513.208333333328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7"/>
        <v>technology</v>
      </c>
      <c r="T776" t="str">
        <f t="shared" si="76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2"/>
        <v>10</v>
      </c>
      <c r="G777" t="s">
        <v>14</v>
      </c>
      <c r="H777">
        <v>10</v>
      </c>
      <c r="I777" s="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4"/>
        <v>41949.25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7"/>
        <v>music</v>
      </c>
      <c r="T777" t="str">
        <f t="shared" si="76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2"/>
        <v>66</v>
      </c>
      <c r="G778" t="s">
        <v>14</v>
      </c>
      <c r="H778">
        <v>2201</v>
      </c>
      <c r="I778" s="7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4"/>
        <v>43650.208333333328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7"/>
        <v>theater</v>
      </c>
      <c r="T778" t="str">
        <f t="shared" si="76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2"/>
        <v>49</v>
      </c>
      <c r="G779" t="s">
        <v>14</v>
      </c>
      <c r="H779">
        <v>676</v>
      </c>
      <c r="I779" s="7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4"/>
        <v>40809.208333333336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7"/>
        <v>theater</v>
      </c>
      <c r="T779" t="str">
        <f t="shared" si="76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2"/>
        <v>788</v>
      </c>
      <c r="G780" t="s">
        <v>20</v>
      </c>
      <c r="H780">
        <v>174</v>
      </c>
      <c r="I780" s="7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4"/>
        <v>40768.208333333336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7"/>
        <v>film &amp; video</v>
      </c>
      <c r="T780" t="str">
        <f t="shared" si="76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2"/>
        <v>80</v>
      </c>
      <c r="G781" t="s">
        <v>14</v>
      </c>
      <c r="H781">
        <v>831</v>
      </c>
      <c r="I781" s="7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4"/>
        <v>42230.208333333328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7"/>
        <v>theater</v>
      </c>
      <c r="T781" t="str">
        <f t="shared" si="76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2"/>
        <v>106</v>
      </c>
      <c r="G782" t="s">
        <v>20</v>
      </c>
      <c r="H782">
        <v>164</v>
      </c>
      <c r="I782" s="7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4"/>
        <v>42573.208333333328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7"/>
        <v>film &amp; video</v>
      </c>
      <c r="T782" t="str">
        <f t="shared" si="76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2"/>
        <v>51</v>
      </c>
      <c r="G783" t="s">
        <v>74</v>
      </c>
      <c r="H783">
        <v>56</v>
      </c>
      <c r="I783" s="7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4"/>
        <v>40482.208333333336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7"/>
        <v>theater</v>
      </c>
      <c r="T783" t="str">
        <f t="shared" si="76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2"/>
        <v>215</v>
      </c>
      <c r="G784" t="s">
        <v>20</v>
      </c>
      <c r="H784">
        <v>161</v>
      </c>
      <c r="I784" s="7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4"/>
        <v>40603.25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7"/>
        <v>film &amp; video</v>
      </c>
      <c r="T784" t="str">
        <f t="shared" si="76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2"/>
        <v>141</v>
      </c>
      <c r="G785" t="s">
        <v>20</v>
      </c>
      <c r="H785">
        <v>138</v>
      </c>
      <c r="I785" s="7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4"/>
        <v>41625.25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7"/>
        <v>music</v>
      </c>
      <c r="T785" t="str">
        <f t="shared" si="76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2"/>
        <v>115</v>
      </c>
      <c r="G786" t="s">
        <v>20</v>
      </c>
      <c r="H786">
        <v>3308</v>
      </c>
      <c r="I786" s="7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4"/>
        <v>42435.25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7"/>
        <v>technology</v>
      </c>
      <c r="T786" t="str">
        <f t="shared" si="76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2"/>
        <v>193</v>
      </c>
      <c r="G787" t="s">
        <v>20</v>
      </c>
      <c r="H787">
        <v>127</v>
      </c>
      <c r="I787" s="7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4"/>
        <v>43582.208333333328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7"/>
        <v>film &amp; video</v>
      </c>
      <c r="T787" t="str">
        <f t="shared" si="76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2"/>
        <v>730</v>
      </c>
      <c r="G788" t="s">
        <v>20</v>
      </c>
      <c r="H788">
        <v>207</v>
      </c>
      <c r="I788" s="7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4"/>
        <v>43186.208333333328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7"/>
        <v>music</v>
      </c>
      <c r="T788" t="str">
        <f t="shared" si="76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2"/>
        <v>100</v>
      </c>
      <c r="G789" t="s">
        <v>14</v>
      </c>
      <c r="H789">
        <v>859</v>
      </c>
      <c r="I789" s="7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4"/>
        <v>40684.208333333336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7"/>
        <v>music</v>
      </c>
      <c r="T789" t="str">
        <f t="shared" si="76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2"/>
        <v>88</v>
      </c>
      <c r="G790" t="s">
        <v>47</v>
      </c>
      <c r="H790">
        <v>31</v>
      </c>
      <c r="I790" s="7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4"/>
        <v>41202.208333333336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7"/>
        <v>film &amp; video</v>
      </c>
      <c r="T790" t="str">
        <f t="shared" si="76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2"/>
        <v>37</v>
      </c>
      <c r="G791" t="s">
        <v>14</v>
      </c>
      <c r="H791">
        <v>45</v>
      </c>
      <c r="I791" s="7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4"/>
        <v>41786.208333333336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7"/>
        <v>theater</v>
      </c>
      <c r="T791" t="str">
        <f t="shared" si="76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2"/>
        <v>31</v>
      </c>
      <c r="G792" t="s">
        <v>74</v>
      </c>
      <c r="H792">
        <v>1113</v>
      </c>
      <c r="I792" s="7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4"/>
        <v>40223.25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7"/>
        <v>theater</v>
      </c>
      <c r="T792" t="str">
        <f t="shared" si="76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2"/>
        <v>26</v>
      </c>
      <c r="G793" t="s">
        <v>14</v>
      </c>
      <c r="H793">
        <v>6</v>
      </c>
      <c r="I793" s="7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4"/>
        <v>42715.25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7"/>
        <v>food</v>
      </c>
      <c r="T793" t="str">
        <f t="shared" si="76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7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4"/>
        <v>41451.208333333336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7"/>
        <v>theater</v>
      </c>
      <c r="T794" t="str">
        <f t="shared" si="76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2"/>
        <v>1186</v>
      </c>
      <c r="G795" t="s">
        <v>20</v>
      </c>
      <c r="H795">
        <v>181</v>
      </c>
      <c r="I795" s="7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4"/>
        <v>41450.208333333336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7"/>
        <v>publishing</v>
      </c>
      <c r="T795" t="str">
        <f t="shared" si="76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2"/>
        <v>125</v>
      </c>
      <c r="G796" t="s">
        <v>20</v>
      </c>
      <c r="H796">
        <v>110</v>
      </c>
      <c r="I796" s="7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4"/>
        <v>43091.25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7"/>
        <v>music</v>
      </c>
      <c r="T796" t="str">
        <f t="shared" si="76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2"/>
        <v>14</v>
      </c>
      <c r="G797" t="s">
        <v>14</v>
      </c>
      <c r="H797">
        <v>31</v>
      </c>
      <c r="I797" s="7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4"/>
        <v>42675.208333333328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7"/>
        <v>film &amp; video</v>
      </c>
      <c r="T797" t="str">
        <f t="shared" si="76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2"/>
        <v>55</v>
      </c>
      <c r="G798" t="s">
        <v>14</v>
      </c>
      <c r="H798">
        <v>78</v>
      </c>
      <c r="I798" s="7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4"/>
        <v>41859.208333333336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7"/>
        <v>games</v>
      </c>
      <c r="T798" t="str">
        <f t="shared" si="76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2"/>
        <v>110</v>
      </c>
      <c r="G799" t="s">
        <v>20</v>
      </c>
      <c r="H799">
        <v>185</v>
      </c>
      <c r="I799" s="7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4"/>
        <v>43464.25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7"/>
        <v>technology</v>
      </c>
      <c r="T799" t="str">
        <f t="shared" si="76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2"/>
        <v>188</v>
      </c>
      <c r="G800" t="s">
        <v>20</v>
      </c>
      <c r="H800">
        <v>121</v>
      </c>
      <c r="I800" s="7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4"/>
        <v>41060.208333333336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7"/>
        <v>theater</v>
      </c>
      <c r="T800" t="str">
        <f t="shared" si="76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2"/>
        <v>87</v>
      </c>
      <c r="G801" t="s">
        <v>14</v>
      </c>
      <c r="H801">
        <v>1225</v>
      </c>
      <c r="I801" s="7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4"/>
        <v>42399.25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7"/>
        <v>theater</v>
      </c>
      <c r="T801" t="str">
        <f t="shared" si="76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7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4"/>
        <v>42167.208333333328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7"/>
        <v>music</v>
      </c>
      <c r="T802" t="str">
        <f t="shared" si="76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2"/>
        <v>203</v>
      </c>
      <c r="G803" t="s">
        <v>20</v>
      </c>
      <c r="H803">
        <v>106</v>
      </c>
      <c r="I803" s="7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4"/>
        <v>43830.25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7"/>
        <v>photography</v>
      </c>
      <c r="T803" t="str">
        <f t="shared" si="76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2"/>
        <v>197</v>
      </c>
      <c r="G804" t="s">
        <v>20</v>
      </c>
      <c r="H804">
        <v>142</v>
      </c>
      <c r="I804" s="7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4"/>
        <v>43650.208333333328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7"/>
        <v>photography</v>
      </c>
      <c r="T804" t="str">
        <f t="shared" si="76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7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4"/>
        <v>43492.25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7"/>
        <v>theater</v>
      </c>
      <c r="T805" t="str">
        <f t="shared" si="76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2"/>
        <v>269</v>
      </c>
      <c r="G806" t="s">
        <v>20</v>
      </c>
      <c r="H806">
        <v>218</v>
      </c>
      <c r="I806" s="7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4"/>
        <v>43102.25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7"/>
        <v>music</v>
      </c>
      <c r="T806" t="str">
        <f t="shared" si="76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2"/>
        <v>51</v>
      </c>
      <c r="G807" t="s">
        <v>14</v>
      </c>
      <c r="H807">
        <v>67</v>
      </c>
      <c r="I807" s="7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4"/>
        <v>41958.25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7"/>
        <v>film &amp; video</v>
      </c>
      <c r="T807" t="str">
        <f t="shared" si="76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2"/>
        <v>1180</v>
      </c>
      <c r="G808" t="s">
        <v>20</v>
      </c>
      <c r="H808">
        <v>76</v>
      </c>
      <c r="I808" s="7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4"/>
        <v>40973.25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7"/>
        <v>film &amp; video</v>
      </c>
      <c r="T808" t="str">
        <f t="shared" si="76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7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4"/>
        <v>43753.208333333328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7"/>
        <v>theater</v>
      </c>
      <c r="T809" t="str">
        <f t="shared" si="76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2"/>
        <v>30</v>
      </c>
      <c r="G810" t="s">
        <v>14</v>
      </c>
      <c r="H810">
        <v>19</v>
      </c>
      <c r="I810" s="7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4"/>
        <v>42507.208333333328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7"/>
        <v>food</v>
      </c>
      <c r="T810" t="str">
        <f t="shared" si="76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2"/>
        <v>63</v>
      </c>
      <c r="G811" t="s">
        <v>14</v>
      </c>
      <c r="H811">
        <v>2108</v>
      </c>
      <c r="I811" s="7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4"/>
        <v>41135.208333333336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7"/>
        <v>film &amp; video</v>
      </c>
      <c r="T811" t="str">
        <f t="shared" si="76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2"/>
        <v>193</v>
      </c>
      <c r="G812" t="s">
        <v>20</v>
      </c>
      <c r="H812">
        <v>221</v>
      </c>
      <c r="I812" s="7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4"/>
        <v>43067.25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7"/>
        <v>theater</v>
      </c>
      <c r="T812" t="str">
        <f t="shared" si="76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2"/>
        <v>77</v>
      </c>
      <c r="G813" t="s">
        <v>14</v>
      </c>
      <c r="H813">
        <v>679</v>
      </c>
      <c r="I813" s="7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4"/>
        <v>42378.25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7"/>
        <v>games</v>
      </c>
      <c r="T813" t="str">
        <f t="shared" si="76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2"/>
        <v>226</v>
      </c>
      <c r="G814" t="s">
        <v>20</v>
      </c>
      <c r="H814">
        <v>2805</v>
      </c>
      <c r="I814" s="7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4"/>
        <v>43206.208333333328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7"/>
        <v>publishing</v>
      </c>
      <c r="T814" t="str">
        <f t="shared" si="76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2"/>
        <v>239</v>
      </c>
      <c r="G815" t="s">
        <v>20</v>
      </c>
      <c r="H815">
        <v>68</v>
      </c>
      <c r="I815" s="7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4"/>
        <v>41148.208333333336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7"/>
        <v>games</v>
      </c>
      <c r="T815" t="str">
        <f t="shared" si="76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2"/>
        <v>92</v>
      </c>
      <c r="G816" t="s">
        <v>14</v>
      </c>
      <c r="H816">
        <v>36</v>
      </c>
      <c r="I816" s="7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4"/>
        <v>42517.208333333328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7"/>
        <v>music</v>
      </c>
      <c r="T816" t="str">
        <f t="shared" si="76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2"/>
        <v>130</v>
      </c>
      <c r="G817" t="s">
        <v>20</v>
      </c>
      <c r="H817">
        <v>183</v>
      </c>
      <c r="I817" s="7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4"/>
        <v>43068.25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7"/>
        <v>music</v>
      </c>
      <c r="T817" t="str">
        <f t="shared" si="76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2"/>
        <v>615</v>
      </c>
      <c r="G818" t="s">
        <v>20</v>
      </c>
      <c r="H818">
        <v>133</v>
      </c>
      <c r="I818" s="7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4"/>
        <v>41680.25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7"/>
        <v>theater</v>
      </c>
      <c r="T818" t="str">
        <f t="shared" si="76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2"/>
        <v>369</v>
      </c>
      <c r="G819" t="s">
        <v>20</v>
      </c>
      <c r="H819">
        <v>2489</v>
      </c>
      <c r="I819" s="7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4"/>
        <v>43589.208333333328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7"/>
        <v>publishing</v>
      </c>
      <c r="T819" t="str">
        <f t="shared" si="76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2"/>
        <v>1095</v>
      </c>
      <c r="G820" t="s">
        <v>20</v>
      </c>
      <c r="H820">
        <v>69</v>
      </c>
      <c r="I820" s="7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4"/>
        <v>43486.25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7"/>
        <v>theater</v>
      </c>
      <c r="T820" t="str">
        <f t="shared" si="76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2"/>
        <v>51</v>
      </c>
      <c r="G821" t="s">
        <v>14</v>
      </c>
      <c r="H821">
        <v>47</v>
      </c>
      <c r="I821" s="7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4"/>
        <v>41237.25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7"/>
        <v>games</v>
      </c>
      <c r="T821" t="str">
        <f t="shared" si="76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2"/>
        <v>801</v>
      </c>
      <c r="G822" t="s">
        <v>20</v>
      </c>
      <c r="H822">
        <v>279</v>
      </c>
      <c r="I822" s="7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4"/>
        <v>43310.208333333328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7"/>
        <v>music</v>
      </c>
      <c r="T822" t="str">
        <f t="shared" si="76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2"/>
        <v>291</v>
      </c>
      <c r="G823" t="s">
        <v>20</v>
      </c>
      <c r="H823">
        <v>210</v>
      </c>
      <c r="I823" s="7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4"/>
        <v>42794.25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7"/>
        <v>film &amp; video</v>
      </c>
      <c r="T823" t="str">
        <f t="shared" si="76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2"/>
        <v>350</v>
      </c>
      <c r="G824" t="s">
        <v>20</v>
      </c>
      <c r="H824">
        <v>2100</v>
      </c>
      <c r="I824" s="7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4"/>
        <v>41698.25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7"/>
        <v>music</v>
      </c>
      <c r="T824" t="str">
        <f t="shared" si="76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2"/>
        <v>357</v>
      </c>
      <c r="G825" t="s">
        <v>20</v>
      </c>
      <c r="H825">
        <v>252</v>
      </c>
      <c r="I825" s="7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4"/>
        <v>41892.208333333336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7"/>
        <v>music</v>
      </c>
      <c r="T825" t="str">
        <f t="shared" si="76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2"/>
        <v>126</v>
      </c>
      <c r="G826" t="s">
        <v>20</v>
      </c>
      <c r="H826">
        <v>1280</v>
      </c>
      <c r="I826" s="7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4"/>
        <v>40348.208333333336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7"/>
        <v>publishing</v>
      </c>
      <c r="T826" t="str">
        <f t="shared" si="76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2"/>
        <v>388</v>
      </c>
      <c r="G827" t="s">
        <v>20</v>
      </c>
      <c r="H827">
        <v>157</v>
      </c>
      <c r="I827" s="7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4"/>
        <v>42941.208333333328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7"/>
        <v>film &amp; video</v>
      </c>
      <c r="T827" t="str">
        <f t="shared" si="76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2"/>
        <v>457</v>
      </c>
      <c r="G828" t="s">
        <v>20</v>
      </c>
      <c r="H828">
        <v>194</v>
      </c>
      <c r="I828" s="7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4"/>
        <v>40525.25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7"/>
        <v>theater</v>
      </c>
      <c r="T828" t="str">
        <f t="shared" si="76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2"/>
        <v>267</v>
      </c>
      <c r="G829" t="s">
        <v>20</v>
      </c>
      <c r="H829">
        <v>82</v>
      </c>
      <c r="I829" s="7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4"/>
        <v>40666.208333333336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7"/>
        <v>film &amp; video</v>
      </c>
      <c r="T829" t="str">
        <f t="shared" si="76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7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4"/>
        <v>43340.208333333328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7"/>
        <v>theater</v>
      </c>
      <c r="T830" t="str">
        <f t="shared" si="76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2"/>
        <v>51</v>
      </c>
      <c r="G831" t="s">
        <v>14</v>
      </c>
      <c r="H831">
        <v>154</v>
      </c>
      <c r="I831" s="7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4"/>
        <v>42164.208333333328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7"/>
        <v>theater</v>
      </c>
      <c r="T831" t="str">
        <f t="shared" si="76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2"/>
        <v>1</v>
      </c>
      <c r="G832" t="s">
        <v>14</v>
      </c>
      <c r="H832">
        <v>22</v>
      </c>
      <c r="I832" s="7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4"/>
        <v>43103.25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7"/>
        <v>theater</v>
      </c>
      <c r="T832" t="str">
        <f t="shared" si="76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2"/>
        <v>109</v>
      </c>
      <c r="G833" t="s">
        <v>20</v>
      </c>
      <c r="H833">
        <v>4233</v>
      </c>
      <c r="I833" s="7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4"/>
        <v>40994.208333333336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7"/>
        <v>photography</v>
      </c>
      <c r="T833" t="str">
        <f t="shared" si="76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2"/>
        <v>315</v>
      </c>
      <c r="G834" t="s">
        <v>20</v>
      </c>
      <c r="H834">
        <v>1297</v>
      </c>
      <c r="I834" s="7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4"/>
        <v>42299.208333333328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7"/>
        <v>publishing</v>
      </c>
      <c r="T834" t="str">
        <f t="shared" si="76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78">ROUND(E835/D835*100,0)</f>
        <v>158</v>
      </c>
      <c r="G835" t="s">
        <v>20</v>
      </c>
      <c r="H835">
        <v>165</v>
      </c>
      <c r="I835" s="7">
        <f t="shared" ref="I835:I898" si="79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80">(((L835/60)/60)/24)+DATE(1970,1,1)</f>
        <v>40588.25</v>
      </c>
      <c r="O835" s="11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si="77"/>
        <v>publishing</v>
      </c>
      <c r="T835" t="str">
        <f t="shared" ref="T835:T898" si="82">RIGHT(R835,LEN(R835)-SEARCH("/",R835))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8"/>
        <v>154</v>
      </c>
      <c r="G836" t="s">
        <v>20</v>
      </c>
      <c r="H836">
        <v>119</v>
      </c>
      <c r="I836" s="7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80"/>
        <v>41448.208333333336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ref="S836:S899" si="83">LEFT(R836,SEARCH("/",R836)-1)</f>
        <v>theater</v>
      </c>
      <c r="T836" t="str">
        <f t="shared" si="82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78"/>
        <v>90</v>
      </c>
      <c r="G837" t="s">
        <v>14</v>
      </c>
      <c r="H837">
        <v>1758</v>
      </c>
      <c r="I837" s="7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80"/>
        <v>42063.25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3"/>
        <v>technology</v>
      </c>
      <c r="T837" t="str">
        <f t="shared" si="82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78"/>
        <v>75</v>
      </c>
      <c r="G838" t="s">
        <v>14</v>
      </c>
      <c r="H838">
        <v>94</v>
      </c>
      <c r="I838" s="7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80"/>
        <v>40214.25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3"/>
        <v>music</v>
      </c>
      <c r="T838" t="str">
        <f t="shared" si="82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78"/>
        <v>853</v>
      </c>
      <c r="G839" t="s">
        <v>20</v>
      </c>
      <c r="H839">
        <v>1797</v>
      </c>
      <c r="I839" s="7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80"/>
        <v>40629.208333333336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3"/>
        <v>music</v>
      </c>
      <c r="T839" t="str">
        <f t="shared" si="82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78"/>
        <v>139</v>
      </c>
      <c r="G840" t="s">
        <v>20</v>
      </c>
      <c r="H840">
        <v>261</v>
      </c>
      <c r="I840" s="7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80"/>
        <v>43370.208333333328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3"/>
        <v>theater</v>
      </c>
      <c r="T840" t="str">
        <f t="shared" si="82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78"/>
        <v>190</v>
      </c>
      <c r="G841" t="s">
        <v>20</v>
      </c>
      <c r="H841">
        <v>157</v>
      </c>
      <c r="I841" s="7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80"/>
        <v>41715.208333333336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3"/>
        <v>film &amp; video</v>
      </c>
      <c r="T841" t="str">
        <f t="shared" si="82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78"/>
        <v>100</v>
      </c>
      <c r="G842" t="s">
        <v>20</v>
      </c>
      <c r="H842">
        <v>3533</v>
      </c>
      <c r="I842" s="7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80"/>
        <v>41836.208333333336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3"/>
        <v>theater</v>
      </c>
      <c r="T842" t="str">
        <f t="shared" si="82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78"/>
        <v>143</v>
      </c>
      <c r="G843" t="s">
        <v>20</v>
      </c>
      <c r="H843">
        <v>155</v>
      </c>
      <c r="I843" s="7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80"/>
        <v>42419.25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3"/>
        <v>technology</v>
      </c>
      <c r="T843" t="str">
        <f t="shared" si="82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78"/>
        <v>563</v>
      </c>
      <c r="G844" t="s">
        <v>20</v>
      </c>
      <c r="H844">
        <v>132</v>
      </c>
      <c r="I844" s="7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80"/>
        <v>43266.208333333328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3"/>
        <v>technology</v>
      </c>
      <c r="T844" t="str">
        <f t="shared" si="82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78"/>
        <v>31</v>
      </c>
      <c r="G845" t="s">
        <v>14</v>
      </c>
      <c r="H845">
        <v>33</v>
      </c>
      <c r="I845" s="7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80"/>
        <v>43338.208333333328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3"/>
        <v>photography</v>
      </c>
      <c r="T845" t="str">
        <f t="shared" si="82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78"/>
        <v>99</v>
      </c>
      <c r="G846" t="s">
        <v>74</v>
      </c>
      <c r="H846">
        <v>94</v>
      </c>
      <c r="I846" s="7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80"/>
        <v>40930.25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3"/>
        <v>film &amp; video</v>
      </c>
      <c r="T846" t="str">
        <f t="shared" si="82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78"/>
        <v>198</v>
      </c>
      <c r="G847" t="s">
        <v>20</v>
      </c>
      <c r="H847">
        <v>1354</v>
      </c>
      <c r="I847" s="7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80"/>
        <v>43235.208333333328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3"/>
        <v>technology</v>
      </c>
      <c r="T847" t="str">
        <f t="shared" si="82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78"/>
        <v>509</v>
      </c>
      <c r="G848" t="s">
        <v>20</v>
      </c>
      <c r="H848">
        <v>48</v>
      </c>
      <c r="I848" s="7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80"/>
        <v>43302.208333333328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3"/>
        <v>technology</v>
      </c>
      <c r="T848" t="str">
        <f t="shared" si="82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78"/>
        <v>238</v>
      </c>
      <c r="G849" t="s">
        <v>20</v>
      </c>
      <c r="H849">
        <v>110</v>
      </c>
      <c r="I849" s="7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80"/>
        <v>43107.25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3"/>
        <v>food</v>
      </c>
      <c r="T849" t="str">
        <f t="shared" si="82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78"/>
        <v>338</v>
      </c>
      <c r="G850" t="s">
        <v>20</v>
      </c>
      <c r="H850">
        <v>172</v>
      </c>
      <c r="I850" s="7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80"/>
        <v>40341.208333333336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3"/>
        <v>film &amp; video</v>
      </c>
      <c r="T850" t="str">
        <f t="shared" si="82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78"/>
        <v>133</v>
      </c>
      <c r="G851" t="s">
        <v>20</v>
      </c>
      <c r="H851">
        <v>307</v>
      </c>
      <c r="I851" s="7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80"/>
        <v>40948.25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3"/>
        <v>music</v>
      </c>
      <c r="T851" t="str">
        <f t="shared" si="82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7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80"/>
        <v>40866.25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3"/>
        <v>music</v>
      </c>
      <c r="T852" t="str">
        <f t="shared" si="82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78"/>
        <v>208</v>
      </c>
      <c r="G853" t="s">
        <v>20</v>
      </c>
      <c r="H853">
        <v>160</v>
      </c>
      <c r="I853" s="7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80"/>
        <v>41031.208333333336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3"/>
        <v>music</v>
      </c>
      <c r="T853" t="str">
        <f t="shared" si="82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78"/>
        <v>51</v>
      </c>
      <c r="G854" t="s">
        <v>14</v>
      </c>
      <c r="H854">
        <v>31</v>
      </c>
      <c r="I854" s="7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80"/>
        <v>40740.208333333336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3"/>
        <v>games</v>
      </c>
      <c r="T854" t="str">
        <f t="shared" si="82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78"/>
        <v>652</v>
      </c>
      <c r="G855" t="s">
        <v>20</v>
      </c>
      <c r="H855">
        <v>1467</v>
      </c>
      <c r="I855" s="7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80"/>
        <v>40714.208333333336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3"/>
        <v>music</v>
      </c>
      <c r="T855" t="str">
        <f t="shared" si="82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78"/>
        <v>114</v>
      </c>
      <c r="G856" t="s">
        <v>20</v>
      </c>
      <c r="H856">
        <v>2662</v>
      </c>
      <c r="I856" s="7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80"/>
        <v>43787.25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3"/>
        <v>publishing</v>
      </c>
      <c r="T856" t="str">
        <f t="shared" si="82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78"/>
        <v>102</v>
      </c>
      <c r="G857" t="s">
        <v>20</v>
      </c>
      <c r="H857">
        <v>452</v>
      </c>
      <c r="I857" s="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80"/>
        <v>40712.208333333336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3"/>
        <v>theater</v>
      </c>
      <c r="T857" t="str">
        <f t="shared" si="82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78"/>
        <v>357</v>
      </c>
      <c r="G858" t="s">
        <v>20</v>
      </c>
      <c r="H858">
        <v>158</v>
      </c>
      <c r="I858" s="7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80"/>
        <v>41023.208333333336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3"/>
        <v>food</v>
      </c>
      <c r="T858" t="str">
        <f t="shared" si="82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78"/>
        <v>140</v>
      </c>
      <c r="G859" t="s">
        <v>20</v>
      </c>
      <c r="H859">
        <v>225</v>
      </c>
      <c r="I859" s="7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80"/>
        <v>40944.25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3"/>
        <v>film &amp; video</v>
      </c>
      <c r="T859" t="str">
        <f t="shared" si="82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78"/>
        <v>69</v>
      </c>
      <c r="G860" t="s">
        <v>14</v>
      </c>
      <c r="H860">
        <v>35</v>
      </c>
      <c r="I860" s="7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80"/>
        <v>43211.208333333328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3"/>
        <v>food</v>
      </c>
      <c r="T860" t="str">
        <f t="shared" si="82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78"/>
        <v>36</v>
      </c>
      <c r="G861" t="s">
        <v>14</v>
      </c>
      <c r="H861">
        <v>63</v>
      </c>
      <c r="I861" s="7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80"/>
        <v>41334.25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3"/>
        <v>theater</v>
      </c>
      <c r="T861" t="str">
        <f t="shared" si="82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78"/>
        <v>252</v>
      </c>
      <c r="G862" t="s">
        <v>20</v>
      </c>
      <c r="H862">
        <v>65</v>
      </c>
      <c r="I862" s="7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80"/>
        <v>43515.25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3"/>
        <v>technology</v>
      </c>
      <c r="T862" t="str">
        <f t="shared" si="82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78"/>
        <v>106</v>
      </c>
      <c r="G863" t="s">
        <v>20</v>
      </c>
      <c r="H863">
        <v>163</v>
      </c>
      <c r="I863" s="7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80"/>
        <v>40258.208333333336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3"/>
        <v>theater</v>
      </c>
      <c r="T863" t="str">
        <f t="shared" si="82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78"/>
        <v>187</v>
      </c>
      <c r="G864" t="s">
        <v>20</v>
      </c>
      <c r="H864">
        <v>85</v>
      </c>
      <c r="I864" s="7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80"/>
        <v>40756.208333333336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3"/>
        <v>theater</v>
      </c>
      <c r="T864" t="str">
        <f t="shared" si="82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78"/>
        <v>387</v>
      </c>
      <c r="G865" t="s">
        <v>20</v>
      </c>
      <c r="H865">
        <v>217</v>
      </c>
      <c r="I865" s="7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80"/>
        <v>42172.208333333328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3"/>
        <v>film &amp; video</v>
      </c>
      <c r="T865" t="str">
        <f t="shared" si="82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78"/>
        <v>347</v>
      </c>
      <c r="G866" t="s">
        <v>20</v>
      </c>
      <c r="H866">
        <v>150</v>
      </c>
      <c r="I866" s="7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80"/>
        <v>42601.208333333328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3"/>
        <v>film &amp; video</v>
      </c>
      <c r="T866" t="str">
        <f t="shared" si="82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78"/>
        <v>186</v>
      </c>
      <c r="G867" t="s">
        <v>20</v>
      </c>
      <c r="H867">
        <v>3272</v>
      </c>
      <c r="I867" s="7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80"/>
        <v>41897.208333333336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3"/>
        <v>theater</v>
      </c>
      <c r="T867" t="str">
        <f t="shared" si="82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78"/>
        <v>43</v>
      </c>
      <c r="G868" t="s">
        <v>74</v>
      </c>
      <c r="H868">
        <v>898</v>
      </c>
      <c r="I868" s="7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80"/>
        <v>40671.208333333336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3"/>
        <v>photography</v>
      </c>
      <c r="T868" t="str">
        <f t="shared" si="82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78"/>
        <v>162</v>
      </c>
      <c r="G869" t="s">
        <v>20</v>
      </c>
      <c r="H869">
        <v>300</v>
      </c>
      <c r="I869" s="7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80"/>
        <v>43382.208333333328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3"/>
        <v>food</v>
      </c>
      <c r="T869" t="str">
        <f t="shared" si="82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78"/>
        <v>185</v>
      </c>
      <c r="G870" t="s">
        <v>20</v>
      </c>
      <c r="H870">
        <v>126</v>
      </c>
      <c r="I870" s="7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80"/>
        <v>41559.208333333336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3"/>
        <v>theater</v>
      </c>
      <c r="T870" t="str">
        <f t="shared" si="82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78"/>
        <v>24</v>
      </c>
      <c r="G871" t="s">
        <v>14</v>
      </c>
      <c r="H871">
        <v>526</v>
      </c>
      <c r="I871" s="7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80"/>
        <v>40350.208333333336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3"/>
        <v>film &amp; video</v>
      </c>
      <c r="T871" t="str">
        <f t="shared" si="82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78"/>
        <v>90</v>
      </c>
      <c r="G872" t="s">
        <v>14</v>
      </c>
      <c r="H872">
        <v>121</v>
      </c>
      <c r="I872" s="7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80"/>
        <v>42240.208333333328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3"/>
        <v>theater</v>
      </c>
      <c r="T872" t="str">
        <f t="shared" si="82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78"/>
        <v>273</v>
      </c>
      <c r="G873" t="s">
        <v>20</v>
      </c>
      <c r="H873">
        <v>2320</v>
      </c>
      <c r="I873" s="7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80"/>
        <v>43040.208333333328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3"/>
        <v>theater</v>
      </c>
      <c r="T873" t="str">
        <f t="shared" si="82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78"/>
        <v>170</v>
      </c>
      <c r="G874" t="s">
        <v>20</v>
      </c>
      <c r="H874">
        <v>81</v>
      </c>
      <c r="I874" s="7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80"/>
        <v>43346.208333333328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3"/>
        <v>film &amp; video</v>
      </c>
      <c r="T874" t="str">
        <f t="shared" si="82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78"/>
        <v>188</v>
      </c>
      <c r="G875" t="s">
        <v>20</v>
      </c>
      <c r="H875">
        <v>1887</v>
      </c>
      <c r="I875" s="7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80"/>
        <v>41647.25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3"/>
        <v>photography</v>
      </c>
      <c r="T875" t="str">
        <f t="shared" si="82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78"/>
        <v>347</v>
      </c>
      <c r="G876" t="s">
        <v>20</v>
      </c>
      <c r="H876">
        <v>4358</v>
      </c>
      <c r="I876" s="7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80"/>
        <v>40291.208333333336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3"/>
        <v>photography</v>
      </c>
      <c r="T876" t="str">
        <f t="shared" si="82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78"/>
        <v>69</v>
      </c>
      <c r="G877" t="s">
        <v>14</v>
      </c>
      <c r="H877">
        <v>67</v>
      </c>
      <c r="I877" s="7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80"/>
        <v>40556.25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3"/>
        <v>music</v>
      </c>
      <c r="T877" t="str">
        <f t="shared" si="82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78"/>
        <v>25</v>
      </c>
      <c r="G878" t="s">
        <v>14</v>
      </c>
      <c r="H878">
        <v>57</v>
      </c>
      <c r="I878" s="7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80"/>
        <v>43624.208333333328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3"/>
        <v>photography</v>
      </c>
      <c r="T878" t="str">
        <f t="shared" si="82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78"/>
        <v>77</v>
      </c>
      <c r="G879" t="s">
        <v>14</v>
      </c>
      <c r="H879">
        <v>1229</v>
      </c>
      <c r="I879" s="7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80"/>
        <v>42577.208333333328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3"/>
        <v>food</v>
      </c>
      <c r="T879" t="str">
        <f t="shared" si="82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78"/>
        <v>37</v>
      </c>
      <c r="G880" t="s">
        <v>14</v>
      </c>
      <c r="H880">
        <v>12</v>
      </c>
      <c r="I880" s="7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80"/>
        <v>43845.25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3"/>
        <v>music</v>
      </c>
      <c r="T880" t="str">
        <f t="shared" si="82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78"/>
        <v>544</v>
      </c>
      <c r="G881" t="s">
        <v>20</v>
      </c>
      <c r="H881">
        <v>53</v>
      </c>
      <c r="I881" s="7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80"/>
        <v>42788.25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3"/>
        <v>publishing</v>
      </c>
      <c r="T881" t="str">
        <f t="shared" si="82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78"/>
        <v>229</v>
      </c>
      <c r="G882" t="s">
        <v>20</v>
      </c>
      <c r="H882">
        <v>2414</v>
      </c>
      <c r="I882" s="7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80"/>
        <v>43667.208333333328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3"/>
        <v>music</v>
      </c>
      <c r="T882" t="str">
        <f t="shared" si="82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78"/>
        <v>39</v>
      </c>
      <c r="G883" t="s">
        <v>14</v>
      </c>
      <c r="H883">
        <v>452</v>
      </c>
      <c r="I883" s="7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80"/>
        <v>42194.208333333328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3"/>
        <v>theater</v>
      </c>
      <c r="T883" t="str">
        <f t="shared" si="82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7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80"/>
        <v>42025.25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3"/>
        <v>theater</v>
      </c>
      <c r="T884" t="str">
        <f t="shared" si="82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78"/>
        <v>238</v>
      </c>
      <c r="G885" t="s">
        <v>20</v>
      </c>
      <c r="H885">
        <v>193</v>
      </c>
      <c r="I885" s="7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80"/>
        <v>40323.208333333336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3"/>
        <v>film &amp; video</v>
      </c>
      <c r="T885" t="str">
        <f t="shared" si="82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78"/>
        <v>64</v>
      </c>
      <c r="G886" t="s">
        <v>14</v>
      </c>
      <c r="H886">
        <v>1886</v>
      </c>
      <c r="I886" s="7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80"/>
        <v>41763.208333333336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3"/>
        <v>theater</v>
      </c>
      <c r="T886" t="str">
        <f t="shared" si="82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78"/>
        <v>118</v>
      </c>
      <c r="G887" t="s">
        <v>20</v>
      </c>
      <c r="H887">
        <v>52</v>
      </c>
      <c r="I887" s="7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80"/>
        <v>40335.208333333336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3"/>
        <v>theater</v>
      </c>
      <c r="T887" t="str">
        <f t="shared" si="82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78"/>
        <v>85</v>
      </c>
      <c r="G888" t="s">
        <v>14</v>
      </c>
      <c r="H888">
        <v>1825</v>
      </c>
      <c r="I888" s="7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80"/>
        <v>40416.208333333336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3"/>
        <v>music</v>
      </c>
      <c r="T888" t="str">
        <f t="shared" si="82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78"/>
        <v>29</v>
      </c>
      <c r="G889" t="s">
        <v>14</v>
      </c>
      <c r="H889">
        <v>31</v>
      </c>
      <c r="I889" s="7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80"/>
        <v>42202.208333333328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3"/>
        <v>theater</v>
      </c>
      <c r="T889" t="str">
        <f t="shared" si="82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78"/>
        <v>210</v>
      </c>
      <c r="G890" t="s">
        <v>20</v>
      </c>
      <c r="H890">
        <v>290</v>
      </c>
      <c r="I890" s="7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80"/>
        <v>42836.208333333328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3"/>
        <v>theater</v>
      </c>
      <c r="T890" t="str">
        <f t="shared" si="82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78"/>
        <v>170</v>
      </c>
      <c r="G891" t="s">
        <v>20</v>
      </c>
      <c r="H891">
        <v>122</v>
      </c>
      <c r="I891" s="7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80"/>
        <v>41710.208333333336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3"/>
        <v>music</v>
      </c>
      <c r="T891" t="str">
        <f t="shared" si="82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78"/>
        <v>116</v>
      </c>
      <c r="G892" t="s">
        <v>20</v>
      </c>
      <c r="H892">
        <v>1470</v>
      </c>
      <c r="I892" s="7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80"/>
        <v>43640.208333333328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3"/>
        <v>music</v>
      </c>
      <c r="T892" t="str">
        <f t="shared" si="82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78"/>
        <v>259</v>
      </c>
      <c r="G893" t="s">
        <v>20</v>
      </c>
      <c r="H893">
        <v>165</v>
      </c>
      <c r="I893" s="7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80"/>
        <v>40880.25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3"/>
        <v>film &amp; video</v>
      </c>
      <c r="T893" t="str">
        <f t="shared" si="82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78"/>
        <v>231</v>
      </c>
      <c r="G894" t="s">
        <v>20</v>
      </c>
      <c r="H894">
        <v>182</v>
      </c>
      <c r="I894" s="7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80"/>
        <v>40319.208333333336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3"/>
        <v>publishing</v>
      </c>
      <c r="T894" t="str">
        <f t="shared" si="82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78"/>
        <v>128</v>
      </c>
      <c r="G895" t="s">
        <v>20</v>
      </c>
      <c r="H895">
        <v>199</v>
      </c>
      <c r="I895" s="7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80"/>
        <v>42170.208333333328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3"/>
        <v>film &amp; video</v>
      </c>
      <c r="T895" t="str">
        <f t="shared" si="82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78"/>
        <v>189</v>
      </c>
      <c r="G896" t="s">
        <v>20</v>
      </c>
      <c r="H896">
        <v>56</v>
      </c>
      <c r="I896" s="7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80"/>
        <v>41466.208333333336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3"/>
        <v>film &amp; video</v>
      </c>
      <c r="T896" t="str">
        <f t="shared" si="82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78"/>
        <v>7</v>
      </c>
      <c r="G897" t="s">
        <v>14</v>
      </c>
      <c r="H897">
        <v>107</v>
      </c>
      <c r="I897" s="7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80"/>
        <v>43134.25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3"/>
        <v>theater</v>
      </c>
      <c r="T897" t="str">
        <f t="shared" si="82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78"/>
        <v>774</v>
      </c>
      <c r="G898" t="s">
        <v>20</v>
      </c>
      <c r="H898">
        <v>1460</v>
      </c>
      <c r="I898" s="7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80"/>
        <v>40738.208333333336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3"/>
        <v>food</v>
      </c>
      <c r="T898" t="str">
        <f t="shared" si="82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84">ROUND(E899/D899*100,0)</f>
        <v>28</v>
      </c>
      <c r="G899" t="s">
        <v>14</v>
      </c>
      <c r="H899">
        <v>27</v>
      </c>
      <c r="I899" s="7">
        <f t="shared" ref="I899:I962" si="85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6">(((L899/60)/60)/24)+DATE(1970,1,1)</f>
        <v>43583.208333333328</v>
      </c>
      <c r="O899" s="11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si="83"/>
        <v>theater</v>
      </c>
      <c r="T899" t="str">
        <f t="shared" ref="T899:T962" si="88">RIGHT(R899,LEN(R899)-SEARCH("/",R899))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4"/>
        <v>52</v>
      </c>
      <c r="G900" t="s">
        <v>14</v>
      </c>
      <c r="H900">
        <v>1221</v>
      </c>
      <c r="I900" s="7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6"/>
        <v>43815.25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tr">
        <f t="shared" ref="S900:S963" si="89">LEFT(R900,SEARCH("/",R900)-1)</f>
        <v>film &amp; video</v>
      </c>
      <c r="T900" t="str">
        <f t="shared" si="88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4"/>
        <v>407</v>
      </c>
      <c r="G901" t="s">
        <v>20</v>
      </c>
      <c r="H901">
        <v>123</v>
      </c>
      <c r="I901" s="7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6"/>
        <v>41554.208333333336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9"/>
        <v>music</v>
      </c>
      <c r="T901" t="str">
        <f t="shared" si="88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7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6"/>
        <v>41901.208333333336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9"/>
        <v>technology</v>
      </c>
      <c r="T902" t="str">
        <f t="shared" si="88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4"/>
        <v>156</v>
      </c>
      <c r="G903" t="s">
        <v>20</v>
      </c>
      <c r="H903">
        <v>159</v>
      </c>
      <c r="I903" s="7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6"/>
        <v>43298.208333333328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9"/>
        <v>music</v>
      </c>
      <c r="T903" t="str">
        <f t="shared" si="88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4"/>
        <v>252</v>
      </c>
      <c r="G904" t="s">
        <v>20</v>
      </c>
      <c r="H904">
        <v>110</v>
      </c>
      <c r="I904" s="7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6"/>
        <v>42399.25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9"/>
        <v>technology</v>
      </c>
      <c r="T904" t="str">
        <f t="shared" si="88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4"/>
        <v>2</v>
      </c>
      <c r="G905" t="s">
        <v>47</v>
      </c>
      <c r="H905">
        <v>14</v>
      </c>
      <c r="I905" s="7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6"/>
        <v>41034.208333333336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9"/>
        <v>publishing</v>
      </c>
      <c r="T905" t="str">
        <f t="shared" si="88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4"/>
        <v>12</v>
      </c>
      <c r="G906" t="s">
        <v>14</v>
      </c>
      <c r="H906">
        <v>16</v>
      </c>
      <c r="I906" s="7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6"/>
        <v>41186.208333333336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9"/>
        <v>publishing</v>
      </c>
      <c r="T906" t="str">
        <f t="shared" si="88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4"/>
        <v>164</v>
      </c>
      <c r="G907" t="s">
        <v>20</v>
      </c>
      <c r="H907">
        <v>236</v>
      </c>
      <c r="I907" s="7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6"/>
        <v>41536.208333333336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9"/>
        <v>theater</v>
      </c>
      <c r="T907" t="str">
        <f t="shared" si="88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4"/>
        <v>163</v>
      </c>
      <c r="G908" t="s">
        <v>20</v>
      </c>
      <c r="H908">
        <v>191</v>
      </c>
      <c r="I908" s="7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6"/>
        <v>42868.208333333328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9"/>
        <v>film &amp; video</v>
      </c>
      <c r="T908" t="str">
        <f t="shared" si="88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4"/>
        <v>20</v>
      </c>
      <c r="G909" t="s">
        <v>14</v>
      </c>
      <c r="H909">
        <v>41</v>
      </c>
      <c r="I909" s="7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6"/>
        <v>40660.208333333336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9"/>
        <v>theater</v>
      </c>
      <c r="T909" t="str">
        <f t="shared" si="88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4"/>
        <v>319</v>
      </c>
      <c r="G910" t="s">
        <v>20</v>
      </c>
      <c r="H910">
        <v>3934</v>
      </c>
      <c r="I910" s="7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6"/>
        <v>41031.208333333336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9"/>
        <v>games</v>
      </c>
      <c r="T910" t="str">
        <f t="shared" si="88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4"/>
        <v>479</v>
      </c>
      <c r="G911" t="s">
        <v>20</v>
      </c>
      <c r="H911">
        <v>80</v>
      </c>
      <c r="I911" s="7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6"/>
        <v>43255.208333333328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9"/>
        <v>theater</v>
      </c>
      <c r="T911" t="str">
        <f t="shared" si="88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4"/>
        <v>20</v>
      </c>
      <c r="G912" t="s">
        <v>74</v>
      </c>
      <c r="H912">
        <v>296</v>
      </c>
      <c r="I912" s="7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6"/>
        <v>42026.25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9"/>
        <v>theater</v>
      </c>
      <c r="T912" t="str">
        <f t="shared" si="88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4"/>
        <v>199</v>
      </c>
      <c r="G913" t="s">
        <v>20</v>
      </c>
      <c r="H913">
        <v>462</v>
      </c>
      <c r="I913" s="7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6"/>
        <v>43717.208333333328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9"/>
        <v>technology</v>
      </c>
      <c r="T913" t="str">
        <f t="shared" si="88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7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6"/>
        <v>41157.208333333336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9"/>
        <v>film &amp; video</v>
      </c>
      <c r="T914" t="str">
        <f t="shared" si="88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4"/>
        <v>51</v>
      </c>
      <c r="G915" t="s">
        <v>14</v>
      </c>
      <c r="H915">
        <v>523</v>
      </c>
      <c r="I915" s="7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6"/>
        <v>43597.208333333328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9"/>
        <v>film &amp; video</v>
      </c>
      <c r="T915" t="str">
        <f t="shared" si="88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4"/>
        <v>57</v>
      </c>
      <c r="G916" t="s">
        <v>14</v>
      </c>
      <c r="H916">
        <v>141</v>
      </c>
      <c r="I916" s="7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6"/>
        <v>41490.208333333336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9"/>
        <v>theater</v>
      </c>
      <c r="T916" t="str">
        <f t="shared" si="88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4"/>
        <v>156</v>
      </c>
      <c r="G917" t="s">
        <v>20</v>
      </c>
      <c r="H917">
        <v>1866</v>
      </c>
      <c r="I917" s="7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6"/>
        <v>42976.208333333328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9"/>
        <v>film &amp; video</v>
      </c>
      <c r="T917" t="str">
        <f t="shared" si="88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4"/>
        <v>36</v>
      </c>
      <c r="G918" t="s">
        <v>14</v>
      </c>
      <c r="H918">
        <v>52</v>
      </c>
      <c r="I918" s="7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6"/>
        <v>41991.25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9"/>
        <v>photography</v>
      </c>
      <c r="T918" t="str">
        <f t="shared" si="88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4"/>
        <v>58</v>
      </c>
      <c r="G919" t="s">
        <v>47</v>
      </c>
      <c r="H919">
        <v>27</v>
      </c>
      <c r="I919" s="7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6"/>
        <v>40722.208333333336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9"/>
        <v>film &amp; video</v>
      </c>
      <c r="T919" t="str">
        <f t="shared" si="88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4"/>
        <v>237</v>
      </c>
      <c r="G920" t="s">
        <v>20</v>
      </c>
      <c r="H920">
        <v>156</v>
      </c>
      <c r="I920" s="7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6"/>
        <v>41117.208333333336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9"/>
        <v>publishing</v>
      </c>
      <c r="T920" t="str">
        <f t="shared" si="88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4"/>
        <v>59</v>
      </c>
      <c r="G921" t="s">
        <v>14</v>
      </c>
      <c r="H921">
        <v>225</v>
      </c>
      <c r="I921" s="7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6"/>
        <v>43022.208333333328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9"/>
        <v>theater</v>
      </c>
      <c r="T921" t="str">
        <f t="shared" si="88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4"/>
        <v>183</v>
      </c>
      <c r="G922" t="s">
        <v>20</v>
      </c>
      <c r="H922">
        <v>255</v>
      </c>
      <c r="I922" s="7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6"/>
        <v>43503.25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9"/>
        <v>film &amp; video</v>
      </c>
      <c r="T922" t="str">
        <f t="shared" si="88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4"/>
        <v>1</v>
      </c>
      <c r="G923" t="s">
        <v>14</v>
      </c>
      <c r="H923">
        <v>38</v>
      </c>
      <c r="I923" s="7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6"/>
        <v>40951.25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9"/>
        <v>technology</v>
      </c>
      <c r="T923" t="str">
        <f t="shared" si="88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4"/>
        <v>176</v>
      </c>
      <c r="G924" t="s">
        <v>20</v>
      </c>
      <c r="H924">
        <v>2261</v>
      </c>
      <c r="I924" s="7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6"/>
        <v>43443.25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9"/>
        <v>music</v>
      </c>
      <c r="T924" t="str">
        <f t="shared" si="88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4"/>
        <v>238</v>
      </c>
      <c r="G925" t="s">
        <v>20</v>
      </c>
      <c r="H925">
        <v>40</v>
      </c>
      <c r="I925" s="7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6"/>
        <v>40373.208333333336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9"/>
        <v>theater</v>
      </c>
      <c r="T925" t="str">
        <f t="shared" si="88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4"/>
        <v>488</v>
      </c>
      <c r="G926" t="s">
        <v>20</v>
      </c>
      <c r="H926">
        <v>2289</v>
      </c>
      <c r="I926" s="7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6"/>
        <v>43769.208333333328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9"/>
        <v>theater</v>
      </c>
      <c r="T926" t="str">
        <f t="shared" si="88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4"/>
        <v>224</v>
      </c>
      <c r="G927" t="s">
        <v>20</v>
      </c>
      <c r="H927">
        <v>65</v>
      </c>
      <c r="I927" s="7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6"/>
        <v>43000.208333333328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9"/>
        <v>theater</v>
      </c>
      <c r="T927" t="str">
        <f t="shared" si="88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4"/>
        <v>18</v>
      </c>
      <c r="G928" t="s">
        <v>14</v>
      </c>
      <c r="H928">
        <v>15</v>
      </c>
      <c r="I928" s="7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6"/>
        <v>42502.208333333328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9"/>
        <v>food</v>
      </c>
      <c r="T928" t="str">
        <f t="shared" si="88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4"/>
        <v>46</v>
      </c>
      <c r="G929" t="s">
        <v>14</v>
      </c>
      <c r="H929">
        <v>37</v>
      </c>
      <c r="I929" s="7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6"/>
        <v>41102.208333333336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9"/>
        <v>theater</v>
      </c>
      <c r="T929" t="str">
        <f t="shared" si="88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4"/>
        <v>117</v>
      </c>
      <c r="G930" t="s">
        <v>20</v>
      </c>
      <c r="H930">
        <v>3777</v>
      </c>
      <c r="I930" s="7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6"/>
        <v>41637.25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9"/>
        <v>technology</v>
      </c>
      <c r="T930" t="str">
        <f t="shared" si="88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4"/>
        <v>217</v>
      </c>
      <c r="G931" t="s">
        <v>20</v>
      </c>
      <c r="H931">
        <v>184</v>
      </c>
      <c r="I931" s="7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6"/>
        <v>42858.208333333328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9"/>
        <v>theater</v>
      </c>
      <c r="T931" t="str">
        <f t="shared" si="88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4"/>
        <v>112</v>
      </c>
      <c r="G932" t="s">
        <v>20</v>
      </c>
      <c r="H932">
        <v>85</v>
      </c>
      <c r="I932" s="7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6"/>
        <v>42060.25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9"/>
        <v>theater</v>
      </c>
      <c r="T932" t="str">
        <f t="shared" si="88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4"/>
        <v>73</v>
      </c>
      <c r="G933" t="s">
        <v>14</v>
      </c>
      <c r="H933">
        <v>112</v>
      </c>
      <c r="I933" s="7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6"/>
        <v>41818.208333333336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9"/>
        <v>theater</v>
      </c>
      <c r="T933" t="str">
        <f t="shared" si="88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4"/>
        <v>212</v>
      </c>
      <c r="G934" t="s">
        <v>20</v>
      </c>
      <c r="H934">
        <v>144</v>
      </c>
      <c r="I934" s="7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6"/>
        <v>41709.208333333336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9"/>
        <v>music</v>
      </c>
      <c r="T934" t="str">
        <f t="shared" si="88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4"/>
        <v>240</v>
      </c>
      <c r="G935" t="s">
        <v>20</v>
      </c>
      <c r="H935">
        <v>1902</v>
      </c>
      <c r="I935" s="7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6"/>
        <v>41372.208333333336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9"/>
        <v>theater</v>
      </c>
      <c r="T935" t="str">
        <f t="shared" si="88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4"/>
        <v>182</v>
      </c>
      <c r="G936" t="s">
        <v>20</v>
      </c>
      <c r="H936">
        <v>105</v>
      </c>
      <c r="I936" s="7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6"/>
        <v>42422.25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9"/>
        <v>theater</v>
      </c>
      <c r="T936" t="str">
        <f t="shared" si="88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4"/>
        <v>164</v>
      </c>
      <c r="G937" t="s">
        <v>20</v>
      </c>
      <c r="H937">
        <v>132</v>
      </c>
      <c r="I937" s="7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6"/>
        <v>42209.208333333328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9"/>
        <v>theater</v>
      </c>
      <c r="T937" t="str">
        <f t="shared" si="88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4"/>
        <v>2</v>
      </c>
      <c r="G938" t="s">
        <v>14</v>
      </c>
      <c r="H938">
        <v>21</v>
      </c>
      <c r="I938" s="7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6"/>
        <v>43668.208333333328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9"/>
        <v>theater</v>
      </c>
      <c r="T938" t="str">
        <f t="shared" si="88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4"/>
        <v>50</v>
      </c>
      <c r="G939" t="s">
        <v>74</v>
      </c>
      <c r="H939">
        <v>976</v>
      </c>
      <c r="I939" s="7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6"/>
        <v>42334.25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9"/>
        <v>film &amp; video</v>
      </c>
      <c r="T939" t="str">
        <f t="shared" si="88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4"/>
        <v>110</v>
      </c>
      <c r="G940" t="s">
        <v>20</v>
      </c>
      <c r="H940">
        <v>96</v>
      </c>
      <c r="I940" s="7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6"/>
        <v>43263.208333333328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9"/>
        <v>publishing</v>
      </c>
      <c r="T940" t="str">
        <f t="shared" si="88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4"/>
        <v>49</v>
      </c>
      <c r="G941" t="s">
        <v>14</v>
      </c>
      <c r="H941">
        <v>67</v>
      </c>
      <c r="I941" s="7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6"/>
        <v>40670.208333333336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9"/>
        <v>games</v>
      </c>
      <c r="T941" t="str">
        <f t="shared" si="88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4"/>
        <v>62</v>
      </c>
      <c r="G942" t="s">
        <v>47</v>
      </c>
      <c r="H942">
        <v>66</v>
      </c>
      <c r="I942" s="7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6"/>
        <v>41244.25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9"/>
        <v>technology</v>
      </c>
      <c r="T942" t="str">
        <f t="shared" si="88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4"/>
        <v>13</v>
      </c>
      <c r="G943" t="s">
        <v>14</v>
      </c>
      <c r="H943">
        <v>78</v>
      </c>
      <c r="I943" s="7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6"/>
        <v>40552.25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9"/>
        <v>theater</v>
      </c>
      <c r="T943" t="str">
        <f t="shared" si="88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4"/>
        <v>65</v>
      </c>
      <c r="G944" t="s">
        <v>14</v>
      </c>
      <c r="H944">
        <v>67</v>
      </c>
      <c r="I944" s="7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6"/>
        <v>40568.25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9"/>
        <v>theater</v>
      </c>
      <c r="T944" t="str">
        <f t="shared" si="88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4"/>
        <v>160</v>
      </c>
      <c r="G945" t="s">
        <v>20</v>
      </c>
      <c r="H945">
        <v>114</v>
      </c>
      <c r="I945" s="7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6"/>
        <v>41906.208333333336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9"/>
        <v>food</v>
      </c>
      <c r="T945" t="str">
        <f t="shared" si="88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4"/>
        <v>81</v>
      </c>
      <c r="G946" t="s">
        <v>14</v>
      </c>
      <c r="H946">
        <v>263</v>
      </c>
      <c r="I946" s="7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6"/>
        <v>42776.25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9"/>
        <v>photography</v>
      </c>
      <c r="T946" t="str">
        <f t="shared" si="88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4"/>
        <v>32</v>
      </c>
      <c r="G947" t="s">
        <v>14</v>
      </c>
      <c r="H947">
        <v>1691</v>
      </c>
      <c r="I947" s="7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6"/>
        <v>41004.208333333336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9"/>
        <v>photography</v>
      </c>
      <c r="T947" t="str">
        <f t="shared" si="88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4"/>
        <v>10</v>
      </c>
      <c r="G948" t="s">
        <v>14</v>
      </c>
      <c r="H948">
        <v>181</v>
      </c>
      <c r="I948" s="7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6"/>
        <v>40710.208333333336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9"/>
        <v>theater</v>
      </c>
      <c r="T948" t="str">
        <f t="shared" si="88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4"/>
        <v>27</v>
      </c>
      <c r="G949" t="s">
        <v>14</v>
      </c>
      <c r="H949">
        <v>13</v>
      </c>
      <c r="I949" s="7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6"/>
        <v>41908.208333333336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9"/>
        <v>theater</v>
      </c>
      <c r="T949" t="str">
        <f t="shared" si="88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4"/>
        <v>63</v>
      </c>
      <c r="G950" t="s">
        <v>74</v>
      </c>
      <c r="H950">
        <v>160</v>
      </c>
      <c r="I950" s="7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6"/>
        <v>41985.25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9"/>
        <v>film &amp; video</v>
      </c>
      <c r="T950" t="str">
        <f t="shared" si="88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4"/>
        <v>161</v>
      </c>
      <c r="G951" t="s">
        <v>20</v>
      </c>
      <c r="H951">
        <v>203</v>
      </c>
      <c r="I951" s="7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6"/>
        <v>42112.208333333328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9"/>
        <v>technology</v>
      </c>
      <c r="T951" t="str">
        <f t="shared" si="88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7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6"/>
        <v>43571.208333333328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9"/>
        <v>theater</v>
      </c>
      <c r="T952" t="str">
        <f t="shared" si="88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4"/>
        <v>1097</v>
      </c>
      <c r="G953" t="s">
        <v>20</v>
      </c>
      <c r="H953">
        <v>1559</v>
      </c>
      <c r="I953" s="7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6"/>
        <v>42730.25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9"/>
        <v>music</v>
      </c>
      <c r="T953" t="str">
        <f t="shared" si="88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4"/>
        <v>70</v>
      </c>
      <c r="G954" t="s">
        <v>74</v>
      </c>
      <c r="H954">
        <v>2266</v>
      </c>
      <c r="I954" s="7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6"/>
        <v>42591.208333333328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9"/>
        <v>film &amp; video</v>
      </c>
      <c r="T954" t="str">
        <f t="shared" si="88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7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6"/>
        <v>42358.25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9"/>
        <v>film &amp; video</v>
      </c>
      <c r="T955" t="str">
        <f t="shared" si="88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4"/>
        <v>367</v>
      </c>
      <c r="G956" t="s">
        <v>20</v>
      </c>
      <c r="H956">
        <v>1548</v>
      </c>
      <c r="I956" s="7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6"/>
        <v>41174.208333333336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9"/>
        <v>technology</v>
      </c>
      <c r="T956" t="str">
        <f t="shared" si="88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7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6"/>
        <v>41238.25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9"/>
        <v>theater</v>
      </c>
      <c r="T957" t="str">
        <f t="shared" si="88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4"/>
        <v>19</v>
      </c>
      <c r="G958" t="s">
        <v>14</v>
      </c>
      <c r="H958">
        <v>830</v>
      </c>
      <c r="I958" s="7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6"/>
        <v>42360.25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9"/>
        <v>film &amp; video</v>
      </c>
      <c r="T958" t="str">
        <f t="shared" si="88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4"/>
        <v>127</v>
      </c>
      <c r="G959" t="s">
        <v>20</v>
      </c>
      <c r="H959">
        <v>131</v>
      </c>
      <c r="I959" s="7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6"/>
        <v>40955.25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9"/>
        <v>theater</v>
      </c>
      <c r="T959" t="str">
        <f t="shared" si="88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4"/>
        <v>735</v>
      </c>
      <c r="G960" t="s">
        <v>20</v>
      </c>
      <c r="H960">
        <v>112</v>
      </c>
      <c r="I960" s="7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6"/>
        <v>40350.208333333336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9"/>
        <v>film &amp; video</v>
      </c>
      <c r="T960" t="str">
        <f t="shared" si="88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4"/>
        <v>5</v>
      </c>
      <c r="G961" t="s">
        <v>14</v>
      </c>
      <c r="H961">
        <v>130</v>
      </c>
      <c r="I961" s="7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6"/>
        <v>40357.208333333336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9"/>
        <v>publishing</v>
      </c>
      <c r="T961" t="str">
        <f t="shared" si="88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4"/>
        <v>85</v>
      </c>
      <c r="G962" t="s">
        <v>14</v>
      </c>
      <c r="H962">
        <v>55</v>
      </c>
      <c r="I962" s="7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6"/>
        <v>42408.25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9"/>
        <v>technology</v>
      </c>
      <c r="T962" t="str">
        <f t="shared" si="88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90">ROUND(E963/D963*100,0)</f>
        <v>119</v>
      </c>
      <c r="G963" t="s">
        <v>20</v>
      </c>
      <c r="H963">
        <v>155</v>
      </c>
      <c r="I963" s="7">
        <f t="shared" ref="I963:I1001" si="91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2">(((L963/60)/60)/24)+DATE(1970,1,1)</f>
        <v>40591.25</v>
      </c>
      <c r="O963" s="11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si="89"/>
        <v>publishing</v>
      </c>
      <c r="T963" t="str">
        <f t="shared" ref="T963:T1001" si="94">RIGHT(R963,LEN(R963)-SEARCH("/",R963))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90"/>
        <v>296</v>
      </c>
      <c r="G964" t="s">
        <v>20</v>
      </c>
      <c r="H964">
        <v>266</v>
      </c>
      <c r="I964" s="7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2"/>
        <v>41592.25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tr">
        <f t="shared" ref="S964:S1001" si="95">LEFT(R964,SEARCH("/",R964)-1)</f>
        <v>food</v>
      </c>
      <c r="T964" t="str">
        <f t="shared" si="94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0"/>
        <v>85</v>
      </c>
      <c r="G965" t="s">
        <v>14</v>
      </c>
      <c r="H965">
        <v>114</v>
      </c>
      <c r="I965" s="7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2"/>
        <v>40607.25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5"/>
        <v>photography</v>
      </c>
      <c r="T965" t="str">
        <f t="shared" si="94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0"/>
        <v>356</v>
      </c>
      <c r="G966" t="s">
        <v>20</v>
      </c>
      <c r="H966">
        <v>155</v>
      </c>
      <c r="I966" s="7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2"/>
        <v>42135.208333333328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5"/>
        <v>theater</v>
      </c>
      <c r="T966" t="str">
        <f t="shared" si="94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0"/>
        <v>386</v>
      </c>
      <c r="G967" t="s">
        <v>20</v>
      </c>
      <c r="H967">
        <v>207</v>
      </c>
      <c r="I967" s="7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2"/>
        <v>40203.25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5"/>
        <v>music</v>
      </c>
      <c r="T967" t="str">
        <f t="shared" si="94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0"/>
        <v>792</v>
      </c>
      <c r="G968" t="s">
        <v>20</v>
      </c>
      <c r="H968">
        <v>245</v>
      </c>
      <c r="I968" s="7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2"/>
        <v>42901.208333333328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5"/>
        <v>theater</v>
      </c>
      <c r="T968" t="str">
        <f t="shared" si="94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0"/>
        <v>137</v>
      </c>
      <c r="G969" t="s">
        <v>20</v>
      </c>
      <c r="H969">
        <v>1573</v>
      </c>
      <c r="I969" s="7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2"/>
        <v>41005.208333333336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5"/>
        <v>music</v>
      </c>
      <c r="T969" t="str">
        <f t="shared" si="94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0"/>
        <v>338</v>
      </c>
      <c r="G970" t="s">
        <v>20</v>
      </c>
      <c r="H970">
        <v>114</v>
      </c>
      <c r="I970" s="7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2"/>
        <v>40544.25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5"/>
        <v>food</v>
      </c>
      <c r="T970" t="str">
        <f t="shared" si="94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0"/>
        <v>108</v>
      </c>
      <c r="G971" t="s">
        <v>20</v>
      </c>
      <c r="H971">
        <v>93</v>
      </c>
      <c r="I971" s="7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2"/>
        <v>43821.25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5"/>
        <v>theater</v>
      </c>
      <c r="T971" t="str">
        <f t="shared" si="94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0"/>
        <v>61</v>
      </c>
      <c r="G972" t="s">
        <v>14</v>
      </c>
      <c r="H972">
        <v>594</v>
      </c>
      <c r="I972" s="7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2"/>
        <v>40672.208333333336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5"/>
        <v>theater</v>
      </c>
      <c r="T972" t="str">
        <f t="shared" si="94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0"/>
        <v>28</v>
      </c>
      <c r="G973" t="s">
        <v>14</v>
      </c>
      <c r="H973">
        <v>24</v>
      </c>
      <c r="I973" s="7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2"/>
        <v>41555.208333333336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5"/>
        <v>film &amp; video</v>
      </c>
      <c r="T973" t="str">
        <f t="shared" si="94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0"/>
        <v>228</v>
      </c>
      <c r="G974" t="s">
        <v>20</v>
      </c>
      <c r="H974">
        <v>1681</v>
      </c>
      <c r="I974" s="7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2"/>
        <v>41792.208333333336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5"/>
        <v>technology</v>
      </c>
      <c r="T974" t="str">
        <f t="shared" si="94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0"/>
        <v>22</v>
      </c>
      <c r="G975" t="s">
        <v>14</v>
      </c>
      <c r="H975">
        <v>252</v>
      </c>
      <c r="I975" s="7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2"/>
        <v>40522.25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5"/>
        <v>theater</v>
      </c>
      <c r="T975" t="str">
        <f t="shared" si="94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0"/>
        <v>374</v>
      </c>
      <c r="G976" t="s">
        <v>20</v>
      </c>
      <c r="H976">
        <v>32</v>
      </c>
      <c r="I976" s="7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2"/>
        <v>41412.208333333336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5"/>
        <v>music</v>
      </c>
      <c r="T976" t="str">
        <f t="shared" si="94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0"/>
        <v>155</v>
      </c>
      <c r="G977" t="s">
        <v>20</v>
      </c>
      <c r="H977">
        <v>135</v>
      </c>
      <c r="I977" s="7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2"/>
        <v>42337.25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5"/>
        <v>theater</v>
      </c>
      <c r="T977" t="str">
        <f t="shared" si="94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0"/>
        <v>322</v>
      </c>
      <c r="G978" t="s">
        <v>20</v>
      </c>
      <c r="H978">
        <v>140</v>
      </c>
      <c r="I978" s="7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2"/>
        <v>40571.25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5"/>
        <v>theater</v>
      </c>
      <c r="T978" t="str">
        <f t="shared" si="94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0"/>
        <v>74</v>
      </c>
      <c r="G979" t="s">
        <v>14</v>
      </c>
      <c r="H979">
        <v>67</v>
      </c>
      <c r="I979" s="7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2"/>
        <v>43138.25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5"/>
        <v>food</v>
      </c>
      <c r="T979" t="str">
        <f t="shared" si="94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0"/>
        <v>864</v>
      </c>
      <c r="G980" t="s">
        <v>20</v>
      </c>
      <c r="H980">
        <v>92</v>
      </c>
      <c r="I980" s="7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2"/>
        <v>42686.25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5"/>
        <v>games</v>
      </c>
      <c r="T980" t="str">
        <f t="shared" si="94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0"/>
        <v>143</v>
      </c>
      <c r="G981" t="s">
        <v>20</v>
      </c>
      <c r="H981">
        <v>1015</v>
      </c>
      <c r="I981" s="7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2"/>
        <v>42078.208333333328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5"/>
        <v>theater</v>
      </c>
      <c r="T981" t="str">
        <f t="shared" si="94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0"/>
        <v>40</v>
      </c>
      <c r="G982" t="s">
        <v>14</v>
      </c>
      <c r="H982">
        <v>742</v>
      </c>
      <c r="I982" s="7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2"/>
        <v>42307.208333333328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5"/>
        <v>publishing</v>
      </c>
      <c r="T982" t="str">
        <f t="shared" si="94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0"/>
        <v>178</v>
      </c>
      <c r="G983" t="s">
        <v>20</v>
      </c>
      <c r="H983">
        <v>323</v>
      </c>
      <c r="I983" s="7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2"/>
        <v>43094.25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5"/>
        <v>technology</v>
      </c>
      <c r="T983" t="str">
        <f t="shared" si="94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0"/>
        <v>85</v>
      </c>
      <c r="G984" t="s">
        <v>14</v>
      </c>
      <c r="H984">
        <v>75</v>
      </c>
      <c r="I984" s="7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2"/>
        <v>40743.208333333336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5"/>
        <v>film &amp; video</v>
      </c>
      <c r="T984" t="str">
        <f t="shared" si="94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0"/>
        <v>146</v>
      </c>
      <c r="G985" t="s">
        <v>20</v>
      </c>
      <c r="H985">
        <v>2326</v>
      </c>
      <c r="I985" s="7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2"/>
        <v>43681.208333333328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5"/>
        <v>film &amp; video</v>
      </c>
      <c r="T985" t="str">
        <f t="shared" si="94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0"/>
        <v>152</v>
      </c>
      <c r="G986" t="s">
        <v>20</v>
      </c>
      <c r="H986">
        <v>381</v>
      </c>
      <c r="I986" s="7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2"/>
        <v>43716.208333333328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5"/>
        <v>theater</v>
      </c>
      <c r="T986" t="str">
        <f t="shared" si="94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0"/>
        <v>67</v>
      </c>
      <c r="G987" t="s">
        <v>14</v>
      </c>
      <c r="H987">
        <v>4405</v>
      </c>
      <c r="I987" s="7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2"/>
        <v>41614.25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5"/>
        <v>music</v>
      </c>
      <c r="T987" t="str">
        <f t="shared" si="94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0"/>
        <v>40</v>
      </c>
      <c r="G988" t="s">
        <v>14</v>
      </c>
      <c r="H988">
        <v>92</v>
      </c>
      <c r="I988" s="7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2"/>
        <v>40638.208333333336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5"/>
        <v>music</v>
      </c>
      <c r="T988" t="str">
        <f t="shared" si="94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0"/>
        <v>217</v>
      </c>
      <c r="G989" t="s">
        <v>20</v>
      </c>
      <c r="H989">
        <v>480</v>
      </c>
      <c r="I989" s="7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2"/>
        <v>42852.208333333328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5"/>
        <v>film &amp; video</v>
      </c>
      <c r="T989" t="str">
        <f t="shared" si="94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0"/>
        <v>52</v>
      </c>
      <c r="G990" t="s">
        <v>14</v>
      </c>
      <c r="H990">
        <v>64</v>
      </c>
      <c r="I990" s="7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2"/>
        <v>42686.25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5"/>
        <v>publishing</v>
      </c>
      <c r="T990" t="str">
        <f t="shared" si="94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0"/>
        <v>500</v>
      </c>
      <c r="G991" t="s">
        <v>20</v>
      </c>
      <c r="H991">
        <v>226</v>
      </c>
      <c r="I991" s="7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2"/>
        <v>43571.208333333328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5"/>
        <v>publishing</v>
      </c>
      <c r="T991" t="str">
        <f t="shared" si="94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0"/>
        <v>88</v>
      </c>
      <c r="G992" t="s">
        <v>14</v>
      </c>
      <c r="H992">
        <v>64</v>
      </c>
      <c r="I992" s="7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2"/>
        <v>42432.25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5"/>
        <v>film &amp; video</v>
      </c>
      <c r="T992" t="str">
        <f t="shared" si="94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0"/>
        <v>113</v>
      </c>
      <c r="G993" t="s">
        <v>20</v>
      </c>
      <c r="H993">
        <v>241</v>
      </c>
      <c r="I993" s="7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2"/>
        <v>41907.208333333336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5"/>
        <v>music</v>
      </c>
      <c r="T993" t="str">
        <f t="shared" si="94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0"/>
        <v>427</v>
      </c>
      <c r="G994" t="s">
        <v>20</v>
      </c>
      <c r="H994">
        <v>132</v>
      </c>
      <c r="I994" s="7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2"/>
        <v>43227.208333333328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5"/>
        <v>film &amp; video</v>
      </c>
      <c r="T994" t="str">
        <f t="shared" si="94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0"/>
        <v>78</v>
      </c>
      <c r="G995" t="s">
        <v>74</v>
      </c>
      <c r="H995">
        <v>75</v>
      </c>
      <c r="I995" s="7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2"/>
        <v>42362.25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5"/>
        <v>photography</v>
      </c>
      <c r="T995" t="str">
        <f t="shared" si="94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0"/>
        <v>52</v>
      </c>
      <c r="G996" t="s">
        <v>14</v>
      </c>
      <c r="H996">
        <v>842</v>
      </c>
      <c r="I996" s="7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2"/>
        <v>41929.208333333336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5"/>
        <v>publishing</v>
      </c>
      <c r="T996" t="str">
        <f t="shared" si="94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0"/>
        <v>157</v>
      </c>
      <c r="G997" t="s">
        <v>20</v>
      </c>
      <c r="H997">
        <v>2043</v>
      </c>
      <c r="I997" s="7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2"/>
        <v>43408.208333333328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5"/>
        <v>food</v>
      </c>
      <c r="T997" t="str">
        <f t="shared" si="94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0"/>
        <v>73</v>
      </c>
      <c r="G998" t="s">
        <v>14</v>
      </c>
      <c r="H998">
        <v>112</v>
      </c>
      <c r="I998" s="7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2"/>
        <v>41276.25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5"/>
        <v>theater</v>
      </c>
      <c r="T998" t="str">
        <f t="shared" si="94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0"/>
        <v>61</v>
      </c>
      <c r="G999" t="s">
        <v>74</v>
      </c>
      <c r="H999">
        <v>139</v>
      </c>
      <c r="I999" s="7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2"/>
        <v>41659.25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5"/>
        <v>theater</v>
      </c>
      <c r="T999" t="str">
        <f t="shared" si="94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0"/>
        <v>57</v>
      </c>
      <c r="G1000" t="s">
        <v>14</v>
      </c>
      <c r="H1000">
        <v>374</v>
      </c>
      <c r="I1000" s="7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2"/>
        <v>40220.25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5"/>
        <v>music</v>
      </c>
      <c r="T1000" t="str">
        <f t="shared" si="94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0"/>
        <v>57</v>
      </c>
      <c r="G1001" t="s">
        <v>74</v>
      </c>
      <c r="H1001">
        <v>1122</v>
      </c>
      <c r="I1001" s="7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2"/>
        <v>42550.208333333328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5"/>
        <v>food</v>
      </c>
      <c r="T1001" t="str">
        <f t="shared" si="94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theme="4" tint="-0.249977111117893"/>
      </colorScale>
    </cfRule>
  </conditionalFormatting>
  <conditionalFormatting sqref="G1:G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1">
    <cfRule type="expression" dxfId="11" priority="5">
      <formula>$G2="failed"</formula>
    </cfRule>
  </conditionalFormatting>
  <conditionalFormatting sqref="G3:G1001">
    <cfRule type="expression" dxfId="10" priority="4">
      <formula>$G3="successful"</formula>
    </cfRule>
  </conditionalFormatting>
  <conditionalFormatting sqref="G10:G1001">
    <cfRule type="expression" dxfId="9" priority="3">
      <formula>$G10="live"</formula>
    </cfRule>
  </conditionalFormatting>
  <conditionalFormatting sqref="G20:G1001">
    <cfRule type="expression" dxfId="8" priority="2">
      <formula>$G20="canceled"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77667-7C5E-4E79-9BEC-D11901298295}">
  <dimension ref="A1:F14"/>
  <sheetViews>
    <sheetView workbookViewId="0">
      <selection activeCell="C2" sqref="C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8" t="s">
        <v>6</v>
      </c>
      <c r="B1" t="s">
        <v>2046</v>
      </c>
    </row>
    <row r="3" spans="1:6" x14ac:dyDescent="0.3">
      <c r="A3" s="8" t="s">
        <v>2035</v>
      </c>
      <c r="B3" s="8" t="s">
        <v>2033</v>
      </c>
    </row>
    <row r="4" spans="1:6" x14ac:dyDescent="0.3">
      <c r="A4" s="8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">
      <c r="A5" s="9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2040</v>
      </c>
      <c r="E8">
        <v>4</v>
      </c>
      <c r="F8">
        <v>4</v>
      </c>
    </row>
    <row r="9" spans="1:6" x14ac:dyDescent="0.3">
      <c r="A9" s="9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25D22-913F-45C0-9D07-358DFA234337}">
  <dimension ref="A1:F30"/>
  <sheetViews>
    <sheetView zoomScale="98" workbookViewId="0">
      <selection activeCell="C1" sqref="C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  <col min="8" max="10" width="15.19921875" bestFit="1" customWidth="1"/>
    <col min="11" max="11" width="10.8984375" bestFit="1" customWidth="1"/>
  </cols>
  <sheetData>
    <row r="1" spans="1:6" x14ac:dyDescent="0.3">
      <c r="A1" s="8" t="s">
        <v>6</v>
      </c>
      <c r="B1" t="s">
        <v>2046</v>
      </c>
    </row>
    <row r="2" spans="1:6" x14ac:dyDescent="0.3">
      <c r="A2" s="8" t="s">
        <v>2031</v>
      </c>
      <c r="B2" t="s">
        <v>2046</v>
      </c>
    </row>
    <row r="4" spans="1:6" x14ac:dyDescent="0.3">
      <c r="A4" s="8" t="s">
        <v>2035</v>
      </c>
      <c r="B4" s="8" t="s">
        <v>2033</v>
      </c>
    </row>
    <row r="5" spans="1:6" x14ac:dyDescent="0.3">
      <c r="A5" s="8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2048</v>
      </c>
      <c r="E7">
        <v>4</v>
      </c>
      <c r="F7">
        <v>4</v>
      </c>
    </row>
    <row r="8" spans="1:6" x14ac:dyDescent="0.3">
      <c r="A8" s="9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2051</v>
      </c>
      <c r="C10">
        <v>8</v>
      </c>
      <c r="E10">
        <v>10</v>
      </c>
      <c r="F10">
        <v>18</v>
      </c>
    </row>
    <row r="11" spans="1:6" x14ac:dyDescent="0.3">
      <c r="A11" s="9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2056</v>
      </c>
      <c r="C15">
        <v>3</v>
      </c>
      <c r="E15">
        <v>4</v>
      </c>
      <c r="F15">
        <v>7</v>
      </c>
    </row>
    <row r="16" spans="1:6" x14ac:dyDescent="0.3">
      <c r="A16" s="9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2061</v>
      </c>
      <c r="C20">
        <v>4</v>
      </c>
      <c r="E20">
        <v>4</v>
      </c>
      <c r="F20">
        <v>8</v>
      </c>
    </row>
    <row r="21" spans="1:6" x14ac:dyDescent="0.3">
      <c r="A21" s="9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2063</v>
      </c>
      <c r="C22">
        <v>9</v>
      </c>
      <c r="E22">
        <v>5</v>
      </c>
      <c r="F22">
        <v>14</v>
      </c>
    </row>
    <row r="23" spans="1:6" x14ac:dyDescent="0.3">
      <c r="A23" s="9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2066</v>
      </c>
      <c r="C25">
        <v>7</v>
      </c>
      <c r="E25">
        <v>14</v>
      </c>
      <c r="F25">
        <v>21</v>
      </c>
    </row>
    <row r="26" spans="1:6" x14ac:dyDescent="0.3">
      <c r="A26" s="9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2070</v>
      </c>
      <c r="E29">
        <v>3</v>
      </c>
      <c r="F29">
        <v>3</v>
      </c>
    </row>
    <row r="30" spans="1:6" x14ac:dyDescent="0.3">
      <c r="A30" s="9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E709-7B21-4D09-A3C0-EE4CEDA3BFE8}">
  <dimension ref="A1:E18"/>
  <sheetViews>
    <sheetView workbookViewId="0">
      <selection activeCell="G23" sqref="G23"/>
    </sheetView>
  </sheetViews>
  <sheetFormatPr defaultRowHeight="15.6" x14ac:dyDescent="0.3"/>
  <cols>
    <col min="1" max="1" width="28.0976562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8" t="s">
        <v>2031</v>
      </c>
      <c r="B1" t="s">
        <v>2046</v>
      </c>
    </row>
    <row r="2" spans="1:5" x14ac:dyDescent="0.3">
      <c r="A2" s="8" t="s">
        <v>2085</v>
      </c>
      <c r="B2" t="s">
        <v>2046</v>
      </c>
    </row>
    <row r="4" spans="1:5" x14ac:dyDescent="0.3">
      <c r="A4" s="8" t="s">
        <v>2035</v>
      </c>
      <c r="B4" s="8" t="s">
        <v>2033</v>
      </c>
    </row>
    <row r="5" spans="1:5" x14ac:dyDescent="0.3">
      <c r="A5" s="8" t="s">
        <v>2036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3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406A-6A31-4DFA-B574-02E946B4141D}">
  <dimension ref="A1:H13"/>
  <sheetViews>
    <sheetView workbookViewId="0">
      <selection activeCell="H21" sqref="H21"/>
    </sheetView>
  </sheetViews>
  <sheetFormatPr defaultRowHeight="15.6" x14ac:dyDescent="0.3"/>
  <cols>
    <col min="1" max="1" width="17.09765625" customWidth="1"/>
    <col min="2" max="2" width="18.09765625" customWidth="1"/>
    <col min="3" max="3" width="13.59765625" customWidth="1"/>
    <col min="4" max="4" width="17.5" customWidth="1"/>
    <col min="5" max="5" width="13.69921875" customWidth="1"/>
    <col min="6" max="6" width="19.69921875" customWidth="1"/>
    <col min="7" max="7" width="16.5" customWidth="1"/>
    <col min="8" max="8" width="18.5" customWidth="1"/>
  </cols>
  <sheetData>
    <row r="1" spans="1:8" x14ac:dyDescent="0.3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3">
      <c r="A2" s="12" t="s">
        <v>2094</v>
      </c>
      <c r="B2">
        <f>COUNTIFS(Crowdfunding!G2:G1001,"=Successful",Crowdfunding!D2:D1001,"&lt;1000")</f>
        <v>30</v>
      </c>
      <c r="C2">
        <f>COUNTIFS(Crowdfunding!G2:G1001,"=failed",Crowdfunding!D2:D1001,"&lt;1000")</f>
        <v>20</v>
      </c>
      <c r="D2">
        <f>COUNTIFS(Crowdfunding!G2:G1001,"=canceled",Crowdfunding!D2:D1001,"&lt;1000")</f>
        <v>1</v>
      </c>
      <c r="E2">
        <f t="shared" ref="E2:E13" si="0">SUM(B2,C2,D2)</f>
        <v>51</v>
      </c>
      <c r="F2" s="13">
        <f>ROUND((B2/E2), 2)</f>
        <v>0.59</v>
      </c>
      <c r="G2" s="13">
        <f>ROUND((C2/E2),2)</f>
        <v>0.39</v>
      </c>
      <c r="H2" s="13">
        <f>ROUND((D2/E2),2)</f>
        <v>0.02</v>
      </c>
    </row>
    <row r="3" spans="1:8" x14ac:dyDescent="0.3">
      <c r="A3" s="12" t="s">
        <v>2095</v>
      </c>
      <c r="B3">
        <f>COUNTIFS(Crowdfunding!G2:G1001,"=Successful",Crowdfunding!D2:D1001,"&gt;=1000",Crowdfunding!D2:D1001,"&lt;=4999")</f>
        <v>191</v>
      </c>
      <c r="C3">
        <f>COUNTIFS(Crowdfunding!G2:G1001,"=failed",Crowdfunding!D2:D1001,"&gt;=1000",Crowdfunding!D2:D1001,"&lt;=4999")</f>
        <v>38</v>
      </c>
      <c r="D3">
        <f>COUNTIFS(Crowdfunding!G2:G1001,"=canceled",Crowdfunding!D2:D1001,"&gt;=1000",Crowdfunding!D2:D1001,"&lt;=4999")</f>
        <v>2</v>
      </c>
      <c r="E3">
        <f t="shared" si="0"/>
        <v>231</v>
      </c>
      <c r="F3" s="13">
        <f t="shared" ref="F3:F13" si="1">ROUND((B3/E3), 2)</f>
        <v>0.83</v>
      </c>
      <c r="G3" s="13">
        <f t="shared" ref="G3:G13" si="2">ROUND((C3/E3),2)</f>
        <v>0.16</v>
      </c>
      <c r="H3" s="13">
        <f t="shared" ref="H3:H13" si="3">ROUND((D3/E3),2)</f>
        <v>0.01</v>
      </c>
    </row>
    <row r="4" spans="1:8" x14ac:dyDescent="0.3">
      <c r="A4" s="12" t="s">
        <v>2096</v>
      </c>
      <c r="B4">
        <f>COUNTIFS(Crowdfunding!G2:G1001,"=Successful",Crowdfunding!D2:D1001,"&gt;=5000",Crowdfunding!D2:D1001,"&lt;=9999")</f>
        <v>164</v>
      </c>
      <c r="C4">
        <f>COUNTIFS(Crowdfunding!G2:G1001,"=failed",Crowdfunding!D2:D1001,"&gt;=5000",Crowdfunding!D2:D1001,"&lt;=9999")</f>
        <v>126</v>
      </c>
      <c r="D4">
        <f>COUNTIFS(Crowdfunding!G2:G1001,"=canceled",Crowdfunding!D2:D1001,"&gt;=5000",Crowdfunding!D2:D1001,"&lt;=9999")</f>
        <v>25</v>
      </c>
      <c r="E4">
        <f t="shared" si="0"/>
        <v>315</v>
      </c>
      <c r="F4" s="13">
        <f t="shared" si="1"/>
        <v>0.52</v>
      </c>
      <c r="G4" s="13">
        <f t="shared" si="2"/>
        <v>0.4</v>
      </c>
      <c r="H4" s="13">
        <f t="shared" si="3"/>
        <v>0.08</v>
      </c>
    </row>
    <row r="5" spans="1:8" x14ac:dyDescent="0.3">
      <c r="A5" s="12" t="s">
        <v>2097</v>
      </c>
      <c r="B5">
        <f>COUNTIFS(Crowdfunding!G2:G1001,"=Successful",Crowdfunding!D2:D1001,"&gt;=10000",Crowdfunding!D2:D1001,"&lt;=14999")</f>
        <v>4</v>
      </c>
      <c r="C5">
        <f>COUNTIFS(Crowdfunding!G2:G1001,"=failed",Crowdfunding!D2:D1001,"&gt;=10000",Crowdfunding!D2:D1001,"&lt;=14999")</f>
        <v>5</v>
      </c>
      <c r="D5">
        <f>COUNTIFS(Crowdfunding!G2:G1001,"=canceled",Crowdfunding!D2:D1001,"&gt;=10000",Crowdfunding!D2:D1001,"&lt;=14999")</f>
        <v>0</v>
      </c>
      <c r="E5">
        <f t="shared" si="0"/>
        <v>9</v>
      </c>
      <c r="F5" s="13">
        <f t="shared" si="1"/>
        <v>0.44</v>
      </c>
      <c r="G5" s="13">
        <f t="shared" si="2"/>
        <v>0.56000000000000005</v>
      </c>
      <c r="H5" s="13">
        <f t="shared" si="3"/>
        <v>0</v>
      </c>
    </row>
    <row r="6" spans="1:8" x14ac:dyDescent="0.3">
      <c r="A6" s="12" t="s">
        <v>2098</v>
      </c>
      <c r="B6">
        <f>COUNTIFS(Crowdfunding!G2:G1001,"=Successful",Crowdfunding!D2:D1001,"&gt;=15000",Crowdfunding!D2:D1001,"&lt;=19999")</f>
        <v>10</v>
      </c>
      <c r="C6">
        <f>COUNTIFS(Crowdfunding!G2:G1001,"=failed",Crowdfunding!D2:D1001,"&gt;=15000",Crowdfunding!D2:D1001,"&lt;=19999")</f>
        <v>0</v>
      </c>
      <c r="D6">
        <f>COUNTIFS(Crowdfunding!G2:G1001,"=canceled",Crowdfunding!D2:D1001,"&gt;=15000",Crowdfunding!D2:D1001,"&lt;=19999")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3">
      <c r="A7" s="12" t="s">
        <v>2099</v>
      </c>
      <c r="B7">
        <f>COUNTIFS(Crowdfunding!G2:G1001,"=Successful",Crowdfunding!D2:D1001,"&gt;=20000",Crowdfunding!D2:D1001,"&lt;=24999")</f>
        <v>7</v>
      </c>
      <c r="C7">
        <f>COUNTIFS(Crowdfunding!G2:G1001,"=failed",Crowdfunding!D2:D1001,"&gt;=20000",Crowdfunding!D2:D1001,"&lt;=24999")</f>
        <v>0</v>
      </c>
      <c r="D7">
        <f>COUNTIFS(Crowdfunding!G2:G1001,"=canceled",Crowdfunding!D2:D1001,"&gt;=20000",Crowdfunding!D2:D1001,"&lt;=24999")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3">
      <c r="A8" s="12" t="s">
        <v>2100</v>
      </c>
      <c r="B8">
        <f>COUNTIFS(Crowdfunding!G2:G1001,"=Successful",Crowdfunding!D2:D1001,"&gt;=25000",Crowdfunding!D2:D1001,"&lt;=29999")</f>
        <v>11</v>
      </c>
      <c r="C8">
        <f>COUNTIFS(Crowdfunding!G2:G1001,"=failed",Crowdfunding!D2:D1001,"&gt;=25000",Crowdfunding!D2:D1001,"&lt;=29999")</f>
        <v>3</v>
      </c>
      <c r="D8">
        <f>COUNTIFS(Crowdfunding!G2:G1001,"=canceled",Crowdfunding!D2:D1001,"&gt;=25000",Crowdfunding!D2:D1001,"&lt;=29999")</f>
        <v>0</v>
      </c>
      <c r="E8">
        <f t="shared" si="0"/>
        <v>14</v>
      </c>
      <c r="F8" s="13">
        <f t="shared" si="1"/>
        <v>0.79</v>
      </c>
      <c r="G8" s="13">
        <f t="shared" si="2"/>
        <v>0.21</v>
      </c>
      <c r="H8" s="13">
        <f t="shared" si="3"/>
        <v>0</v>
      </c>
    </row>
    <row r="9" spans="1:8" x14ac:dyDescent="0.3">
      <c r="A9" s="12" t="s">
        <v>2101</v>
      </c>
      <c r="B9">
        <f>COUNTIFS(Crowdfunding!G2:G1001,"=Successful",Crowdfunding!D2:D1001,"&gt;=30000",Crowdfunding!D2:D1001,"&lt;=34999")</f>
        <v>7</v>
      </c>
      <c r="C9">
        <f>COUNTIFS(Crowdfunding!G2:G1001,"=failed",Crowdfunding!D2:D1001,"&gt;=30000",Crowdfunding!D2:D1001,"&lt;=34999")</f>
        <v>0</v>
      </c>
      <c r="D9">
        <f>COUNTIFS(Crowdfunding!G2:G1001,"=canceled",Crowdfunding!D2:D1001,"&gt;=30000",Crowdfunding!D2:D1001,"&lt;=34999")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3">
      <c r="A10" s="12" t="s">
        <v>2105</v>
      </c>
      <c r="B10">
        <f>COUNTIFS(Crowdfunding!G2:G1001,"=Successful",Crowdfunding!D2:D1001,"&gt;=35000",Crowdfunding!D2:D1001,"&lt;=39999")</f>
        <v>8</v>
      </c>
      <c r="C10">
        <f>COUNTIFS(Crowdfunding!G2:G1001,"=failed",Crowdfunding!D2:D1001,"&gt;=35000",Crowdfunding!D2:D1001,"&lt;=39999")</f>
        <v>3</v>
      </c>
      <c r="D10">
        <f>COUNTIFS(Crowdfunding!G2:G1001,"=canceled",Crowdfunding!D2:D1001,"&gt;=35000",Crowdfunding!D2:D1001,"&lt;=39999")</f>
        <v>1</v>
      </c>
      <c r="E10">
        <f t="shared" si="0"/>
        <v>12</v>
      </c>
      <c r="F10" s="13">
        <f t="shared" si="1"/>
        <v>0.67</v>
      </c>
      <c r="G10" s="13">
        <f t="shared" si="2"/>
        <v>0.25</v>
      </c>
      <c r="H10" s="13">
        <f t="shared" si="3"/>
        <v>0.08</v>
      </c>
    </row>
    <row r="11" spans="1:8" x14ac:dyDescent="0.3">
      <c r="A11" s="12" t="s">
        <v>2102</v>
      </c>
      <c r="B11">
        <f>COUNTIFS(Crowdfunding!G2:G1001,"=Successful",Crowdfunding!D2:D1001,"&gt;=40000",Crowdfunding!D2:D1001,"&lt;=44999")</f>
        <v>11</v>
      </c>
      <c r="C11">
        <f>COUNTIFS(Crowdfunding!G2:G1001,"=failed",Crowdfunding!D2:D1001,"&gt;=40000",Crowdfunding!D2:D1001,"&lt;=44999")</f>
        <v>3</v>
      </c>
      <c r="D11">
        <f>COUNTIFS(Crowdfunding!G2:G1001,"=canceled",Crowdfunding!D2:D1001,"&gt;=40000",Crowdfunding!D2:D1001,"&lt;=44999")</f>
        <v>0</v>
      </c>
      <c r="E11">
        <f t="shared" si="0"/>
        <v>14</v>
      </c>
      <c r="F11" s="13">
        <f t="shared" si="1"/>
        <v>0.79</v>
      </c>
      <c r="G11" s="13">
        <f t="shared" si="2"/>
        <v>0.21</v>
      </c>
      <c r="H11" s="13">
        <f t="shared" si="3"/>
        <v>0</v>
      </c>
    </row>
    <row r="12" spans="1:8" x14ac:dyDescent="0.3">
      <c r="A12" s="12" t="s">
        <v>2104</v>
      </c>
      <c r="B12">
        <f>COUNTIFS(Crowdfunding!G2:G1001,"=Successful",Crowdfunding!D2:D1001,"&gt;=45000",Crowdfunding!D2:D1001,"&lt;=49999")</f>
        <v>8</v>
      </c>
      <c r="C12">
        <f>COUNTIFS(Crowdfunding!G2:G1001,"=failed",Crowdfunding!D2:D1001,"&gt;=45000",Crowdfunding!D2:D1001,"&lt;=49999")</f>
        <v>3</v>
      </c>
      <c r="D12">
        <f>COUNTIFS(Crowdfunding!G2:G1001,"=canceled",Crowdfunding!D2:D1001,"&gt;=45000",Crowdfunding!D2:D1001,"&lt;=49999")</f>
        <v>0</v>
      </c>
      <c r="E12">
        <f t="shared" si="0"/>
        <v>11</v>
      </c>
      <c r="F12" s="13">
        <f t="shared" si="1"/>
        <v>0.73</v>
      </c>
      <c r="G12" s="13">
        <f t="shared" si="2"/>
        <v>0.27</v>
      </c>
      <c r="H12" s="13">
        <f t="shared" si="3"/>
        <v>0</v>
      </c>
    </row>
    <row r="13" spans="1:8" x14ac:dyDescent="0.3">
      <c r="A13" s="12" t="s">
        <v>2103</v>
      </c>
      <c r="B13">
        <f>COUNTIFS(Crowdfunding!G2:G1001,"=Successful",Crowdfunding!D2:D1001,"&gt;=50000")</f>
        <v>114</v>
      </c>
      <c r="C13">
        <f>COUNTIFS(Crowdfunding!G2:G1001,"=failed",Crowdfunding!D2:D1001,"&gt;=50000")</f>
        <v>163</v>
      </c>
      <c r="D13">
        <f>COUNTIFS(Crowdfunding!G2:G1001,"=canceled",Crowdfunding!D2:D1001,"&gt;=50000")</f>
        <v>28</v>
      </c>
      <c r="E13">
        <f t="shared" si="0"/>
        <v>305</v>
      </c>
      <c r="F13" s="13">
        <f t="shared" si="1"/>
        <v>0.37</v>
      </c>
      <c r="G13" s="13">
        <f t="shared" si="2"/>
        <v>0.53</v>
      </c>
      <c r="H13" s="13">
        <f t="shared" si="3"/>
        <v>0.09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83DC-19A0-4A41-AE3A-55E9AF6222B3}">
  <dimension ref="A1:L566"/>
  <sheetViews>
    <sheetView tabSelected="1" workbookViewId="0">
      <selection activeCell="L4" sqref="L4"/>
    </sheetView>
  </sheetViews>
  <sheetFormatPr defaultRowHeight="15.6" x14ac:dyDescent="0.3"/>
  <cols>
    <col min="2" max="2" width="13.09765625" customWidth="1"/>
    <col min="4" max="4" width="12.8984375" customWidth="1"/>
    <col min="12" max="12" width="16.5" customWidth="1"/>
  </cols>
  <sheetData>
    <row r="1" spans="1:12" x14ac:dyDescent="0.3">
      <c r="A1" s="1" t="s">
        <v>4</v>
      </c>
      <c r="B1" s="1" t="s">
        <v>5</v>
      </c>
      <c r="C1" s="1" t="s">
        <v>4</v>
      </c>
      <c r="D1" s="1" t="s">
        <v>5</v>
      </c>
      <c r="G1" t="s">
        <v>2107</v>
      </c>
      <c r="H1" t="s">
        <v>2108</v>
      </c>
      <c r="I1" t="s">
        <v>2109</v>
      </c>
      <c r="J1" t="s">
        <v>2110</v>
      </c>
      <c r="K1" t="s">
        <v>2111</v>
      </c>
      <c r="L1" t="s">
        <v>2112</v>
      </c>
    </row>
    <row r="2" spans="1:12" x14ac:dyDescent="0.3">
      <c r="A2" s="16" t="s">
        <v>20</v>
      </c>
      <c r="B2">
        <v>158</v>
      </c>
      <c r="C2" s="15" t="s">
        <v>14</v>
      </c>
      <c r="D2">
        <v>0</v>
      </c>
      <c r="F2" s="14" t="s">
        <v>2106</v>
      </c>
      <c r="G2">
        <f>AVERAGE(B2:B566)</f>
        <v>851.14690265486729</v>
      </c>
      <c r="H2">
        <f>MEDIAN(B2:B566)</f>
        <v>201</v>
      </c>
      <c r="I2">
        <f>MIN(B2:B566)</f>
        <v>16</v>
      </c>
      <c r="J2">
        <f>MAX(B2:B566)</f>
        <v>7295</v>
      </c>
      <c r="K2">
        <f>_xlfn.VAR.P(B2:B566)</f>
        <v>1603373.7324019109</v>
      </c>
      <c r="L2">
        <f>_xlfn.STDEV.P(B2:B566)</f>
        <v>1266.2439466397898</v>
      </c>
    </row>
    <row r="3" spans="1:12" x14ac:dyDescent="0.3">
      <c r="A3" s="16" t="s">
        <v>20</v>
      </c>
      <c r="B3">
        <v>1425</v>
      </c>
      <c r="C3" s="15" t="s">
        <v>14</v>
      </c>
      <c r="D3">
        <v>24</v>
      </c>
      <c r="F3" s="15" t="s">
        <v>14</v>
      </c>
      <c r="G3">
        <f>AVERAGE(D2:D365)</f>
        <v>585.61538461538464</v>
      </c>
      <c r="H3">
        <f>MEDIAN(D2:D365)</f>
        <v>114.5</v>
      </c>
      <c r="I3">
        <f>MIN(D2:D365)</f>
        <v>0</v>
      </c>
      <c r="J3">
        <f>MAX(D2:D365)</f>
        <v>6080</v>
      </c>
      <c r="K3">
        <f>_xlfn.VAR.P(D2:D365)</f>
        <v>921574.68174133555</v>
      </c>
      <c r="L3">
        <f>_xlfn.STDEV.P(D2:D365)</f>
        <v>959.98681331637863</v>
      </c>
    </row>
    <row r="4" spans="1:12" x14ac:dyDescent="0.3">
      <c r="A4" s="16" t="s">
        <v>20</v>
      </c>
      <c r="B4">
        <v>174</v>
      </c>
      <c r="C4" s="15" t="s">
        <v>14</v>
      </c>
      <c r="D4">
        <v>53</v>
      </c>
    </row>
    <row r="5" spans="1:12" x14ac:dyDescent="0.3">
      <c r="A5" s="16" t="s">
        <v>20</v>
      </c>
      <c r="B5">
        <v>227</v>
      </c>
      <c r="C5" s="15" t="s">
        <v>14</v>
      </c>
      <c r="D5">
        <v>18</v>
      </c>
    </row>
    <row r="6" spans="1:12" x14ac:dyDescent="0.3">
      <c r="A6" s="16" t="s">
        <v>20</v>
      </c>
      <c r="B6">
        <v>220</v>
      </c>
      <c r="C6" s="15" t="s">
        <v>14</v>
      </c>
      <c r="D6">
        <v>44</v>
      </c>
    </row>
    <row r="7" spans="1:12" x14ac:dyDescent="0.3">
      <c r="A7" s="16" t="s">
        <v>20</v>
      </c>
      <c r="B7">
        <v>98</v>
      </c>
      <c r="C7" s="15" t="s">
        <v>14</v>
      </c>
      <c r="D7">
        <v>27</v>
      </c>
    </row>
    <row r="8" spans="1:12" x14ac:dyDescent="0.3">
      <c r="A8" s="16" t="s">
        <v>20</v>
      </c>
      <c r="B8">
        <v>100</v>
      </c>
      <c r="C8" s="15" t="s">
        <v>14</v>
      </c>
      <c r="D8">
        <v>55</v>
      </c>
    </row>
    <row r="9" spans="1:12" x14ac:dyDescent="0.3">
      <c r="A9" s="16" t="s">
        <v>20</v>
      </c>
      <c r="B9">
        <v>1249</v>
      </c>
      <c r="C9" s="15" t="s">
        <v>14</v>
      </c>
      <c r="D9">
        <v>200</v>
      </c>
    </row>
    <row r="10" spans="1:12" x14ac:dyDescent="0.3">
      <c r="A10" s="16" t="s">
        <v>20</v>
      </c>
      <c r="B10">
        <v>1396</v>
      </c>
      <c r="C10" s="15" t="s">
        <v>14</v>
      </c>
      <c r="D10">
        <v>452</v>
      </c>
    </row>
    <row r="11" spans="1:12" x14ac:dyDescent="0.3">
      <c r="A11" s="16" t="s">
        <v>20</v>
      </c>
      <c r="B11">
        <v>890</v>
      </c>
      <c r="C11" s="15" t="s">
        <v>14</v>
      </c>
      <c r="D11">
        <v>674</v>
      </c>
    </row>
    <row r="12" spans="1:12" x14ac:dyDescent="0.3">
      <c r="A12" s="16" t="s">
        <v>20</v>
      </c>
      <c r="B12">
        <v>142</v>
      </c>
      <c r="C12" s="15" t="s">
        <v>14</v>
      </c>
      <c r="D12">
        <v>558</v>
      </c>
    </row>
    <row r="13" spans="1:12" x14ac:dyDescent="0.3">
      <c r="A13" s="16" t="s">
        <v>20</v>
      </c>
      <c r="B13">
        <v>2673</v>
      </c>
      <c r="C13" s="15" t="s">
        <v>14</v>
      </c>
      <c r="D13">
        <v>15</v>
      </c>
    </row>
    <row r="14" spans="1:12" x14ac:dyDescent="0.3">
      <c r="A14" s="16" t="s">
        <v>20</v>
      </c>
      <c r="B14">
        <v>163</v>
      </c>
      <c r="C14" s="15" t="s">
        <v>14</v>
      </c>
      <c r="D14">
        <v>2307</v>
      </c>
    </row>
    <row r="15" spans="1:12" x14ac:dyDescent="0.3">
      <c r="A15" s="16" t="s">
        <v>20</v>
      </c>
      <c r="B15">
        <v>2220</v>
      </c>
      <c r="C15" s="15" t="s">
        <v>14</v>
      </c>
      <c r="D15">
        <v>88</v>
      </c>
    </row>
    <row r="16" spans="1:12" x14ac:dyDescent="0.3">
      <c r="A16" s="16" t="s">
        <v>20</v>
      </c>
      <c r="B16">
        <v>1606</v>
      </c>
      <c r="C16" s="15" t="s">
        <v>14</v>
      </c>
      <c r="D16">
        <v>48</v>
      </c>
    </row>
    <row r="17" spans="1:4" x14ac:dyDescent="0.3">
      <c r="A17" s="16" t="s">
        <v>20</v>
      </c>
      <c r="B17">
        <v>129</v>
      </c>
      <c r="C17" s="15" t="s">
        <v>14</v>
      </c>
      <c r="D17">
        <v>1</v>
      </c>
    </row>
    <row r="18" spans="1:4" x14ac:dyDescent="0.3">
      <c r="A18" s="16" t="s">
        <v>20</v>
      </c>
      <c r="B18">
        <v>226</v>
      </c>
      <c r="C18" s="15" t="s">
        <v>14</v>
      </c>
      <c r="D18">
        <v>1467</v>
      </c>
    </row>
    <row r="19" spans="1:4" x14ac:dyDescent="0.3">
      <c r="A19" s="16" t="s">
        <v>20</v>
      </c>
      <c r="B19">
        <v>5419</v>
      </c>
      <c r="C19" s="15" t="s">
        <v>14</v>
      </c>
      <c r="D19">
        <v>75</v>
      </c>
    </row>
    <row r="20" spans="1:4" x14ac:dyDescent="0.3">
      <c r="A20" s="16" t="s">
        <v>20</v>
      </c>
      <c r="B20">
        <v>165</v>
      </c>
      <c r="C20" s="15" t="s">
        <v>14</v>
      </c>
      <c r="D20">
        <v>120</v>
      </c>
    </row>
    <row r="21" spans="1:4" x14ac:dyDescent="0.3">
      <c r="A21" s="16" t="s">
        <v>20</v>
      </c>
      <c r="B21">
        <v>1965</v>
      </c>
      <c r="C21" s="15" t="s">
        <v>14</v>
      </c>
      <c r="D21">
        <v>2253</v>
      </c>
    </row>
    <row r="22" spans="1:4" x14ac:dyDescent="0.3">
      <c r="A22" s="16" t="s">
        <v>20</v>
      </c>
      <c r="B22">
        <v>16</v>
      </c>
      <c r="C22" s="15" t="s">
        <v>14</v>
      </c>
      <c r="D22">
        <v>5</v>
      </c>
    </row>
    <row r="23" spans="1:4" x14ac:dyDescent="0.3">
      <c r="A23" s="16" t="s">
        <v>20</v>
      </c>
      <c r="B23">
        <v>107</v>
      </c>
      <c r="C23" s="15" t="s">
        <v>14</v>
      </c>
      <c r="D23">
        <v>38</v>
      </c>
    </row>
    <row r="24" spans="1:4" x14ac:dyDescent="0.3">
      <c r="A24" s="16" t="s">
        <v>20</v>
      </c>
      <c r="B24">
        <v>134</v>
      </c>
      <c r="C24" s="15" t="s">
        <v>14</v>
      </c>
      <c r="D24">
        <v>12</v>
      </c>
    </row>
    <row r="25" spans="1:4" x14ac:dyDescent="0.3">
      <c r="A25" s="16" t="s">
        <v>20</v>
      </c>
      <c r="B25">
        <v>198</v>
      </c>
      <c r="C25" s="15" t="s">
        <v>14</v>
      </c>
      <c r="D25">
        <v>1684</v>
      </c>
    </row>
    <row r="26" spans="1:4" x14ac:dyDescent="0.3">
      <c r="A26" s="16" t="s">
        <v>20</v>
      </c>
      <c r="B26">
        <v>111</v>
      </c>
      <c r="C26" s="15" t="s">
        <v>14</v>
      </c>
      <c r="D26">
        <v>56</v>
      </c>
    </row>
    <row r="27" spans="1:4" x14ac:dyDescent="0.3">
      <c r="A27" s="16" t="s">
        <v>20</v>
      </c>
      <c r="B27">
        <v>222</v>
      </c>
      <c r="C27" s="15" t="s">
        <v>14</v>
      </c>
      <c r="D27">
        <v>838</v>
      </c>
    </row>
    <row r="28" spans="1:4" x14ac:dyDescent="0.3">
      <c r="A28" s="16" t="s">
        <v>20</v>
      </c>
      <c r="B28">
        <v>6212</v>
      </c>
      <c r="C28" s="15" t="s">
        <v>14</v>
      </c>
      <c r="D28">
        <v>1000</v>
      </c>
    </row>
    <row r="29" spans="1:4" x14ac:dyDescent="0.3">
      <c r="A29" s="16" t="s">
        <v>20</v>
      </c>
      <c r="B29">
        <v>98</v>
      </c>
      <c r="C29" s="15" t="s">
        <v>14</v>
      </c>
      <c r="D29">
        <v>1482</v>
      </c>
    </row>
    <row r="30" spans="1:4" x14ac:dyDescent="0.3">
      <c r="A30" s="16" t="s">
        <v>20</v>
      </c>
      <c r="B30">
        <v>92</v>
      </c>
      <c r="C30" s="15" t="s">
        <v>14</v>
      </c>
      <c r="D30">
        <v>106</v>
      </c>
    </row>
    <row r="31" spans="1:4" x14ac:dyDescent="0.3">
      <c r="A31" s="16" t="s">
        <v>20</v>
      </c>
      <c r="B31">
        <v>149</v>
      </c>
      <c r="C31" s="15" t="s">
        <v>14</v>
      </c>
      <c r="D31">
        <v>679</v>
      </c>
    </row>
    <row r="32" spans="1:4" x14ac:dyDescent="0.3">
      <c r="A32" s="16" t="s">
        <v>20</v>
      </c>
      <c r="B32">
        <v>2431</v>
      </c>
      <c r="C32" s="15" t="s">
        <v>14</v>
      </c>
      <c r="D32">
        <v>1220</v>
      </c>
    </row>
    <row r="33" spans="1:4" x14ac:dyDescent="0.3">
      <c r="A33" s="16" t="s">
        <v>20</v>
      </c>
      <c r="B33">
        <v>303</v>
      </c>
      <c r="C33" s="15" t="s">
        <v>14</v>
      </c>
      <c r="D33">
        <v>1</v>
      </c>
    </row>
    <row r="34" spans="1:4" x14ac:dyDescent="0.3">
      <c r="A34" s="16" t="s">
        <v>20</v>
      </c>
      <c r="B34">
        <v>209</v>
      </c>
      <c r="C34" s="15" t="s">
        <v>14</v>
      </c>
      <c r="D34">
        <v>37</v>
      </c>
    </row>
    <row r="35" spans="1:4" x14ac:dyDescent="0.3">
      <c r="A35" s="16" t="s">
        <v>20</v>
      </c>
      <c r="B35">
        <v>131</v>
      </c>
      <c r="C35" s="15" t="s">
        <v>14</v>
      </c>
      <c r="D35">
        <v>60</v>
      </c>
    </row>
    <row r="36" spans="1:4" x14ac:dyDescent="0.3">
      <c r="A36" s="16" t="s">
        <v>20</v>
      </c>
      <c r="B36">
        <v>164</v>
      </c>
      <c r="C36" s="15" t="s">
        <v>14</v>
      </c>
      <c r="D36">
        <v>296</v>
      </c>
    </row>
    <row r="37" spans="1:4" x14ac:dyDescent="0.3">
      <c r="A37" s="16" t="s">
        <v>20</v>
      </c>
      <c r="B37">
        <v>201</v>
      </c>
      <c r="C37" s="15" t="s">
        <v>14</v>
      </c>
      <c r="D37">
        <v>3304</v>
      </c>
    </row>
    <row r="38" spans="1:4" x14ac:dyDescent="0.3">
      <c r="A38" s="16" t="s">
        <v>20</v>
      </c>
      <c r="B38">
        <v>211</v>
      </c>
      <c r="C38" s="15" t="s">
        <v>14</v>
      </c>
      <c r="D38">
        <v>73</v>
      </c>
    </row>
    <row r="39" spans="1:4" x14ac:dyDescent="0.3">
      <c r="A39" s="16" t="s">
        <v>20</v>
      </c>
      <c r="B39">
        <v>128</v>
      </c>
      <c r="C39" s="15" t="s">
        <v>14</v>
      </c>
      <c r="D39">
        <v>3387</v>
      </c>
    </row>
    <row r="40" spans="1:4" x14ac:dyDescent="0.3">
      <c r="A40" s="16" t="s">
        <v>20</v>
      </c>
      <c r="B40">
        <v>1600</v>
      </c>
      <c r="C40" s="15" t="s">
        <v>14</v>
      </c>
      <c r="D40">
        <v>662</v>
      </c>
    </row>
    <row r="41" spans="1:4" x14ac:dyDescent="0.3">
      <c r="A41" s="16" t="s">
        <v>20</v>
      </c>
      <c r="B41">
        <v>249</v>
      </c>
      <c r="C41" s="15" t="s">
        <v>14</v>
      </c>
      <c r="D41">
        <v>774</v>
      </c>
    </row>
    <row r="42" spans="1:4" x14ac:dyDescent="0.3">
      <c r="A42" s="16" t="s">
        <v>20</v>
      </c>
      <c r="B42">
        <v>236</v>
      </c>
      <c r="C42" s="15" t="s">
        <v>14</v>
      </c>
      <c r="D42">
        <v>672</v>
      </c>
    </row>
    <row r="43" spans="1:4" x14ac:dyDescent="0.3">
      <c r="A43" s="16" t="s">
        <v>20</v>
      </c>
      <c r="B43">
        <v>4065</v>
      </c>
      <c r="C43" s="15" t="s">
        <v>14</v>
      </c>
      <c r="D43">
        <v>940</v>
      </c>
    </row>
    <row r="44" spans="1:4" x14ac:dyDescent="0.3">
      <c r="A44" s="16" t="s">
        <v>20</v>
      </c>
      <c r="B44">
        <v>246</v>
      </c>
      <c r="C44" s="15" t="s">
        <v>14</v>
      </c>
      <c r="D44">
        <v>117</v>
      </c>
    </row>
    <row r="45" spans="1:4" x14ac:dyDescent="0.3">
      <c r="A45" s="16" t="s">
        <v>20</v>
      </c>
      <c r="B45">
        <v>2475</v>
      </c>
      <c r="C45" s="15" t="s">
        <v>14</v>
      </c>
      <c r="D45">
        <v>115</v>
      </c>
    </row>
    <row r="46" spans="1:4" x14ac:dyDescent="0.3">
      <c r="A46" s="16" t="s">
        <v>20</v>
      </c>
      <c r="B46">
        <v>76</v>
      </c>
      <c r="C46" s="15" t="s">
        <v>14</v>
      </c>
      <c r="D46">
        <v>326</v>
      </c>
    </row>
    <row r="47" spans="1:4" x14ac:dyDescent="0.3">
      <c r="A47" s="16" t="s">
        <v>20</v>
      </c>
      <c r="B47">
        <v>54</v>
      </c>
      <c r="C47" s="15" t="s">
        <v>14</v>
      </c>
      <c r="D47">
        <v>1</v>
      </c>
    </row>
    <row r="48" spans="1:4" x14ac:dyDescent="0.3">
      <c r="A48" s="16" t="s">
        <v>20</v>
      </c>
      <c r="B48">
        <v>88</v>
      </c>
      <c r="C48" s="15" t="s">
        <v>14</v>
      </c>
      <c r="D48">
        <v>1467</v>
      </c>
    </row>
    <row r="49" spans="1:4" x14ac:dyDescent="0.3">
      <c r="A49" s="16" t="s">
        <v>20</v>
      </c>
      <c r="B49">
        <v>85</v>
      </c>
      <c r="C49" s="15" t="s">
        <v>14</v>
      </c>
      <c r="D49">
        <v>5681</v>
      </c>
    </row>
    <row r="50" spans="1:4" x14ac:dyDescent="0.3">
      <c r="A50" s="16" t="s">
        <v>20</v>
      </c>
      <c r="B50">
        <v>170</v>
      </c>
      <c r="C50" s="15" t="s">
        <v>14</v>
      </c>
      <c r="D50">
        <v>1059</v>
      </c>
    </row>
    <row r="51" spans="1:4" x14ac:dyDescent="0.3">
      <c r="A51" s="16" t="s">
        <v>20</v>
      </c>
      <c r="B51">
        <v>330</v>
      </c>
      <c r="C51" s="15" t="s">
        <v>14</v>
      </c>
      <c r="D51">
        <v>1194</v>
      </c>
    </row>
    <row r="52" spans="1:4" x14ac:dyDescent="0.3">
      <c r="A52" s="16" t="s">
        <v>20</v>
      </c>
      <c r="B52">
        <v>127</v>
      </c>
      <c r="C52" s="15" t="s">
        <v>14</v>
      </c>
      <c r="D52">
        <v>30</v>
      </c>
    </row>
    <row r="53" spans="1:4" x14ac:dyDescent="0.3">
      <c r="A53" s="16" t="s">
        <v>20</v>
      </c>
      <c r="B53">
        <v>411</v>
      </c>
      <c r="C53" s="15" t="s">
        <v>14</v>
      </c>
      <c r="D53">
        <v>75</v>
      </c>
    </row>
    <row r="54" spans="1:4" x14ac:dyDescent="0.3">
      <c r="A54" s="16" t="s">
        <v>20</v>
      </c>
      <c r="B54">
        <v>180</v>
      </c>
      <c r="C54" s="15" t="s">
        <v>14</v>
      </c>
      <c r="D54">
        <v>955</v>
      </c>
    </row>
    <row r="55" spans="1:4" x14ac:dyDescent="0.3">
      <c r="A55" s="16" t="s">
        <v>20</v>
      </c>
      <c r="B55">
        <v>374</v>
      </c>
      <c r="C55" s="15" t="s">
        <v>14</v>
      </c>
      <c r="D55">
        <v>67</v>
      </c>
    </row>
    <row r="56" spans="1:4" x14ac:dyDescent="0.3">
      <c r="A56" s="16" t="s">
        <v>20</v>
      </c>
      <c r="B56">
        <v>71</v>
      </c>
      <c r="C56" s="15" t="s">
        <v>14</v>
      </c>
      <c r="D56">
        <v>5</v>
      </c>
    </row>
    <row r="57" spans="1:4" x14ac:dyDescent="0.3">
      <c r="A57" s="16" t="s">
        <v>20</v>
      </c>
      <c r="B57">
        <v>203</v>
      </c>
      <c r="C57" s="15" t="s">
        <v>14</v>
      </c>
      <c r="D57">
        <v>26</v>
      </c>
    </row>
    <row r="58" spans="1:4" x14ac:dyDescent="0.3">
      <c r="A58" s="16" t="s">
        <v>20</v>
      </c>
      <c r="B58">
        <v>113</v>
      </c>
      <c r="C58" s="15" t="s">
        <v>14</v>
      </c>
      <c r="D58">
        <v>1130</v>
      </c>
    </row>
    <row r="59" spans="1:4" x14ac:dyDescent="0.3">
      <c r="A59" s="16" t="s">
        <v>20</v>
      </c>
      <c r="B59">
        <v>96</v>
      </c>
      <c r="C59" s="15" t="s">
        <v>14</v>
      </c>
      <c r="D59">
        <v>782</v>
      </c>
    </row>
    <row r="60" spans="1:4" x14ac:dyDescent="0.3">
      <c r="A60" s="16" t="s">
        <v>20</v>
      </c>
      <c r="B60">
        <v>498</v>
      </c>
      <c r="C60" s="15" t="s">
        <v>14</v>
      </c>
      <c r="D60">
        <v>210</v>
      </c>
    </row>
    <row r="61" spans="1:4" x14ac:dyDescent="0.3">
      <c r="A61" s="16" t="s">
        <v>20</v>
      </c>
      <c r="B61">
        <v>180</v>
      </c>
      <c r="C61" s="15" t="s">
        <v>14</v>
      </c>
      <c r="D61">
        <v>136</v>
      </c>
    </row>
    <row r="62" spans="1:4" x14ac:dyDescent="0.3">
      <c r="A62" s="16" t="s">
        <v>20</v>
      </c>
      <c r="B62">
        <v>27</v>
      </c>
      <c r="C62" s="15" t="s">
        <v>14</v>
      </c>
      <c r="D62">
        <v>86</v>
      </c>
    </row>
    <row r="63" spans="1:4" x14ac:dyDescent="0.3">
      <c r="A63" s="16" t="s">
        <v>20</v>
      </c>
      <c r="B63">
        <v>2331</v>
      </c>
      <c r="C63" s="15" t="s">
        <v>14</v>
      </c>
      <c r="D63">
        <v>19</v>
      </c>
    </row>
    <row r="64" spans="1:4" x14ac:dyDescent="0.3">
      <c r="A64" s="16" t="s">
        <v>20</v>
      </c>
      <c r="B64">
        <v>113</v>
      </c>
      <c r="C64" s="15" t="s">
        <v>14</v>
      </c>
      <c r="D64">
        <v>886</v>
      </c>
    </row>
    <row r="65" spans="1:4" x14ac:dyDescent="0.3">
      <c r="A65" s="16" t="s">
        <v>20</v>
      </c>
      <c r="B65">
        <v>164</v>
      </c>
      <c r="C65" s="15" t="s">
        <v>14</v>
      </c>
      <c r="D65">
        <v>35</v>
      </c>
    </row>
    <row r="66" spans="1:4" x14ac:dyDescent="0.3">
      <c r="A66" s="16" t="s">
        <v>20</v>
      </c>
      <c r="B66">
        <v>164</v>
      </c>
      <c r="C66" s="15" t="s">
        <v>14</v>
      </c>
      <c r="D66">
        <v>24</v>
      </c>
    </row>
    <row r="67" spans="1:4" x14ac:dyDescent="0.3">
      <c r="A67" s="16" t="s">
        <v>20</v>
      </c>
      <c r="B67">
        <v>336</v>
      </c>
      <c r="C67" s="15" t="s">
        <v>14</v>
      </c>
      <c r="D67">
        <v>86</v>
      </c>
    </row>
    <row r="68" spans="1:4" x14ac:dyDescent="0.3">
      <c r="A68" s="16" t="s">
        <v>20</v>
      </c>
      <c r="B68">
        <v>1917</v>
      </c>
      <c r="C68" s="15" t="s">
        <v>14</v>
      </c>
      <c r="D68">
        <v>243</v>
      </c>
    </row>
    <row r="69" spans="1:4" x14ac:dyDescent="0.3">
      <c r="A69" s="16" t="s">
        <v>20</v>
      </c>
      <c r="B69">
        <v>95</v>
      </c>
      <c r="C69" s="15" t="s">
        <v>14</v>
      </c>
      <c r="D69">
        <v>65</v>
      </c>
    </row>
    <row r="70" spans="1:4" x14ac:dyDescent="0.3">
      <c r="A70" s="16" t="s">
        <v>20</v>
      </c>
      <c r="B70">
        <v>147</v>
      </c>
      <c r="C70" s="15" t="s">
        <v>14</v>
      </c>
      <c r="D70">
        <v>100</v>
      </c>
    </row>
    <row r="71" spans="1:4" x14ac:dyDescent="0.3">
      <c r="A71" s="16" t="s">
        <v>20</v>
      </c>
      <c r="B71">
        <v>86</v>
      </c>
      <c r="C71" s="15" t="s">
        <v>14</v>
      </c>
      <c r="D71">
        <v>168</v>
      </c>
    </row>
    <row r="72" spans="1:4" x14ac:dyDescent="0.3">
      <c r="A72" s="16" t="s">
        <v>20</v>
      </c>
      <c r="B72">
        <v>83</v>
      </c>
      <c r="C72" s="15" t="s">
        <v>14</v>
      </c>
      <c r="D72">
        <v>13</v>
      </c>
    </row>
    <row r="73" spans="1:4" x14ac:dyDescent="0.3">
      <c r="A73" s="16" t="s">
        <v>20</v>
      </c>
      <c r="B73">
        <v>676</v>
      </c>
      <c r="C73" s="15" t="s">
        <v>14</v>
      </c>
      <c r="D73">
        <v>1</v>
      </c>
    </row>
    <row r="74" spans="1:4" x14ac:dyDescent="0.3">
      <c r="A74" s="16" t="s">
        <v>20</v>
      </c>
      <c r="B74">
        <v>361</v>
      </c>
      <c r="C74" s="15" t="s">
        <v>14</v>
      </c>
      <c r="D74">
        <v>40</v>
      </c>
    </row>
    <row r="75" spans="1:4" x14ac:dyDescent="0.3">
      <c r="A75" s="16" t="s">
        <v>20</v>
      </c>
      <c r="B75">
        <v>131</v>
      </c>
      <c r="C75" s="15" t="s">
        <v>14</v>
      </c>
      <c r="D75">
        <v>226</v>
      </c>
    </row>
    <row r="76" spans="1:4" x14ac:dyDescent="0.3">
      <c r="A76" s="16" t="s">
        <v>20</v>
      </c>
      <c r="B76">
        <v>126</v>
      </c>
      <c r="C76" s="15" t="s">
        <v>14</v>
      </c>
      <c r="D76">
        <v>1625</v>
      </c>
    </row>
    <row r="77" spans="1:4" x14ac:dyDescent="0.3">
      <c r="A77" s="16" t="s">
        <v>20</v>
      </c>
      <c r="B77">
        <v>275</v>
      </c>
      <c r="C77" s="15" t="s">
        <v>14</v>
      </c>
      <c r="D77">
        <v>143</v>
      </c>
    </row>
    <row r="78" spans="1:4" x14ac:dyDescent="0.3">
      <c r="A78" s="16" t="s">
        <v>20</v>
      </c>
      <c r="B78">
        <v>67</v>
      </c>
      <c r="C78" s="15" t="s">
        <v>14</v>
      </c>
      <c r="D78">
        <v>934</v>
      </c>
    </row>
    <row r="79" spans="1:4" x14ac:dyDescent="0.3">
      <c r="A79" s="16" t="s">
        <v>20</v>
      </c>
      <c r="B79">
        <v>154</v>
      </c>
      <c r="C79" s="15" t="s">
        <v>14</v>
      </c>
      <c r="D79">
        <v>17</v>
      </c>
    </row>
    <row r="80" spans="1:4" x14ac:dyDescent="0.3">
      <c r="A80" s="16" t="s">
        <v>20</v>
      </c>
      <c r="B80">
        <v>1782</v>
      </c>
      <c r="C80" s="15" t="s">
        <v>14</v>
      </c>
      <c r="D80">
        <v>2179</v>
      </c>
    </row>
    <row r="81" spans="1:4" x14ac:dyDescent="0.3">
      <c r="A81" s="16" t="s">
        <v>20</v>
      </c>
      <c r="B81">
        <v>903</v>
      </c>
      <c r="C81" s="15" t="s">
        <v>14</v>
      </c>
      <c r="D81">
        <v>931</v>
      </c>
    </row>
    <row r="82" spans="1:4" x14ac:dyDescent="0.3">
      <c r="A82" s="16" t="s">
        <v>20</v>
      </c>
      <c r="B82">
        <v>94</v>
      </c>
      <c r="C82" s="15" t="s">
        <v>14</v>
      </c>
      <c r="D82">
        <v>92</v>
      </c>
    </row>
    <row r="83" spans="1:4" x14ac:dyDescent="0.3">
      <c r="A83" s="16" t="s">
        <v>20</v>
      </c>
      <c r="B83">
        <v>180</v>
      </c>
      <c r="C83" s="15" t="s">
        <v>14</v>
      </c>
      <c r="D83">
        <v>57</v>
      </c>
    </row>
    <row r="84" spans="1:4" x14ac:dyDescent="0.3">
      <c r="A84" s="16" t="s">
        <v>20</v>
      </c>
      <c r="B84">
        <v>533</v>
      </c>
      <c r="C84" s="15" t="s">
        <v>14</v>
      </c>
      <c r="D84">
        <v>41</v>
      </c>
    </row>
    <row r="85" spans="1:4" x14ac:dyDescent="0.3">
      <c r="A85" s="16" t="s">
        <v>20</v>
      </c>
      <c r="B85">
        <v>2443</v>
      </c>
      <c r="C85" s="15" t="s">
        <v>14</v>
      </c>
      <c r="D85">
        <v>1</v>
      </c>
    </row>
    <row r="86" spans="1:4" x14ac:dyDescent="0.3">
      <c r="A86" s="16" t="s">
        <v>20</v>
      </c>
      <c r="B86">
        <v>89</v>
      </c>
      <c r="C86" s="15" t="s">
        <v>14</v>
      </c>
      <c r="D86">
        <v>101</v>
      </c>
    </row>
    <row r="87" spans="1:4" x14ac:dyDescent="0.3">
      <c r="A87" s="16" t="s">
        <v>20</v>
      </c>
      <c r="B87">
        <v>159</v>
      </c>
      <c r="C87" s="15" t="s">
        <v>14</v>
      </c>
      <c r="D87">
        <v>1335</v>
      </c>
    </row>
    <row r="88" spans="1:4" x14ac:dyDescent="0.3">
      <c r="A88" s="16" t="s">
        <v>20</v>
      </c>
      <c r="B88">
        <v>50</v>
      </c>
      <c r="C88" s="15" t="s">
        <v>14</v>
      </c>
      <c r="D88">
        <v>15</v>
      </c>
    </row>
    <row r="89" spans="1:4" x14ac:dyDescent="0.3">
      <c r="A89" s="16" t="s">
        <v>20</v>
      </c>
      <c r="B89">
        <v>186</v>
      </c>
      <c r="C89" s="15" t="s">
        <v>14</v>
      </c>
      <c r="D89">
        <v>454</v>
      </c>
    </row>
    <row r="90" spans="1:4" x14ac:dyDescent="0.3">
      <c r="A90" s="16" t="s">
        <v>20</v>
      </c>
      <c r="B90">
        <v>1071</v>
      </c>
      <c r="C90" s="15" t="s">
        <v>14</v>
      </c>
      <c r="D90">
        <v>3182</v>
      </c>
    </row>
    <row r="91" spans="1:4" x14ac:dyDescent="0.3">
      <c r="A91" s="16" t="s">
        <v>20</v>
      </c>
      <c r="B91">
        <v>117</v>
      </c>
      <c r="C91" s="15" t="s">
        <v>14</v>
      </c>
      <c r="D91">
        <v>15</v>
      </c>
    </row>
    <row r="92" spans="1:4" x14ac:dyDescent="0.3">
      <c r="A92" s="16" t="s">
        <v>20</v>
      </c>
      <c r="B92">
        <v>70</v>
      </c>
      <c r="C92" s="15" t="s">
        <v>14</v>
      </c>
      <c r="D92">
        <v>133</v>
      </c>
    </row>
    <row r="93" spans="1:4" x14ac:dyDescent="0.3">
      <c r="A93" s="16" t="s">
        <v>20</v>
      </c>
      <c r="B93">
        <v>135</v>
      </c>
      <c r="C93" s="15" t="s">
        <v>14</v>
      </c>
      <c r="D93">
        <v>2062</v>
      </c>
    </row>
    <row r="94" spans="1:4" x14ac:dyDescent="0.3">
      <c r="A94" s="16" t="s">
        <v>20</v>
      </c>
      <c r="B94">
        <v>768</v>
      </c>
      <c r="C94" s="15" t="s">
        <v>14</v>
      </c>
      <c r="D94">
        <v>29</v>
      </c>
    </row>
    <row r="95" spans="1:4" x14ac:dyDescent="0.3">
      <c r="A95" s="16" t="s">
        <v>20</v>
      </c>
      <c r="B95">
        <v>199</v>
      </c>
      <c r="C95" s="15" t="s">
        <v>14</v>
      </c>
      <c r="D95">
        <v>132</v>
      </c>
    </row>
    <row r="96" spans="1:4" x14ac:dyDescent="0.3">
      <c r="A96" s="16" t="s">
        <v>20</v>
      </c>
      <c r="B96">
        <v>107</v>
      </c>
      <c r="C96" s="15" t="s">
        <v>14</v>
      </c>
      <c r="D96">
        <v>137</v>
      </c>
    </row>
    <row r="97" spans="1:4" x14ac:dyDescent="0.3">
      <c r="A97" s="16" t="s">
        <v>20</v>
      </c>
      <c r="B97">
        <v>195</v>
      </c>
      <c r="C97" s="15" t="s">
        <v>14</v>
      </c>
      <c r="D97">
        <v>908</v>
      </c>
    </row>
    <row r="98" spans="1:4" x14ac:dyDescent="0.3">
      <c r="A98" s="16" t="s">
        <v>20</v>
      </c>
      <c r="B98">
        <v>3376</v>
      </c>
      <c r="C98" s="15" t="s">
        <v>14</v>
      </c>
      <c r="D98">
        <v>10</v>
      </c>
    </row>
    <row r="99" spans="1:4" x14ac:dyDescent="0.3">
      <c r="A99" s="16" t="s">
        <v>20</v>
      </c>
      <c r="B99">
        <v>41</v>
      </c>
      <c r="C99" s="15" t="s">
        <v>14</v>
      </c>
      <c r="D99">
        <v>1910</v>
      </c>
    </row>
    <row r="100" spans="1:4" x14ac:dyDescent="0.3">
      <c r="A100" s="16" t="s">
        <v>20</v>
      </c>
      <c r="B100">
        <v>1821</v>
      </c>
      <c r="C100" s="15" t="s">
        <v>14</v>
      </c>
      <c r="D100">
        <v>38</v>
      </c>
    </row>
    <row r="101" spans="1:4" x14ac:dyDescent="0.3">
      <c r="A101" s="16" t="s">
        <v>20</v>
      </c>
      <c r="B101">
        <v>164</v>
      </c>
      <c r="C101" s="15" t="s">
        <v>14</v>
      </c>
      <c r="D101">
        <v>104</v>
      </c>
    </row>
    <row r="102" spans="1:4" x14ac:dyDescent="0.3">
      <c r="A102" s="16" t="s">
        <v>20</v>
      </c>
      <c r="B102">
        <v>157</v>
      </c>
      <c r="C102" s="15" t="s">
        <v>14</v>
      </c>
      <c r="D102">
        <v>49</v>
      </c>
    </row>
    <row r="103" spans="1:4" x14ac:dyDescent="0.3">
      <c r="A103" s="16" t="s">
        <v>20</v>
      </c>
      <c r="B103">
        <v>246</v>
      </c>
      <c r="C103" s="15" t="s">
        <v>14</v>
      </c>
      <c r="D103">
        <v>1</v>
      </c>
    </row>
    <row r="104" spans="1:4" x14ac:dyDescent="0.3">
      <c r="A104" s="16" t="s">
        <v>20</v>
      </c>
      <c r="B104">
        <v>1396</v>
      </c>
      <c r="C104" s="15" t="s">
        <v>14</v>
      </c>
      <c r="D104">
        <v>245</v>
      </c>
    </row>
    <row r="105" spans="1:4" x14ac:dyDescent="0.3">
      <c r="A105" s="16" t="s">
        <v>20</v>
      </c>
      <c r="B105">
        <v>2506</v>
      </c>
      <c r="C105" s="15" t="s">
        <v>14</v>
      </c>
      <c r="D105">
        <v>32</v>
      </c>
    </row>
    <row r="106" spans="1:4" x14ac:dyDescent="0.3">
      <c r="A106" s="16" t="s">
        <v>20</v>
      </c>
      <c r="B106">
        <v>244</v>
      </c>
      <c r="C106" s="15" t="s">
        <v>14</v>
      </c>
      <c r="D106">
        <v>7</v>
      </c>
    </row>
    <row r="107" spans="1:4" x14ac:dyDescent="0.3">
      <c r="A107" s="16" t="s">
        <v>20</v>
      </c>
      <c r="B107">
        <v>146</v>
      </c>
      <c r="C107" s="15" t="s">
        <v>14</v>
      </c>
      <c r="D107">
        <v>803</v>
      </c>
    </row>
    <row r="108" spans="1:4" x14ac:dyDescent="0.3">
      <c r="A108" s="16" t="s">
        <v>20</v>
      </c>
      <c r="B108">
        <v>1267</v>
      </c>
      <c r="C108" s="15" t="s">
        <v>14</v>
      </c>
      <c r="D108">
        <v>16</v>
      </c>
    </row>
    <row r="109" spans="1:4" x14ac:dyDescent="0.3">
      <c r="A109" s="16" t="s">
        <v>20</v>
      </c>
      <c r="B109">
        <v>1561</v>
      </c>
      <c r="C109" s="15" t="s">
        <v>14</v>
      </c>
      <c r="D109">
        <v>31</v>
      </c>
    </row>
    <row r="110" spans="1:4" x14ac:dyDescent="0.3">
      <c r="A110" s="16" t="s">
        <v>20</v>
      </c>
      <c r="B110">
        <v>48</v>
      </c>
      <c r="C110" s="15" t="s">
        <v>14</v>
      </c>
      <c r="D110">
        <v>108</v>
      </c>
    </row>
    <row r="111" spans="1:4" x14ac:dyDescent="0.3">
      <c r="A111" s="16" t="s">
        <v>20</v>
      </c>
      <c r="B111">
        <v>2739</v>
      </c>
      <c r="C111" s="15" t="s">
        <v>14</v>
      </c>
      <c r="D111">
        <v>30</v>
      </c>
    </row>
    <row r="112" spans="1:4" x14ac:dyDescent="0.3">
      <c r="A112" s="16" t="s">
        <v>20</v>
      </c>
      <c r="B112">
        <v>3537</v>
      </c>
      <c r="C112" s="15" t="s">
        <v>14</v>
      </c>
      <c r="D112">
        <v>17</v>
      </c>
    </row>
    <row r="113" spans="1:4" x14ac:dyDescent="0.3">
      <c r="A113" s="16" t="s">
        <v>20</v>
      </c>
      <c r="B113">
        <v>2107</v>
      </c>
      <c r="C113" s="15" t="s">
        <v>14</v>
      </c>
      <c r="D113">
        <v>80</v>
      </c>
    </row>
    <row r="114" spans="1:4" x14ac:dyDescent="0.3">
      <c r="A114" s="16" t="s">
        <v>20</v>
      </c>
      <c r="B114">
        <v>3318</v>
      </c>
      <c r="C114" s="15" t="s">
        <v>14</v>
      </c>
      <c r="D114">
        <v>2468</v>
      </c>
    </row>
    <row r="115" spans="1:4" x14ac:dyDescent="0.3">
      <c r="A115" s="16" t="s">
        <v>20</v>
      </c>
      <c r="B115">
        <v>340</v>
      </c>
      <c r="C115" s="15" t="s">
        <v>14</v>
      </c>
      <c r="D115">
        <v>26</v>
      </c>
    </row>
    <row r="116" spans="1:4" x14ac:dyDescent="0.3">
      <c r="A116" s="16" t="s">
        <v>20</v>
      </c>
      <c r="B116">
        <v>1442</v>
      </c>
      <c r="C116" s="15" t="s">
        <v>14</v>
      </c>
      <c r="D116">
        <v>73</v>
      </c>
    </row>
    <row r="117" spans="1:4" x14ac:dyDescent="0.3">
      <c r="A117" s="16" t="s">
        <v>20</v>
      </c>
      <c r="B117">
        <v>126</v>
      </c>
      <c r="C117" s="15" t="s">
        <v>14</v>
      </c>
      <c r="D117">
        <v>128</v>
      </c>
    </row>
    <row r="118" spans="1:4" x14ac:dyDescent="0.3">
      <c r="A118" s="16" t="s">
        <v>20</v>
      </c>
      <c r="B118">
        <v>524</v>
      </c>
      <c r="C118" s="15" t="s">
        <v>14</v>
      </c>
      <c r="D118">
        <v>33</v>
      </c>
    </row>
    <row r="119" spans="1:4" x14ac:dyDescent="0.3">
      <c r="A119" s="16" t="s">
        <v>20</v>
      </c>
      <c r="B119">
        <v>1989</v>
      </c>
      <c r="C119" s="15" t="s">
        <v>14</v>
      </c>
      <c r="D119">
        <v>1072</v>
      </c>
    </row>
    <row r="120" spans="1:4" x14ac:dyDescent="0.3">
      <c r="A120" s="16" t="s">
        <v>20</v>
      </c>
      <c r="B120">
        <v>157</v>
      </c>
      <c r="C120" s="15" t="s">
        <v>14</v>
      </c>
      <c r="D120">
        <v>393</v>
      </c>
    </row>
    <row r="121" spans="1:4" x14ac:dyDescent="0.3">
      <c r="A121" s="16" t="s">
        <v>20</v>
      </c>
      <c r="B121">
        <v>4498</v>
      </c>
      <c r="C121" s="15" t="s">
        <v>14</v>
      </c>
      <c r="D121">
        <v>1257</v>
      </c>
    </row>
    <row r="122" spans="1:4" x14ac:dyDescent="0.3">
      <c r="A122" s="16" t="s">
        <v>20</v>
      </c>
      <c r="B122">
        <v>80</v>
      </c>
      <c r="C122" s="15" t="s">
        <v>14</v>
      </c>
      <c r="D122">
        <v>328</v>
      </c>
    </row>
    <row r="123" spans="1:4" x14ac:dyDescent="0.3">
      <c r="A123" s="16" t="s">
        <v>20</v>
      </c>
      <c r="B123">
        <v>43</v>
      </c>
      <c r="C123" s="15" t="s">
        <v>14</v>
      </c>
      <c r="D123">
        <v>147</v>
      </c>
    </row>
    <row r="124" spans="1:4" x14ac:dyDescent="0.3">
      <c r="A124" s="16" t="s">
        <v>20</v>
      </c>
      <c r="B124">
        <v>2053</v>
      </c>
      <c r="C124" s="15" t="s">
        <v>14</v>
      </c>
      <c r="D124">
        <v>830</v>
      </c>
    </row>
    <row r="125" spans="1:4" x14ac:dyDescent="0.3">
      <c r="A125" s="16" t="s">
        <v>20</v>
      </c>
      <c r="B125">
        <v>168</v>
      </c>
      <c r="C125" s="15" t="s">
        <v>14</v>
      </c>
      <c r="D125">
        <v>331</v>
      </c>
    </row>
    <row r="126" spans="1:4" x14ac:dyDescent="0.3">
      <c r="A126" s="16" t="s">
        <v>20</v>
      </c>
      <c r="B126">
        <v>4289</v>
      </c>
      <c r="C126" s="15" t="s">
        <v>14</v>
      </c>
      <c r="D126">
        <v>25</v>
      </c>
    </row>
    <row r="127" spans="1:4" x14ac:dyDescent="0.3">
      <c r="A127" s="16" t="s">
        <v>20</v>
      </c>
      <c r="B127">
        <v>165</v>
      </c>
      <c r="C127" s="15" t="s">
        <v>14</v>
      </c>
      <c r="D127">
        <v>3483</v>
      </c>
    </row>
    <row r="128" spans="1:4" x14ac:dyDescent="0.3">
      <c r="A128" s="16" t="s">
        <v>20</v>
      </c>
      <c r="B128">
        <v>1815</v>
      </c>
      <c r="C128" s="15" t="s">
        <v>14</v>
      </c>
      <c r="D128">
        <v>923</v>
      </c>
    </row>
    <row r="129" spans="1:4" x14ac:dyDescent="0.3">
      <c r="A129" s="16" t="s">
        <v>20</v>
      </c>
      <c r="B129">
        <v>397</v>
      </c>
      <c r="C129" s="15" t="s">
        <v>14</v>
      </c>
      <c r="D129">
        <v>1</v>
      </c>
    </row>
    <row r="130" spans="1:4" x14ac:dyDescent="0.3">
      <c r="A130" s="16" t="s">
        <v>20</v>
      </c>
      <c r="B130">
        <v>1539</v>
      </c>
      <c r="C130" s="15" t="s">
        <v>14</v>
      </c>
      <c r="D130">
        <v>33</v>
      </c>
    </row>
    <row r="131" spans="1:4" x14ac:dyDescent="0.3">
      <c r="A131" s="16" t="s">
        <v>20</v>
      </c>
      <c r="B131">
        <v>138</v>
      </c>
      <c r="C131" s="15" t="s">
        <v>14</v>
      </c>
      <c r="D131">
        <v>40</v>
      </c>
    </row>
    <row r="132" spans="1:4" x14ac:dyDescent="0.3">
      <c r="A132" s="16" t="s">
        <v>20</v>
      </c>
      <c r="B132">
        <v>3594</v>
      </c>
      <c r="C132" s="15" t="s">
        <v>14</v>
      </c>
      <c r="D132">
        <v>23</v>
      </c>
    </row>
    <row r="133" spans="1:4" x14ac:dyDescent="0.3">
      <c r="A133" s="16" t="s">
        <v>20</v>
      </c>
      <c r="B133">
        <v>5880</v>
      </c>
      <c r="C133" s="15" t="s">
        <v>14</v>
      </c>
      <c r="D133">
        <v>75</v>
      </c>
    </row>
    <row r="134" spans="1:4" x14ac:dyDescent="0.3">
      <c r="A134" s="16" t="s">
        <v>20</v>
      </c>
      <c r="B134">
        <v>112</v>
      </c>
      <c r="C134" s="15" t="s">
        <v>14</v>
      </c>
      <c r="D134">
        <v>2176</v>
      </c>
    </row>
    <row r="135" spans="1:4" x14ac:dyDescent="0.3">
      <c r="A135" s="16" t="s">
        <v>20</v>
      </c>
      <c r="B135">
        <v>943</v>
      </c>
      <c r="C135" s="15" t="s">
        <v>14</v>
      </c>
      <c r="D135">
        <v>441</v>
      </c>
    </row>
    <row r="136" spans="1:4" x14ac:dyDescent="0.3">
      <c r="A136" s="16" t="s">
        <v>20</v>
      </c>
      <c r="B136">
        <v>2468</v>
      </c>
      <c r="C136" s="15" t="s">
        <v>14</v>
      </c>
      <c r="D136">
        <v>25</v>
      </c>
    </row>
    <row r="137" spans="1:4" x14ac:dyDescent="0.3">
      <c r="A137" s="16" t="s">
        <v>20</v>
      </c>
      <c r="B137">
        <v>2551</v>
      </c>
      <c r="C137" s="15" t="s">
        <v>14</v>
      </c>
      <c r="D137">
        <v>127</v>
      </c>
    </row>
    <row r="138" spans="1:4" x14ac:dyDescent="0.3">
      <c r="A138" s="16" t="s">
        <v>20</v>
      </c>
      <c r="B138">
        <v>101</v>
      </c>
      <c r="C138" s="15" t="s">
        <v>14</v>
      </c>
      <c r="D138">
        <v>355</v>
      </c>
    </row>
    <row r="139" spans="1:4" x14ac:dyDescent="0.3">
      <c r="A139" s="16" t="s">
        <v>20</v>
      </c>
      <c r="B139">
        <v>92</v>
      </c>
      <c r="C139" s="15" t="s">
        <v>14</v>
      </c>
      <c r="D139">
        <v>44</v>
      </c>
    </row>
    <row r="140" spans="1:4" x14ac:dyDescent="0.3">
      <c r="A140" s="16" t="s">
        <v>20</v>
      </c>
      <c r="B140">
        <v>62</v>
      </c>
      <c r="C140" s="15" t="s">
        <v>14</v>
      </c>
      <c r="D140">
        <v>67</v>
      </c>
    </row>
    <row r="141" spans="1:4" x14ac:dyDescent="0.3">
      <c r="A141" s="16" t="s">
        <v>20</v>
      </c>
      <c r="B141">
        <v>149</v>
      </c>
      <c r="C141" s="15" t="s">
        <v>14</v>
      </c>
      <c r="D141">
        <v>1068</v>
      </c>
    </row>
    <row r="142" spans="1:4" x14ac:dyDescent="0.3">
      <c r="A142" s="16" t="s">
        <v>20</v>
      </c>
      <c r="B142">
        <v>329</v>
      </c>
      <c r="C142" s="15" t="s">
        <v>14</v>
      </c>
      <c r="D142">
        <v>424</v>
      </c>
    </row>
    <row r="143" spans="1:4" x14ac:dyDescent="0.3">
      <c r="A143" s="16" t="s">
        <v>20</v>
      </c>
      <c r="B143">
        <v>97</v>
      </c>
      <c r="C143" s="15" t="s">
        <v>14</v>
      </c>
      <c r="D143">
        <v>151</v>
      </c>
    </row>
    <row r="144" spans="1:4" x14ac:dyDescent="0.3">
      <c r="A144" s="16" t="s">
        <v>20</v>
      </c>
      <c r="B144">
        <v>1784</v>
      </c>
      <c r="C144" s="15" t="s">
        <v>14</v>
      </c>
      <c r="D144">
        <v>1608</v>
      </c>
    </row>
    <row r="145" spans="1:4" x14ac:dyDescent="0.3">
      <c r="A145" s="16" t="s">
        <v>20</v>
      </c>
      <c r="B145">
        <v>1684</v>
      </c>
      <c r="C145" s="15" t="s">
        <v>14</v>
      </c>
      <c r="D145">
        <v>941</v>
      </c>
    </row>
    <row r="146" spans="1:4" x14ac:dyDescent="0.3">
      <c r="A146" s="16" t="s">
        <v>20</v>
      </c>
      <c r="B146">
        <v>250</v>
      </c>
      <c r="C146" s="15" t="s">
        <v>14</v>
      </c>
      <c r="D146">
        <v>1</v>
      </c>
    </row>
    <row r="147" spans="1:4" x14ac:dyDescent="0.3">
      <c r="A147" s="16" t="s">
        <v>20</v>
      </c>
      <c r="B147">
        <v>238</v>
      </c>
      <c r="C147" s="15" t="s">
        <v>14</v>
      </c>
      <c r="D147">
        <v>40</v>
      </c>
    </row>
    <row r="148" spans="1:4" x14ac:dyDescent="0.3">
      <c r="A148" s="16" t="s">
        <v>20</v>
      </c>
      <c r="B148">
        <v>53</v>
      </c>
      <c r="C148" s="15" t="s">
        <v>14</v>
      </c>
      <c r="D148">
        <v>3015</v>
      </c>
    </row>
    <row r="149" spans="1:4" x14ac:dyDescent="0.3">
      <c r="A149" s="16" t="s">
        <v>20</v>
      </c>
      <c r="B149">
        <v>214</v>
      </c>
      <c r="C149" s="15" t="s">
        <v>14</v>
      </c>
      <c r="D149">
        <v>435</v>
      </c>
    </row>
    <row r="150" spans="1:4" x14ac:dyDescent="0.3">
      <c r="A150" s="16" t="s">
        <v>20</v>
      </c>
      <c r="B150">
        <v>222</v>
      </c>
      <c r="C150" s="15" t="s">
        <v>14</v>
      </c>
      <c r="D150">
        <v>714</v>
      </c>
    </row>
    <row r="151" spans="1:4" x14ac:dyDescent="0.3">
      <c r="A151" s="16" t="s">
        <v>20</v>
      </c>
      <c r="B151">
        <v>1884</v>
      </c>
      <c r="C151" s="15" t="s">
        <v>14</v>
      </c>
      <c r="D151">
        <v>5497</v>
      </c>
    </row>
    <row r="152" spans="1:4" x14ac:dyDescent="0.3">
      <c r="A152" s="16" t="s">
        <v>20</v>
      </c>
      <c r="B152">
        <v>218</v>
      </c>
      <c r="C152" s="15" t="s">
        <v>14</v>
      </c>
      <c r="D152">
        <v>418</v>
      </c>
    </row>
    <row r="153" spans="1:4" x14ac:dyDescent="0.3">
      <c r="A153" s="16" t="s">
        <v>20</v>
      </c>
      <c r="B153">
        <v>6465</v>
      </c>
      <c r="C153" s="15" t="s">
        <v>14</v>
      </c>
      <c r="D153">
        <v>1439</v>
      </c>
    </row>
    <row r="154" spans="1:4" x14ac:dyDescent="0.3">
      <c r="A154" s="16" t="s">
        <v>20</v>
      </c>
      <c r="B154">
        <v>59</v>
      </c>
      <c r="C154" s="15" t="s">
        <v>14</v>
      </c>
      <c r="D154">
        <v>15</v>
      </c>
    </row>
    <row r="155" spans="1:4" x14ac:dyDescent="0.3">
      <c r="A155" s="16" t="s">
        <v>20</v>
      </c>
      <c r="B155">
        <v>88</v>
      </c>
      <c r="C155" s="15" t="s">
        <v>14</v>
      </c>
      <c r="D155">
        <v>1999</v>
      </c>
    </row>
    <row r="156" spans="1:4" x14ac:dyDescent="0.3">
      <c r="A156" s="16" t="s">
        <v>20</v>
      </c>
      <c r="B156">
        <v>1697</v>
      </c>
      <c r="C156" s="15" t="s">
        <v>14</v>
      </c>
      <c r="D156">
        <v>118</v>
      </c>
    </row>
    <row r="157" spans="1:4" x14ac:dyDescent="0.3">
      <c r="A157" s="16" t="s">
        <v>20</v>
      </c>
      <c r="B157">
        <v>92</v>
      </c>
      <c r="C157" s="15" t="s">
        <v>14</v>
      </c>
      <c r="D157">
        <v>162</v>
      </c>
    </row>
    <row r="158" spans="1:4" x14ac:dyDescent="0.3">
      <c r="A158" s="16" t="s">
        <v>20</v>
      </c>
      <c r="B158">
        <v>186</v>
      </c>
      <c r="C158" s="15" t="s">
        <v>14</v>
      </c>
      <c r="D158">
        <v>83</v>
      </c>
    </row>
    <row r="159" spans="1:4" x14ac:dyDescent="0.3">
      <c r="A159" s="16" t="s">
        <v>20</v>
      </c>
      <c r="B159">
        <v>138</v>
      </c>
      <c r="C159" s="15" t="s">
        <v>14</v>
      </c>
      <c r="D159">
        <v>747</v>
      </c>
    </row>
    <row r="160" spans="1:4" x14ac:dyDescent="0.3">
      <c r="A160" s="16" t="s">
        <v>20</v>
      </c>
      <c r="B160">
        <v>261</v>
      </c>
      <c r="C160" s="15" t="s">
        <v>14</v>
      </c>
      <c r="D160">
        <v>84</v>
      </c>
    </row>
    <row r="161" spans="1:4" x14ac:dyDescent="0.3">
      <c r="A161" s="16" t="s">
        <v>20</v>
      </c>
      <c r="B161">
        <v>107</v>
      </c>
      <c r="C161" s="15" t="s">
        <v>14</v>
      </c>
      <c r="D161">
        <v>91</v>
      </c>
    </row>
    <row r="162" spans="1:4" x14ac:dyDescent="0.3">
      <c r="A162" s="16" t="s">
        <v>20</v>
      </c>
      <c r="B162">
        <v>199</v>
      </c>
      <c r="C162" s="15" t="s">
        <v>14</v>
      </c>
      <c r="D162">
        <v>792</v>
      </c>
    </row>
    <row r="163" spans="1:4" x14ac:dyDescent="0.3">
      <c r="A163" s="16" t="s">
        <v>20</v>
      </c>
      <c r="B163">
        <v>5512</v>
      </c>
      <c r="C163" s="15" t="s">
        <v>14</v>
      </c>
      <c r="D163">
        <v>32</v>
      </c>
    </row>
    <row r="164" spans="1:4" x14ac:dyDescent="0.3">
      <c r="A164" s="16" t="s">
        <v>20</v>
      </c>
      <c r="B164">
        <v>86</v>
      </c>
      <c r="C164" s="15" t="s">
        <v>14</v>
      </c>
      <c r="D164">
        <v>186</v>
      </c>
    </row>
    <row r="165" spans="1:4" x14ac:dyDescent="0.3">
      <c r="A165" s="16" t="s">
        <v>20</v>
      </c>
      <c r="B165">
        <v>2768</v>
      </c>
      <c r="C165" s="15" t="s">
        <v>14</v>
      </c>
      <c r="D165">
        <v>605</v>
      </c>
    </row>
    <row r="166" spans="1:4" x14ac:dyDescent="0.3">
      <c r="A166" s="16" t="s">
        <v>20</v>
      </c>
      <c r="B166">
        <v>48</v>
      </c>
      <c r="C166" s="15" t="s">
        <v>14</v>
      </c>
      <c r="D166">
        <v>1</v>
      </c>
    </row>
    <row r="167" spans="1:4" x14ac:dyDescent="0.3">
      <c r="A167" s="16" t="s">
        <v>20</v>
      </c>
      <c r="B167">
        <v>87</v>
      </c>
      <c r="C167" s="15" t="s">
        <v>14</v>
      </c>
      <c r="D167">
        <v>31</v>
      </c>
    </row>
    <row r="168" spans="1:4" x14ac:dyDescent="0.3">
      <c r="A168" s="16" t="s">
        <v>20</v>
      </c>
      <c r="B168">
        <v>1894</v>
      </c>
      <c r="C168" s="15" t="s">
        <v>14</v>
      </c>
      <c r="D168">
        <v>1181</v>
      </c>
    </row>
    <row r="169" spans="1:4" x14ac:dyDescent="0.3">
      <c r="A169" s="16" t="s">
        <v>20</v>
      </c>
      <c r="B169">
        <v>282</v>
      </c>
      <c r="C169" s="15" t="s">
        <v>14</v>
      </c>
      <c r="D169">
        <v>39</v>
      </c>
    </row>
    <row r="170" spans="1:4" x14ac:dyDescent="0.3">
      <c r="A170" s="16" t="s">
        <v>20</v>
      </c>
      <c r="B170">
        <v>116</v>
      </c>
      <c r="C170" s="15" t="s">
        <v>14</v>
      </c>
      <c r="D170">
        <v>46</v>
      </c>
    </row>
    <row r="171" spans="1:4" x14ac:dyDescent="0.3">
      <c r="A171" s="16" t="s">
        <v>20</v>
      </c>
      <c r="B171">
        <v>83</v>
      </c>
      <c r="C171" s="15" t="s">
        <v>14</v>
      </c>
      <c r="D171">
        <v>105</v>
      </c>
    </row>
    <row r="172" spans="1:4" x14ac:dyDescent="0.3">
      <c r="A172" s="16" t="s">
        <v>20</v>
      </c>
      <c r="B172">
        <v>91</v>
      </c>
      <c r="C172" s="15" t="s">
        <v>14</v>
      </c>
      <c r="D172">
        <v>535</v>
      </c>
    </row>
    <row r="173" spans="1:4" x14ac:dyDescent="0.3">
      <c r="A173" s="16" t="s">
        <v>20</v>
      </c>
      <c r="B173">
        <v>546</v>
      </c>
      <c r="C173" s="15" t="s">
        <v>14</v>
      </c>
      <c r="D173">
        <v>16</v>
      </c>
    </row>
    <row r="174" spans="1:4" x14ac:dyDescent="0.3">
      <c r="A174" s="16" t="s">
        <v>20</v>
      </c>
      <c r="B174">
        <v>393</v>
      </c>
      <c r="C174" s="15" t="s">
        <v>14</v>
      </c>
      <c r="D174">
        <v>575</v>
      </c>
    </row>
    <row r="175" spans="1:4" x14ac:dyDescent="0.3">
      <c r="A175" s="16" t="s">
        <v>20</v>
      </c>
      <c r="B175">
        <v>133</v>
      </c>
      <c r="C175" s="15" t="s">
        <v>14</v>
      </c>
      <c r="D175">
        <v>1120</v>
      </c>
    </row>
    <row r="176" spans="1:4" x14ac:dyDescent="0.3">
      <c r="A176" s="16" t="s">
        <v>20</v>
      </c>
      <c r="B176">
        <v>254</v>
      </c>
      <c r="C176" s="15" t="s">
        <v>14</v>
      </c>
      <c r="D176">
        <v>113</v>
      </c>
    </row>
    <row r="177" spans="1:4" x14ac:dyDescent="0.3">
      <c r="A177" s="16" t="s">
        <v>20</v>
      </c>
      <c r="B177">
        <v>176</v>
      </c>
      <c r="C177" s="15" t="s">
        <v>14</v>
      </c>
      <c r="D177">
        <v>1538</v>
      </c>
    </row>
    <row r="178" spans="1:4" x14ac:dyDescent="0.3">
      <c r="A178" s="16" t="s">
        <v>20</v>
      </c>
      <c r="B178">
        <v>337</v>
      </c>
      <c r="C178" s="15" t="s">
        <v>14</v>
      </c>
      <c r="D178">
        <v>9</v>
      </c>
    </row>
    <row r="179" spans="1:4" x14ac:dyDescent="0.3">
      <c r="A179" s="16" t="s">
        <v>20</v>
      </c>
      <c r="B179">
        <v>107</v>
      </c>
      <c r="C179" s="15" t="s">
        <v>14</v>
      </c>
      <c r="D179">
        <v>554</v>
      </c>
    </row>
    <row r="180" spans="1:4" x14ac:dyDescent="0.3">
      <c r="A180" s="16" t="s">
        <v>20</v>
      </c>
      <c r="B180">
        <v>183</v>
      </c>
      <c r="C180" s="15" t="s">
        <v>14</v>
      </c>
      <c r="D180">
        <v>648</v>
      </c>
    </row>
    <row r="181" spans="1:4" x14ac:dyDescent="0.3">
      <c r="A181" s="16" t="s">
        <v>20</v>
      </c>
      <c r="B181">
        <v>72</v>
      </c>
      <c r="C181" s="15" t="s">
        <v>14</v>
      </c>
      <c r="D181">
        <v>21</v>
      </c>
    </row>
    <row r="182" spans="1:4" x14ac:dyDescent="0.3">
      <c r="A182" s="16" t="s">
        <v>20</v>
      </c>
      <c r="B182">
        <v>295</v>
      </c>
      <c r="C182" s="15" t="s">
        <v>14</v>
      </c>
      <c r="D182">
        <v>54</v>
      </c>
    </row>
    <row r="183" spans="1:4" x14ac:dyDescent="0.3">
      <c r="A183" s="16" t="s">
        <v>20</v>
      </c>
      <c r="B183">
        <v>142</v>
      </c>
      <c r="C183" s="15" t="s">
        <v>14</v>
      </c>
      <c r="D183">
        <v>120</v>
      </c>
    </row>
    <row r="184" spans="1:4" x14ac:dyDescent="0.3">
      <c r="A184" s="16" t="s">
        <v>20</v>
      </c>
      <c r="B184">
        <v>85</v>
      </c>
      <c r="C184" s="15" t="s">
        <v>14</v>
      </c>
      <c r="D184">
        <v>579</v>
      </c>
    </row>
    <row r="185" spans="1:4" x14ac:dyDescent="0.3">
      <c r="A185" s="16" t="s">
        <v>20</v>
      </c>
      <c r="B185">
        <v>659</v>
      </c>
      <c r="C185" s="15" t="s">
        <v>14</v>
      </c>
      <c r="D185">
        <v>2072</v>
      </c>
    </row>
    <row r="186" spans="1:4" x14ac:dyDescent="0.3">
      <c r="A186" s="16" t="s">
        <v>20</v>
      </c>
      <c r="B186">
        <v>121</v>
      </c>
      <c r="C186" s="15" t="s">
        <v>14</v>
      </c>
      <c r="D186">
        <v>0</v>
      </c>
    </row>
    <row r="187" spans="1:4" x14ac:dyDescent="0.3">
      <c r="A187" s="16" t="s">
        <v>20</v>
      </c>
      <c r="B187">
        <v>3742</v>
      </c>
      <c r="C187" s="15" t="s">
        <v>14</v>
      </c>
      <c r="D187">
        <v>1796</v>
      </c>
    </row>
    <row r="188" spans="1:4" x14ac:dyDescent="0.3">
      <c r="A188" s="16" t="s">
        <v>20</v>
      </c>
      <c r="B188">
        <v>223</v>
      </c>
      <c r="C188" s="15" t="s">
        <v>14</v>
      </c>
      <c r="D188">
        <v>62</v>
      </c>
    </row>
    <row r="189" spans="1:4" x14ac:dyDescent="0.3">
      <c r="A189" s="16" t="s">
        <v>20</v>
      </c>
      <c r="B189">
        <v>133</v>
      </c>
      <c r="C189" s="15" t="s">
        <v>14</v>
      </c>
      <c r="D189">
        <v>347</v>
      </c>
    </row>
    <row r="190" spans="1:4" x14ac:dyDescent="0.3">
      <c r="A190" s="16" t="s">
        <v>20</v>
      </c>
      <c r="B190">
        <v>5168</v>
      </c>
      <c r="C190" s="15" t="s">
        <v>14</v>
      </c>
      <c r="D190">
        <v>19</v>
      </c>
    </row>
    <row r="191" spans="1:4" x14ac:dyDescent="0.3">
      <c r="A191" s="16" t="s">
        <v>20</v>
      </c>
      <c r="B191">
        <v>307</v>
      </c>
      <c r="C191" s="15" t="s">
        <v>14</v>
      </c>
      <c r="D191">
        <v>1258</v>
      </c>
    </row>
    <row r="192" spans="1:4" x14ac:dyDescent="0.3">
      <c r="A192" s="16" t="s">
        <v>20</v>
      </c>
      <c r="B192">
        <v>2441</v>
      </c>
      <c r="C192" s="15" t="s">
        <v>14</v>
      </c>
      <c r="D192">
        <v>362</v>
      </c>
    </row>
    <row r="193" spans="1:4" x14ac:dyDescent="0.3">
      <c r="A193" s="16" t="s">
        <v>20</v>
      </c>
      <c r="B193">
        <v>1385</v>
      </c>
      <c r="C193" s="15" t="s">
        <v>14</v>
      </c>
      <c r="D193">
        <v>133</v>
      </c>
    </row>
    <row r="194" spans="1:4" x14ac:dyDescent="0.3">
      <c r="A194" s="16" t="s">
        <v>20</v>
      </c>
      <c r="B194">
        <v>190</v>
      </c>
      <c r="C194" s="15" t="s">
        <v>14</v>
      </c>
      <c r="D194">
        <v>846</v>
      </c>
    </row>
    <row r="195" spans="1:4" x14ac:dyDescent="0.3">
      <c r="A195" s="16" t="s">
        <v>20</v>
      </c>
      <c r="B195">
        <v>470</v>
      </c>
      <c r="C195" s="15" t="s">
        <v>14</v>
      </c>
      <c r="D195">
        <v>10</v>
      </c>
    </row>
    <row r="196" spans="1:4" x14ac:dyDescent="0.3">
      <c r="A196" s="16" t="s">
        <v>20</v>
      </c>
      <c r="B196">
        <v>253</v>
      </c>
      <c r="C196" s="15" t="s">
        <v>14</v>
      </c>
      <c r="D196">
        <v>191</v>
      </c>
    </row>
    <row r="197" spans="1:4" x14ac:dyDescent="0.3">
      <c r="A197" s="16" t="s">
        <v>20</v>
      </c>
      <c r="B197">
        <v>1113</v>
      </c>
      <c r="C197" s="15" t="s">
        <v>14</v>
      </c>
      <c r="D197">
        <v>1979</v>
      </c>
    </row>
    <row r="198" spans="1:4" x14ac:dyDescent="0.3">
      <c r="A198" s="16" t="s">
        <v>20</v>
      </c>
      <c r="B198">
        <v>2283</v>
      </c>
      <c r="C198" s="15" t="s">
        <v>14</v>
      </c>
      <c r="D198">
        <v>63</v>
      </c>
    </row>
    <row r="199" spans="1:4" x14ac:dyDescent="0.3">
      <c r="A199" s="16" t="s">
        <v>20</v>
      </c>
      <c r="B199">
        <v>1095</v>
      </c>
      <c r="C199" s="15" t="s">
        <v>14</v>
      </c>
      <c r="D199">
        <v>6080</v>
      </c>
    </row>
    <row r="200" spans="1:4" x14ac:dyDescent="0.3">
      <c r="A200" s="16" t="s">
        <v>20</v>
      </c>
      <c r="B200">
        <v>1690</v>
      </c>
      <c r="C200" s="15" t="s">
        <v>14</v>
      </c>
      <c r="D200">
        <v>80</v>
      </c>
    </row>
    <row r="201" spans="1:4" x14ac:dyDescent="0.3">
      <c r="A201" s="16" t="s">
        <v>20</v>
      </c>
      <c r="B201">
        <v>191</v>
      </c>
      <c r="C201" s="15" t="s">
        <v>14</v>
      </c>
      <c r="D201">
        <v>9</v>
      </c>
    </row>
    <row r="202" spans="1:4" x14ac:dyDescent="0.3">
      <c r="A202" s="16" t="s">
        <v>20</v>
      </c>
      <c r="B202">
        <v>2013</v>
      </c>
      <c r="C202" s="15" t="s">
        <v>14</v>
      </c>
      <c r="D202">
        <v>1784</v>
      </c>
    </row>
    <row r="203" spans="1:4" x14ac:dyDescent="0.3">
      <c r="A203" s="16" t="s">
        <v>20</v>
      </c>
      <c r="B203">
        <v>1703</v>
      </c>
      <c r="C203" s="15" t="s">
        <v>14</v>
      </c>
      <c r="D203">
        <v>243</v>
      </c>
    </row>
    <row r="204" spans="1:4" x14ac:dyDescent="0.3">
      <c r="A204" s="16" t="s">
        <v>20</v>
      </c>
      <c r="B204">
        <v>80</v>
      </c>
      <c r="C204" s="15" t="s">
        <v>14</v>
      </c>
      <c r="D204">
        <v>1296</v>
      </c>
    </row>
    <row r="205" spans="1:4" x14ac:dyDescent="0.3">
      <c r="A205" s="16" t="s">
        <v>20</v>
      </c>
      <c r="B205">
        <v>41</v>
      </c>
      <c r="C205" s="15" t="s">
        <v>14</v>
      </c>
      <c r="D205">
        <v>77</v>
      </c>
    </row>
    <row r="206" spans="1:4" x14ac:dyDescent="0.3">
      <c r="A206" s="16" t="s">
        <v>20</v>
      </c>
      <c r="B206">
        <v>187</v>
      </c>
      <c r="C206" s="15" t="s">
        <v>14</v>
      </c>
      <c r="D206">
        <v>395</v>
      </c>
    </row>
    <row r="207" spans="1:4" x14ac:dyDescent="0.3">
      <c r="A207" s="16" t="s">
        <v>20</v>
      </c>
      <c r="B207">
        <v>2875</v>
      </c>
      <c r="C207" s="15" t="s">
        <v>14</v>
      </c>
      <c r="D207">
        <v>49</v>
      </c>
    </row>
    <row r="208" spans="1:4" x14ac:dyDescent="0.3">
      <c r="A208" s="16" t="s">
        <v>20</v>
      </c>
      <c r="B208">
        <v>88</v>
      </c>
      <c r="C208" s="15" t="s">
        <v>14</v>
      </c>
      <c r="D208">
        <v>180</v>
      </c>
    </row>
    <row r="209" spans="1:4" x14ac:dyDescent="0.3">
      <c r="A209" s="16" t="s">
        <v>20</v>
      </c>
      <c r="B209">
        <v>191</v>
      </c>
      <c r="C209" s="15" t="s">
        <v>14</v>
      </c>
      <c r="D209">
        <v>2690</v>
      </c>
    </row>
    <row r="210" spans="1:4" x14ac:dyDescent="0.3">
      <c r="A210" s="16" t="s">
        <v>20</v>
      </c>
      <c r="B210">
        <v>139</v>
      </c>
      <c r="C210" s="15" t="s">
        <v>14</v>
      </c>
      <c r="D210">
        <v>2779</v>
      </c>
    </row>
    <row r="211" spans="1:4" x14ac:dyDescent="0.3">
      <c r="A211" s="16" t="s">
        <v>20</v>
      </c>
      <c r="B211">
        <v>186</v>
      </c>
      <c r="C211" s="15" t="s">
        <v>14</v>
      </c>
      <c r="D211">
        <v>92</v>
      </c>
    </row>
    <row r="212" spans="1:4" x14ac:dyDescent="0.3">
      <c r="A212" s="16" t="s">
        <v>20</v>
      </c>
      <c r="B212">
        <v>112</v>
      </c>
      <c r="C212" s="15" t="s">
        <v>14</v>
      </c>
      <c r="D212">
        <v>1028</v>
      </c>
    </row>
    <row r="213" spans="1:4" x14ac:dyDescent="0.3">
      <c r="A213" s="16" t="s">
        <v>20</v>
      </c>
      <c r="B213">
        <v>101</v>
      </c>
      <c r="C213" s="15" t="s">
        <v>14</v>
      </c>
      <c r="D213">
        <v>26</v>
      </c>
    </row>
    <row r="214" spans="1:4" x14ac:dyDescent="0.3">
      <c r="A214" s="16" t="s">
        <v>20</v>
      </c>
      <c r="B214">
        <v>206</v>
      </c>
      <c r="C214" s="15" t="s">
        <v>14</v>
      </c>
      <c r="D214">
        <v>1790</v>
      </c>
    </row>
    <row r="215" spans="1:4" x14ac:dyDescent="0.3">
      <c r="A215" s="16" t="s">
        <v>20</v>
      </c>
      <c r="B215">
        <v>154</v>
      </c>
      <c r="C215" s="15" t="s">
        <v>14</v>
      </c>
      <c r="D215">
        <v>37</v>
      </c>
    </row>
    <row r="216" spans="1:4" x14ac:dyDescent="0.3">
      <c r="A216" s="16" t="s">
        <v>20</v>
      </c>
      <c r="B216">
        <v>5966</v>
      </c>
      <c r="C216" s="15" t="s">
        <v>14</v>
      </c>
      <c r="D216">
        <v>35</v>
      </c>
    </row>
    <row r="217" spans="1:4" x14ac:dyDescent="0.3">
      <c r="A217" s="16" t="s">
        <v>20</v>
      </c>
      <c r="B217">
        <v>169</v>
      </c>
      <c r="C217" s="15" t="s">
        <v>14</v>
      </c>
      <c r="D217">
        <v>558</v>
      </c>
    </row>
    <row r="218" spans="1:4" x14ac:dyDescent="0.3">
      <c r="A218" s="16" t="s">
        <v>20</v>
      </c>
      <c r="B218">
        <v>2106</v>
      </c>
      <c r="C218" s="15" t="s">
        <v>14</v>
      </c>
      <c r="D218">
        <v>64</v>
      </c>
    </row>
    <row r="219" spans="1:4" x14ac:dyDescent="0.3">
      <c r="A219" s="16" t="s">
        <v>20</v>
      </c>
      <c r="B219">
        <v>131</v>
      </c>
      <c r="C219" s="15" t="s">
        <v>14</v>
      </c>
      <c r="D219">
        <v>245</v>
      </c>
    </row>
    <row r="220" spans="1:4" x14ac:dyDescent="0.3">
      <c r="A220" s="16" t="s">
        <v>20</v>
      </c>
      <c r="B220">
        <v>84</v>
      </c>
      <c r="C220" s="15" t="s">
        <v>14</v>
      </c>
      <c r="D220">
        <v>71</v>
      </c>
    </row>
    <row r="221" spans="1:4" x14ac:dyDescent="0.3">
      <c r="A221" s="16" t="s">
        <v>20</v>
      </c>
      <c r="B221">
        <v>155</v>
      </c>
      <c r="C221" s="15" t="s">
        <v>14</v>
      </c>
      <c r="D221">
        <v>42</v>
      </c>
    </row>
    <row r="222" spans="1:4" x14ac:dyDescent="0.3">
      <c r="A222" s="16" t="s">
        <v>20</v>
      </c>
      <c r="B222">
        <v>189</v>
      </c>
      <c r="C222" s="15" t="s">
        <v>14</v>
      </c>
      <c r="D222">
        <v>156</v>
      </c>
    </row>
    <row r="223" spans="1:4" x14ac:dyDescent="0.3">
      <c r="A223" s="16" t="s">
        <v>20</v>
      </c>
      <c r="B223">
        <v>4799</v>
      </c>
      <c r="C223" s="15" t="s">
        <v>14</v>
      </c>
      <c r="D223">
        <v>1368</v>
      </c>
    </row>
    <row r="224" spans="1:4" x14ac:dyDescent="0.3">
      <c r="A224" s="16" t="s">
        <v>20</v>
      </c>
      <c r="B224">
        <v>1137</v>
      </c>
      <c r="C224" s="15" t="s">
        <v>14</v>
      </c>
      <c r="D224">
        <v>102</v>
      </c>
    </row>
    <row r="225" spans="1:4" x14ac:dyDescent="0.3">
      <c r="A225" s="16" t="s">
        <v>20</v>
      </c>
      <c r="B225">
        <v>1152</v>
      </c>
      <c r="C225" s="15" t="s">
        <v>14</v>
      </c>
      <c r="D225">
        <v>86</v>
      </c>
    </row>
    <row r="226" spans="1:4" x14ac:dyDescent="0.3">
      <c r="A226" s="16" t="s">
        <v>20</v>
      </c>
      <c r="B226">
        <v>50</v>
      </c>
      <c r="C226" s="15" t="s">
        <v>14</v>
      </c>
      <c r="D226">
        <v>253</v>
      </c>
    </row>
    <row r="227" spans="1:4" x14ac:dyDescent="0.3">
      <c r="A227" s="16" t="s">
        <v>20</v>
      </c>
      <c r="B227">
        <v>3059</v>
      </c>
      <c r="C227" s="15" t="s">
        <v>14</v>
      </c>
      <c r="D227">
        <v>157</v>
      </c>
    </row>
    <row r="228" spans="1:4" x14ac:dyDescent="0.3">
      <c r="A228" s="16" t="s">
        <v>20</v>
      </c>
      <c r="B228">
        <v>34</v>
      </c>
      <c r="C228" s="15" t="s">
        <v>14</v>
      </c>
      <c r="D228">
        <v>183</v>
      </c>
    </row>
    <row r="229" spans="1:4" x14ac:dyDescent="0.3">
      <c r="A229" s="16" t="s">
        <v>20</v>
      </c>
      <c r="B229">
        <v>220</v>
      </c>
      <c r="C229" s="15" t="s">
        <v>14</v>
      </c>
      <c r="D229">
        <v>82</v>
      </c>
    </row>
    <row r="230" spans="1:4" x14ac:dyDescent="0.3">
      <c r="A230" s="16" t="s">
        <v>20</v>
      </c>
      <c r="B230">
        <v>1604</v>
      </c>
      <c r="C230" s="15" t="s">
        <v>14</v>
      </c>
      <c r="D230">
        <v>1</v>
      </c>
    </row>
    <row r="231" spans="1:4" x14ac:dyDescent="0.3">
      <c r="A231" s="16" t="s">
        <v>20</v>
      </c>
      <c r="B231">
        <v>454</v>
      </c>
      <c r="C231" s="15" t="s">
        <v>14</v>
      </c>
      <c r="D231">
        <v>1198</v>
      </c>
    </row>
    <row r="232" spans="1:4" x14ac:dyDescent="0.3">
      <c r="A232" s="16" t="s">
        <v>20</v>
      </c>
      <c r="B232">
        <v>123</v>
      </c>
      <c r="C232" s="15" t="s">
        <v>14</v>
      </c>
      <c r="D232">
        <v>648</v>
      </c>
    </row>
    <row r="233" spans="1:4" x14ac:dyDescent="0.3">
      <c r="A233" s="16" t="s">
        <v>20</v>
      </c>
      <c r="B233">
        <v>299</v>
      </c>
      <c r="C233" s="15" t="s">
        <v>14</v>
      </c>
      <c r="D233">
        <v>64</v>
      </c>
    </row>
    <row r="234" spans="1:4" x14ac:dyDescent="0.3">
      <c r="A234" s="16" t="s">
        <v>20</v>
      </c>
      <c r="B234">
        <v>2237</v>
      </c>
      <c r="C234" s="15" t="s">
        <v>14</v>
      </c>
      <c r="D234">
        <v>62</v>
      </c>
    </row>
    <row r="235" spans="1:4" x14ac:dyDescent="0.3">
      <c r="A235" s="16" t="s">
        <v>20</v>
      </c>
      <c r="B235">
        <v>645</v>
      </c>
      <c r="C235" s="15" t="s">
        <v>14</v>
      </c>
      <c r="D235">
        <v>750</v>
      </c>
    </row>
    <row r="236" spans="1:4" x14ac:dyDescent="0.3">
      <c r="A236" s="16" t="s">
        <v>20</v>
      </c>
      <c r="B236">
        <v>484</v>
      </c>
      <c r="C236" s="15" t="s">
        <v>14</v>
      </c>
      <c r="D236">
        <v>105</v>
      </c>
    </row>
    <row r="237" spans="1:4" x14ac:dyDescent="0.3">
      <c r="A237" s="16" t="s">
        <v>20</v>
      </c>
      <c r="B237">
        <v>154</v>
      </c>
      <c r="C237" s="15" t="s">
        <v>14</v>
      </c>
      <c r="D237">
        <v>2604</v>
      </c>
    </row>
    <row r="238" spans="1:4" x14ac:dyDescent="0.3">
      <c r="A238" s="16" t="s">
        <v>20</v>
      </c>
      <c r="B238">
        <v>82</v>
      </c>
      <c r="C238" s="15" t="s">
        <v>14</v>
      </c>
      <c r="D238">
        <v>65</v>
      </c>
    </row>
    <row r="239" spans="1:4" x14ac:dyDescent="0.3">
      <c r="A239" s="16" t="s">
        <v>20</v>
      </c>
      <c r="B239">
        <v>134</v>
      </c>
      <c r="C239" s="15" t="s">
        <v>14</v>
      </c>
      <c r="D239">
        <v>94</v>
      </c>
    </row>
    <row r="240" spans="1:4" x14ac:dyDescent="0.3">
      <c r="A240" s="16" t="s">
        <v>20</v>
      </c>
      <c r="B240">
        <v>5203</v>
      </c>
      <c r="C240" s="15" t="s">
        <v>14</v>
      </c>
      <c r="D240">
        <v>257</v>
      </c>
    </row>
    <row r="241" spans="1:4" x14ac:dyDescent="0.3">
      <c r="A241" s="16" t="s">
        <v>20</v>
      </c>
      <c r="B241">
        <v>94</v>
      </c>
      <c r="C241" s="15" t="s">
        <v>14</v>
      </c>
      <c r="D241">
        <v>2928</v>
      </c>
    </row>
    <row r="242" spans="1:4" x14ac:dyDescent="0.3">
      <c r="A242" s="16" t="s">
        <v>20</v>
      </c>
      <c r="B242">
        <v>205</v>
      </c>
      <c r="C242" s="15" t="s">
        <v>14</v>
      </c>
      <c r="D242">
        <v>4697</v>
      </c>
    </row>
    <row r="243" spans="1:4" x14ac:dyDescent="0.3">
      <c r="A243" s="16" t="s">
        <v>20</v>
      </c>
      <c r="B243">
        <v>92</v>
      </c>
      <c r="C243" s="15" t="s">
        <v>14</v>
      </c>
      <c r="D243">
        <v>2915</v>
      </c>
    </row>
    <row r="244" spans="1:4" x14ac:dyDescent="0.3">
      <c r="A244" s="16" t="s">
        <v>20</v>
      </c>
      <c r="B244">
        <v>219</v>
      </c>
      <c r="C244" s="15" t="s">
        <v>14</v>
      </c>
      <c r="D244">
        <v>18</v>
      </c>
    </row>
    <row r="245" spans="1:4" x14ac:dyDescent="0.3">
      <c r="A245" s="16" t="s">
        <v>20</v>
      </c>
      <c r="B245">
        <v>2526</v>
      </c>
      <c r="C245" s="15" t="s">
        <v>14</v>
      </c>
      <c r="D245">
        <v>602</v>
      </c>
    </row>
    <row r="246" spans="1:4" x14ac:dyDescent="0.3">
      <c r="A246" s="16" t="s">
        <v>20</v>
      </c>
      <c r="B246">
        <v>94</v>
      </c>
      <c r="C246" s="15" t="s">
        <v>14</v>
      </c>
      <c r="D246">
        <v>1</v>
      </c>
    </row>
    <row r="247" spans="1:4" x14ac:dyDescent="0.3">
      <c r="A247" s="16" t="s">
        <v>20</v>
      </c>
      <c r="B247">
        <v>1713</v>
      </c>
      <c r="C247" s="15" t="s">
        <v>14</v>
      </c>
      <c r="D247">
        <v>3868</v>
      </c>
    </row>
    <row r="248" spans="1:4" x14ac:dyDescent="0.3">
      <c r="A248" s="16" t="s">
        <v>20</v>
      </c>
      <c r="B248">
        <v>249</v>
      </c>
      <c r="C248" s="15" t="s">
        <v>14</v>
      </c>
      <c r="D248">
        <v>504</v>
      </c>
    </row>
    <row r="249" spans="1:4" x14ac:dyDescent="0.3">
      <c r="A249" s="16" t="s">
        <v>20</v>
      </c>
      <c r="B249">
        <v>192</v>
      </c>
      <c r="C249" s="15" t="s">
        <v>14</v>
      </c>
      <c r="D249">
        <v>14</v>
      </c>
    </row>
    <row r="250" spans="1:4" x14ac:dyDescent="0.3">
      <c r="A250" s="16" t="s">
        <v>20</v>
      </c>
      <c r="B250">
        <v>247</v>
      </c>
      <c r="C250" s="15" t="s">
        <v>14</v>
      </c>
      <c r="D250">
        <v>750</v>
      </c>
    </row>
    <row r="251" spans="1:4" x14ac:dyDescent="0.3">
      <c r="A251" s="16" t="s">
        <v>20</v>
      </c>
      <c r="B251">
        <v>2293</v>
      </c>
      <c r="C251" s="15" t="s">
        <v>14</v>
      </c>
      <c r="D251">
        <v>77</v>
      </c>
    </row>
    <row r="252" spans="1:4" x14ac:dyDescent="0.3">
      <c r="A252" s="16" t="s">
        <v>20</v>
      </c>
      <c r="B252">
        <v>3131</v>
      </c>
      <c r="C252" s="15" t="s">
        <v>14</v>
      </c>
      <c r="D252">
        <v>752</v>
      </c>
    </row>
    <row r="253" spans="1:4" x14ac:dyDescent="0.3">
      <c r="A253" s="16" t="s">
        <v>20</v>
      </c>
      <c r="B253">
        <v>143</v>
      </c>
      <c r="C253" s="15" t="s">
        <v>14</v>
      </c>
      <c r="D253">
        <v>131</v>
      </c>
    </row>
    <row r="254" spans="1:4" x14ac:dyDescent="0.3">
      <c r="A254" s="16" t="s">
        <v>20</v>
      </c>
      <c r="B254">
        <v>296</v>
      </c>
      <c r="C254" s="15" t="s">
        <v>14</v>
      </c>
      <c r="D254">
        <v>87</v>
      </c>
    </row>
    <row r="255" spans="1:4" x14ac:dyDescent="0.3">
      <c r="A255" s="16" t="s">
        <v>20</v>
      </c>
      <c r="B255">
        <v>170</v>
      </c>
      <c r="C255" s="15" t="s">
        <v>14</v>
      </c>
      <c r="D255">
        <v>1063</v>
      </c>
    </row>
    <row r="256" spans="1:4" x14ac:dyDescent="0.3">
      <c r="A256" s="16" t="s">
        <v>20</v>
      </c>
      <c r="B256">
        <v>86</v>
      </c>
      <c r="C256" s="15" t="s">
        <v>14</v>
      </c>
      <c r="D256">
        <v>76</v>
      </c>
    </row>
    <row r="257" spans="1:4" x14ac:dyDescent="0.3">
      <c r="A257" s="16" t="s">
        <v>20</v>
      </c>
      <c r="B257">
        <v>6286</v>
      </c>
      <c r="C257" s="15" t="s">
        <v>14</v>
      </c>
      <c r="D257">
        <v>4428</v>
      </c>
    </row>
    <row r="258" spans="1:4" x14ac:dyDescent="0.3">
      <c r="A258" s="16" t="s">
        <v>20</v>
      </c>
      <c r="B258">
        <v>3727</v>
      </c>
      <c r="C258" s="15" t="s">
        <v>14</v>
      </c>
      <c r="D258">
        <v>58</v>
      </c>
    </row>
    <row r="259" spans="1:4" x14ac:dyDescent="0.3">
      <c r="A259" s="16" t="s">
        <v>20</v>
      </c>
      <c r="B259">
        <v>1605</v>
      </c>
      <c r="C259" s="15" t="s">
        <v>14</v>
      </c>
      <c r="D259">
        <v>111</v>
      </c>
    </row>
    <row r="260" spans="1:4" x14ac:dyDescent="0.3">
      <c r="A260" s="16" t="s">
        <v>20</v>
      </c>
      <c r="B260">
        <v>2120</v>
      </c>
      <c r="C260" s="15" t="s">
        <v>14</v>
      </c>
      <c r="D260">
        <v>2955</v>
      </c>
    </row>
    <row r="261" spans="1:4" x14ac:dyDescent="0.3">
      <c r="A261" s="16" t="s">
        <v>20</v>
      </c>
      <c r="B261">
        <v>50</v>
      </c>
      <c r="C261" s="15" t="s">
        <v>14</v>
      </c>
      <c r="D261">
        <v>1657</v>
      </c>
    </row>
    <row r="262" spans="1:4" x14ac:dyDescent="0.3">
      <c r="A262" s="16" t="s">
        <v>20</v>
      </c>
      <c r="B262">
        <v>2080</v>
      </c>
      <c r="C262" s="15" t="s">
        <v>14</v>
      </c>
      <c r="D262">
        <v>926</v>
      </c>
    </row>
    <row r="263" spans="1:4" x14ac:dyDescent="0.3">
      <c r="A263" s="16" t="s">
        <v>20</v>
      </c>
      <c r="B263">
        <v>2105</v>
      </c>
      <c r="C263" s="15" t="s">
        <v>14</v>
      </c>
      <c r="D263">
        <v>77</v>
      </c>
    </row>
    <row r="264" spans="1:4" x14ac:dyDescent="0.3">
      <c r="A264" s="16" t="s">
        <v>20</v>
      </c>
      <c r="B264">
        <v>2436</v>
      </c>
      <c r="C264" s="15" t="s">
        <v>14</v>
      </c>
      <c r="D264">
        <v>1748</v>
      </c>
    </row>
    <row r="265" spans="1:4" x14ac:dyDescent="0.3">
      <c r="A265" s="16" t="s">
        <v>20</v>
      </c>
      <c r="B265">
        <v>80</v>
      </c>
      <c r="C265" s="15" t="s">
        <v>14</v>
      </c>
      <c r="D265">
        <v>79</v>
      </c>
    </row>
    <row r="266" spans="1:4" x14ac:dyDescent="0.3">
      <c r="A266" s="16" t="s">
        <v>20</v>
      </c>
      <c r="B266">
        <v>42</v>
      </c>
      <c r="C266" s="15" t="s">
        <v>14</v>
      </c>
      <c r="D266">
        <v>889</v>
      </c>
    </row>
    <row r="267" spans="1:4" x14ac:dyDescent="0.3">
      <c r="A267" s="16" t="s">
        <v>20</v>
      </c>
      <c r="B267">
        <v>139</v>
      </c>
      <c r="C267" s="15" t="s">
        <v>14</v>
      </c>
      <c r="D267">
        <v>56</v>
      </c>
    </row>
    <row r="268" spans="1:4" x14ac:dyDescent="0.3">
      <c r="A268" s="16" t="s">
        <v>20</v>
      </c>
      <c r="B268">
        <v>159</v>
      </c>
      <c r="C268" s="15" t="s">
        <v>14</v>
      </c>
      <c r="D268">
        <v>1</v>
      </c>
    </row>
    <row r="269" spans="1:4" x14ac:dyDescent="0.3">
      <c r="A269" s="16" t="s">
        <v>20</v>
      </c>
      <c r="B269">
        <v>381</v>
      </c>
      <c r="C269" s="15" t="s">
        <v>14</v>
      </c>
      <c r="D269">
        <v>83</v>
      </c>
    </row>
    <row r="270" spans="1:4" x14ac:dyDescent="0.3">
      <c r="A270" s="16" t="s">
        <v>20</v>
      </c>
      <c r="B270">
        <v>194</v>
      </c>
      <c r="C270" s="15" t="s">
        <v>14</v>
      </c>
      <c r="D270">
        <v>2025</v>
      </c>
    </row>
    <row r="271" spans="1:4" x14ac:dyDescent="0.3">
      <c r="A271" s="16" t="s">
        <v>20</v>
      </c>
      <c r="B271">
        <v>106</v>
      </c>
      <c r="C271" s="15" t="s">
        <v>14</v>
      </c>
      <c r="D271">
        <v>14</v>
      </c>
    </row>
    <row r="272" spans="1:4" x14ac:dyDescent="0.3">
      <c r="A272" s="16" t="s">
        <v>20</v>
      </c>
      <c r="B272">
        <v>142</v>
      </c>
      <c r="C272" s="15" t="s">
        <v>14</v>
      </c>
      <c r="D272">
        <v>656</v>
      </c>
    </row>
    <row r="273" spans="1:4" x14ac:dyDescent="0.3">
      <c r="A273" s="16" t="s">
        <v>20</v>
      </c>
      <c r="B273">
        <v>211</v>
      </c>
      <c r="C273" s="15" t="s">
        <v>14</v>
      </c>
      <c r="D273">
        <v>1596</v>
      </c>
    </row>
    <row r="274" spans="1:4" x14ac:dyDescent="0.3">
      <c r="A274" s="16" t="s">
        <v>20</v>
      </c>
      <c r="B274">
        <v>2756</v>
      </c>
      <c r="C274" s="15" t="s">
        <v>14</v>
      </c>
      <c r="D274">
        <v>10</v>
      </c>
    </row>
    <row r="275" spans="1:4" x14ac:dyDescent="0.3">
      <c r="A275" s="16" t="s">
        <v>20</v>
      </c>
      <c r="B275">
        <v>173</v>
      </c>
      <c r="C275" s="15" t="s">
        <v>14</v>
      </c>
      <c r="D275">
        <v>1121</v>
      </c>
    </row>
    <row r="276" spans="1:4" x14ac:dyDescent="0.3">
      <c r="A276" s="16" t="s">
        <v>20</v>
      </c>
      <c r="B276">
        <v>87</v>
      </c>
      <c r="C276" s="15" t="s">
        <v>14</v>
      </c>
      <c r="D276">
        <v>15</v>
      </c>
    </row>
    <row r="277" spans="1:4" x14ac:dyDescent="0.3">
      <c r="A277" s="16" t="s">
        <v>20</v>
      </c>
      <c r="B277">
        <v>1572</v>
      </c>
      <c r="C277" s="15" t="s">
        <v>14</v>
      </c>
      <c r="D277">
        <v>191</v>
      </c>
    </row>
    <row r="278" spans="1:4" x14ac:dyDescent="0.3">
      <c r="A278" s="16" t="s">
        <v>20</v>
      </c>
      <c r="B278">
        <v>2346</v>
      </c>
      <c r="C278" s="15" t="s">
        <v>14</v>
      </c>
      <c r="D278">
        <v>16</v>
      </c>
    </row>
    <row r="279" spans="1:4" x14ac:dyDescent="0.3">
      <c r="A279" s="16" t="s">
        <v>20</v>
      </c>
      <c r="B279">
        <v>115</v>
      </c>
      <c r="C279" s="15" t="s">
        <v>14</v>
      </c>
      <c r="D279">
        <v>17</v>
      </c>
    </row>
    <row r="280" spans="1:4" x14ac:dyDescent="0.3">
      <c r="A280" s="16" t="s">
        <v>20</v>
      </c>
      <c r="B280">
        <v>85</v>
      </c>
      <c r="C280" s="15" t="s">
        <v>14</v>
      </c>
      <c r="D280">
        <v>34</v>
      </c>
    </row>
    <row r="281" spans="1:4" x14ac:dyDescent="0.3">
      <c r="A281" s="16" t="s">
        <v>20</v>
      </c>
      <c r="B281">
        <v>144</v>
      </c>
      <c r="C281" s="15" t="s">
        <v>14</v>
      </c>
      <c r="D281">
        <v>1</v>
      </c>
    </row>
    <row r="282" spans="1:4" x14ac:dyDescent="0.3">
      <c r="A282" s="16" t="s">
        <v>20</v>
      </c>
      <c r="B282">
        <v>2443</v>
      </c>
      <c r="C282" s="15" t="s">
        <v>14</v>
      </c>
      <c r="D282">
        <v>1274</v>
      </c>
    </row>
    <row r="283" spans="1:4" x14ac:dyDescent="0.3">
      <c r="A283" s="16" t="s">
        <v>20</v>
      </c>
      <c r="B283">
        <v>64</v>
      </c>
      <c r="C283" s="15" t="s">
        <v>14</v>
      </c>
      <c r="D283">
        <v>210</v>
      </c>
    </row>
    <row r="284" spans="1:4" x14ac:dyDescent="0.3">
      <c r="A284" s="16" t="s">
        <v>20</v>
      </c>
      <c r="B284">
        <v>268</v>
      </c>
      <c r="C284" s="15" t="s">
        <v>14</v>
      </c>
      <c r="D284">
        <v>248</v>
      </c>
    </row>
    <row r="285" spans="1:4" x14ac:dyDescent="0.3">
      <c r="A285" s="16" t="s">
        <v>20</v>
      </c>
      <c r="B285">
        <v>195</v>
      </c>
      <c r="C285" s="15" t="s">
        <v>14</v>
      </c>
      <c r="D285">
        <v>513</v>
      </c>
    </row>
    <row r="286" spans="1:4" x14ac:dyDescent="0.3">
      <c r="A286" s="16" t="s">
        <v>20</v>
      </c>
      <c r="B286">
        <v>186</v>
      </c>
      <c r="C286" s="15" t="s">
        <v>14</v>
      </c>
      <c r="D286">
        <v>3410</v>
      </c>
    </row>
    <row r="287" spans="1:4" x14ac:dyDescent="0.3">
      <c r="A287" s="16" t="s">
        <v>20</v>
      </c>
      <c r="B287">
        <v>460</v>
      </c>
      <c r="C287" s="15" t="s">
        <v>14</v>
      </c>
      <c r="D287">
        <v>10</v>
      </c>
    </row>
    <row r="288" spans="1:4" x14ac:dyDescent="0.3">
      <c r="A288" s="16" t="s">
        <v>20</v>
      </c>
      <c r="B288">
        <v>2528</v>
      </c>
      <c r="C288" s="15" t="s">
        <v>14</v>
      </c>
      <c r="D288">
        <v>2201</v>
      </c>
    </row>
    <row r="289" spans="1:4" x14ac:dyDescent="0.3">
      <c r="A289" s="16" t="s">
        <v>20</v>
      </c>
      <c r="B289">
        <v>3657</v>
      </c>
      <c r="C289" s="15" t="s">
        <v>14</v>
      </c>
      <c r="D289">
        <v>676</v>
      </c>
    </row>
    <row r="290" spans="1:4" x14ac:dyDescent="0.3">
      <c r="A290" s="16" t="s">
        <v>20</v>
      </c>
      <c r="B290">
        <v>131</v>
      </c>
      <c r="C290" s="15" t="s">
        <v>14</v>
      </c>
      <c r="D290">
        <v>831</v>
      </c>
    </row>
    <row r="291" spans="1:4" x14ac:dyDescent="0.3">
      <c r="A291" s="16" t="s">
        <v>20</v>
      </c>
      <c r="B291">
        <v>239</v>
      </c>
      <c r="C291" s="15" t="s">
        <v>14</v>
      </c>
      <c r="D291">
        <v>859</v>
      </c>
    </row>
    <row r="292" spans="1:4" x14ac:dyDescent="0.3">
      <c r="A292" s="16" t="s">
        <v>20</v>
      </c>
      <c r="B292">
        <v>78</v>
      </c>
      <c r="C292" s="15" t="s">
        <v>14</v>
      </c>
      <c r="D292">
        <v>45</v>
      </c>
    </row>
    <row r="293" spans="1:4" x14ac:dyDescent="0.3">
      <c r="A293" s="16" t="s">
        <v>20</v>
      </c>
      <c r="B293">
        <v>1773</v>
      </c>
      <c r="C293" s="15" t="s">
        <v>14</v>
      </c>
      <c r="D293">
        <v>6</v>
      </c>
    </row>
    <row r="294" spans="1:4" x14ac:dyDescent="0.3">
      <c r="A294" s="16" t="s">
        <v>20</v>
      </c>
      <c r="B294">
        <v>32</v>
      </c>
      <c r="C294" s="15" t="s">
        <v>14</v>
      </c>
      <c r="D294">
        <v>7</v>
      </c>
    </row>
    <row r="295" spans="1:4" x14ac:dyDescent="0.3">
      <c r="A295" s="16" t="s">
        <v>20</v>
      </c>
      <c r="B295">
        <v>369</v>
      </c>
      <c r="C295" s="15" t="s">
        <v>14</v>
      </c>
      <c r="D295">
        <v>31</v>
      </c>
    </row>
    <row r="296" spans="1:4" x14ac:dyDescent="0.3">
      <c r="A296" s="16" t="s">
        <v>20</v>
      </c>
      <c r="B296">
        <v>89</v>
      </c>
      <c r="C296" s="15" t="s">
        <v>14</v>
      </c>
      <c r="D296">
        <v>78</v>
      </c>
    </row>
    <row r="297" spans="1:4" x14ac:dyDescent="0.3">
      <c r="A297" s="16" t="s">
        <v>20</v>
      </c>
      <c r="B297">
        <v>147</v>
      </c>
      <c r="C297" s="15" t="s">
        <v>14</v>
      </c>
      <c r="D297">
        <v>1225</v>
      </c>
    </row>
    <row r="298" spans="1:4" x14ac:dyDescent="0.3">
      <c r="A298" s="16" t="s">
        <v>20</v>
      </c>
      <c r="B298">
        <v>126</v>
      </c>
      <c r="C298" s="15" t="s">
        <v>14</v>
      </c>
      <c r="D298">
        <v>1</v>
      </c>
    </row>
    <row r="299" spans="1:4" x14ac:dyDescent="0.3">
      <c r="A299" s="16" t="s">
        <v>20</v>
      </c>
      <c r="B299">
        <v>2218</v>
      </c>
      <c r="C299" s="15" t="s">
        <v>14</v>
      </c>
      <c r="D299">
        <v>67</v>
      </c>
    </row>
    <row r="300" spans="1:4" x14ac:dyDescent="0.3">
      <c r="A300" s="16" t="s">
        <v>20</v>
      </c>
      <c r="B300">
        <v>202</v>
      </c>
      <c r="C300" s="15" t="s">
        <v>14</v>
      </c>
      <c r="D300">
        <v>19</v>
      </c>
    </row>
    <row r="301" spans="1:4" x14ac:dyDescent="0.3">
      <c r="A301" s="16" t="s">
        <v>20</v>
      </c>
      <c r="B301">
        <v>140</v>
      </c>
      <c r="C301" s="15" t="s">
        <v>14</v>
      </c>
      <c r="D301">
        <v>2108</v>
      </c>
    </row>
    <row r="302" spans="1:4" x14ac:dyDescent="0.3">
      <c r="A302" s="16" t="s">
        <v>20</v>
      </c>
      <c r="B302">
        <v>1052</v>
      </c>
      <c r="C302" s="15" t="s">
        <v>14</v>
      </c>
      <c r="D302">
        <v>679</v>
      </c>
    </row>
    <row r="303" spans="1:4" x14ac:dyDescent="0.3">
      <c r="A303" s="16" t="s">
        <v>20</v>
      </c>
      <c r="B303">
        <v>247</v>
      </c>
      <c r="C303" s="15" t="s">
        <v>14</v>
      </c>
      <c r="D303">
        <v>36</v>
      </c>
    </row>
    <row r="304" spans="1:4" x14ac:dyDescent="0.3">
      <c r="A304" s="16" t="s">
        <v>20</v>
      </c>
      <c r="B304">
        <v>84</v>
      </c>
      <c r="C304" s="15" t="s">
        <v>14</v>
      </c>
      <c r="D304">
        <v>47</v>
      </c>
    </row>
    <row r="305" spans="1:4" x14ac:dyDescent="0.3">
      <c r="A305" s="16" t="s">
        <v>20</v>
      </c>
      <c r="B305">
        <v>88</v>
      </c>
      <c r="C305" s="15" t="s">
        <v>14</v>
      </c>
      <c r="D305">
        <v>70</v>
      </c>
    </row>
    <row r="306" spans="1:4" x14ac:dyDescent="0.3">
      <c r="A306" s="16" t="s">
        <v>20</v>
      </c>
      <c r="B306">
        <v>156</v>
      </c>
      <c r="C306" s="15" t="s">
        <v>14</v>
      </c>
      <c r="D306">
        <v>154</v>
      </c>
    </row>
    <row r="307" spans="1:4" x14ac:dyDescent="0.3">
      <c r="A307" s="16" t="s">
        <v>20</v>
      </c>
      <c r="B307">
        <v>2985</v>
      </c>
      <c r="C307" s="15" t="s">
        <v>14</v>
      </c>
      <c r="D307">
        <v>22</v>
      </c>
    </row>
    <row r="308" spans="1:4" x14ac:dyDescent="0.3">
      <c r="A308" s="16" t="s">
        <v>20</v>
      </c>
      <c r="B308">
        <v>762</v>
      </c>
      <c r="C308" s="15" t="s">
        <v>14</v>
      </c>
      <c r="D308">
        <v>1758</v>
      </c>
    </row>
    <row r="309" spans="1:4" x14ac:dyDescent="0.3">
      <c r="A309" s="16" t="s">
        <v>20</v>
      </c>
      <c r="B309">
        <v>554</v>
      </c>
      <c r="C309" s="15" t="s">
        <v>14</v>
      </c>
      <c r="D309">
        <v>94</v>
      </c>
    </row>
    <row r="310" spans="1:4" x14ac:dyDescent="0.3">
      <c r="A310" s="16" t="s">
        <v>20</v>
      </c>
      <c r="B310">
        <v>135</v>
      </c>
      <c r="C310" s="15" t="s">
        <v>14</v>
      </c>
      <c r="D310">
        <v>33</v>
      </c>
    </row>
    <row r="311" spans="1:4" x14ac:dyDescent="0.3">
      <c r="A311" s="16" t="s">
        <v>20</v>
      </c>
      <c r="B311">
        <v>122</v>
      </c>
      <c r="C311" s="15" t="s">
        <v>14</v>
      </c>
      <c r="D311">
        <v>1</v>
      </c>
    </row>
    <row r="312" spans="1:4" x14ac:dyDescent="0.3">
      <c r="A312" s="16" t="s">
        <v>20</v>
      </c>
      <c r="B312">
        <v>221</v>
      </c>
      <c r="C312" s="15" t="s">
        <v>14</v>
      </c>
      <c r="D312">
        <v>31</v>
      </c>
    </row>
    <row r="313" spans="1:4" x14ac:dyDescent="0.3">
      <c r="A313" s="16" t="s">
        <v>20</v>
      </c>
      <c r="B313">
        <v>126</v>
      </c>
      <c r="C313" s="15" t="s">
        <v>14</v>
      </c>
      <c r="D313">
        <v>35</v>
      </c>
    </row>
    <row r="314" spans="1:4" x14ac:dyDescent="0.3">
      <c r="A314" s="16" t="s">
        <v>20</v>
      </c>
      <c r="B314">
        <v>1022</v>
      </c>
      <c r="C314" s="15" t="s">
        <v>14</v>
      </c>
      <c r="D314">
        <v>63</v>
      </c>
    </row>
    <row r="315" spans="1:4" x14ac:dyDescent="0.3">
      <c r="A315" s="16" t="s">
        <v>20</v>
      </c>
      <c r="B315">
        <v>3177</v>
      </c>
      <c r="C315" s="15" t="s">
        <v>14</v>
      </c>
      <c r="D315">
        <v>526</v>
      </c>
    </row>
    <row r="316" spans="1:4" x14ac:dyDescent="0.3">
      <c r="A316" s="16" t="s">
        <v>20</v>
      </c>
      <c r="B316">
        <v>198</v>
      </c>
      <c r="C316" s="15" t="s">
        <v>14</v>
      </c>
      <c r="D316">
        <v>121</v>
      </c>
    </row>
    <row r="317" spans="1:4" x14ac:dyDescent="0.3">
      <c r="A317" s="16" t="s">
        <v>20</v>
      </c>
      <c r="B317">
        <v>85</v>
      </c>
      <c r="C317" s="15" t="s">
        <v>14</v>
      </c>
      <c r="D317">
        <v>67</v>
      </c>
    </row>
    <row r="318" spans="1:4" x14ac:dyDescent="0.3">
      <c r="A318" s="16" t="s">
        <v>20</v>
      </c>
      <c r="B318">
        <v>3596</v>
      </c>
      <c r="C318" s="15" t="s">
        <v>14</v>
      </c>
      <c r="D318">
        <v>57</v>
      </c>
    </row>
    <row r="319" spans="1:4" x14ac:dyDescent="0.3">
      <c r="A319" s="16" t="s">
        <v>20</v>
      </c>
      <c r="B319">
        <v>244</v>
      </c>
      <c r="C319" s="15" t="s">
        <v>14</v>
      </c>
      <c r="D319">
        <v>1229</v>
      </c>
    </row>
    <row r="320" spans="1:4" x14ac:dyDescent="0.3">
      <c r="A320" s="16" t="s">
        <v>20</v>
      </c>
      <c r="B320">
        <v>5180</v>
      </c>
      <c r="C320" s="15" t="s">
        <v>14</v>
      </c>
      <c r="D320">
        <v>12</v>
      </c>
    </row>
    <row r="321" spans="1:4" x14ac:dyDescent="0.3">
      <c r="A321" s="16" t="s">
        <v>20</v>
      </c>
      <c r="B321">
        <v>589</v>
      </c>
      <c r="C321" s="15" t="s">
        <v>14</v>
      </c>
      <c r="D321">
        <v>452</v>
      </c>
    </row>
    <row r="322" spans="1:4" x14ac:dyDescent="0.3">
      <c r="A322" s="16" t="s">
        <v>20</v>
      </c>
      <c r="B322">
        <v>2725</v>
      </c>
      <c r="C322" s="15" t="s">
        <v>14</v>
      </c>
      <c r="D322">
        <v>1886</v>
      </c>
    </row>
    <row r="323" spans="1:4" x14ac:dyDescent="0.3">
      <c r="A323" s="16" t="s">
        <v>20</v>
      </c>
      <c r="B323">
        <v>300</v>
      </c>
      <c r="C323" s="15" t="s">
        <v>14</v>
      </c>
      <c r="D323">
        <v>1825</v>
      </c>
    </row>
    <row r="324" spans="1:4" x14ac:dyDescent="0.3">
      <c r="A324" s="16" t="s">
        <v>20</v>
      </c>
      <c r="B324">
        <v>144</v>
      </c>
      <c r="C324" s="15" t="s">
        <v>14</v>
      </c>
      <c r="D324">
        <v>31</v>
      </c>
    </row>
    <row r="325" spans="1:4" x14ac:dyDescent="0.3">
      <c r="A325" s="16" t="s">
        <v>20</v>
      </c>
      <c r="B325">
        <v>87</v>
      </c>
      <c r="C325" s="15" t="s">
        <v>14</v>
      </c>
      <c r="D325">
        <v>107</v>
      </c>
    </row>
    <row r="326" spans="1:4" x14ac:dyDescent="0.3">
      <c r="A326" s="16" t="s">
        <v>20</v>
      </c>
      <c r="B326">
        <v>3116</v>
      </c>
      <c r="C326" s="15" t="s">
        <v>14</v>
      </c>
      <c r="D326">
        <v>27</v>
      </c>
    </row>
    <row r="327" spans="1:4" x14ac:dyDescent="0.3">
      <c r="A327" s="16" t="s">
        <v>20</v>
      </c>
      <c r="B327">
        <v>909</v>
      </c>
      <c r="C327" s="15" t="s">
        <v>14</v>
      </c>
      <c r="D327">
        <v>1221</v>
      </c>
    </row>
    <row r="328" spans="1:4" x14ac:dyDescent="0.3">
      <c r="A328" s="16" t="s">
        <v>20</v>
      </c>
      <c r="B328">
        <v>1613</v>
      </c>
      <c r="C328" s="15" t="s">
        <v>14</v>
      </c>
      <c r="D328">
        <v>1</v>
      </c>
    </row>
    <row r="329" spans="1:4" x14ac:dyDescent="0.3">
      <c r="A329" s="16" t="s">
        <v>20</v>
      </c>
      <c r="B329">
        <v>136</v>
      </c>
      <c r="C329" s="15" t="s">
        <v>14</v>
      </c>
      <c r="D329">
        <v>16</v>
      </c>
    </row>
    <row r="330" spans="1:4" x14ac:dyDescent="0.3">
      <c r="A330" s="16" t="s">
        <v>20</v>
      </c>
      <c r="B330">
        <v>130</v>
      </c>
      <c r="C330" s="15" t="s">
        <v>14</v>
      </c>
      <c r="D330">
        <v>41</v>
      </c>
    </row>
    <row r="331" spans="1:4" x14ac:dyDescent="0.3">
      <c r="A331" s="16" t="s">
        <v>20</v>
      </c>
      <c r="B331">
        <v>102</v>
      </c>
      <c r="C331" s="15" t="s">
        <v>14</v>
      </c>
      <c r="D331">
        <v>523</v>
      </c>
    </row>
    <row r="332" spans="1:4" x14ac:dyDescent="0.3">
      <c r="A332" s="16" t="s">
        <v>20</v>
      </c>
      <c r="B332">
        <v>4006</v>
      </c>
      <c r="C332" s="15" t="s">
        <v>14</v>
      </c>
      <c r="D332">
        <v>141</v>
      </c>
    </row>
    <row r="333" spans="1:4" x14ac:dyDescent="0.3">
      <c r="A333" s="16" t="s">
        <v>20</v>
      </c>
      <c r="B333">
        <v>1629</v>
      </c>
      <c r="C333" s="15" t="s">
        <v>14</v>
      </c>
      <c r="D333">
        <v>52</v>
      </c>
    </row>
    <row r="334" spans="1:4" x14ac:dyDescent="0.3">
      <c r="A334" s="16" t="s">
        <v>20</v>
      </c>
      <c r="B334">
        <v>2188</v>
      </c>
      <c r="C334" s="15" t="s">
        <v>14</v>
      </c>
      <c r="D334">
        <v>225</v>
      </c>
    </row>
    <row r="335" spans="1:4" x14ac:dyDescent="0.3">
      <c r="A335" s="16" t="s">
        <v>20</v>
      </c>
      <c r="B335">
        <v>2409</v>
      </c>
      <c r="C335" s="15" t="s">
        <v>14</v>
      </c>
      <c r="D335">
        <v>38</v>
      </c>
    </row>
    <row r="336" spans="1:4" x14ac:dyDescent="0.3">
      <c r="A336" s="16" t="s">
        <v>20</v>
      </c>
      <c r="B336">
        <v>194</v>
      </c>
      <c r="C336" s="15" t="s">
        <v>14</v>
      </c>
      <c r="D336">
        <v>15</v>
      </c>
    </row>
    <row r="337" spans="1:4" x14ac:dyDescent="0.3">
      <c r="A337" s="16" t="s">
        <v>20</v>
      </c>
      <c r="B337">
        <v>1140</v>
      </c>
      <c r="C337" s="15" t="s">
        <v>14</v>
      </c>
      <c r="D337">
        <v>37</v>
      </c>
    </row>
    <row r="338" spans="1:4" x14ac:dyDescent="0.3">
      <c r="A338" s="16" t="s">
        <v>20</v>
      </c>
      <c r="B338">
        <v>102</v>
      </c>
      <c r="C338" s="15" t="s">
        <v>14</v>
      </c>
      <c r="D338">
        <v>112</v>
      </c>
    </row>
    <row r="339" spans="1:4" x14ac:dyDescent="0.3">
      <c r="A339" s="16" t="s">
        <v>20</v>
      </c>
      <c r="B339">
        <v>2857</v>
      </c>
      <c r="C339" s="15" t="s">
        <v>14</v>
      </c>
      <c r="D339">
        <v>21</v>
      </c>
    </row>
    <row r="340" spans="1:4" x14ac:dyDescent="0.3">
      <c r="A340" s="16" t="s">
        <v>20</v>
      </c>
      <c r="B340">
        <v>107</v>
      </c>
      <c r="C340" s="15" t="s">
        <v>14</v>
      </c>
      <c r="D340">
        <v>67</v>
      </c>
    </row>
    <row r="341" spans="1:4" x14ac:dyDescent="0.3">
      <c r="A341" s="16" t="s">
        <v>20</v>
      </c>
      <c r="B341">
        <v>160</v>
      </c>
      <c r="C341" s="15" t="s">
        <v>14</v>
      </c>
      <c r="D341">
        <v>78</v>
      </c>
    </row>
    <row r="342" spans="1:4" x14ac:dyDescent="0.3">
      <c r="A342" s="16" t="s">
        <v>20</v>
      </c>
      <c r="B342">
        <v>2230</v>
      </c>
      <c r="C342" s="15" t="s">
        <v>14</v>
      </c>
      <c r="D342">
        <v>67</v>
      </c>
    </row>
    <row r="343" spans="1:4" x14ac:dyDescent="0.3">
      <c r="A343" s="16" t="s">
        <v>20</v>
      </c>
      <c r="B343">
        <v>316</v>
      </c>
      <c r="C343" s="15" t="s">
        <v>14</v>
      </c>
      <c r="D343">
        <v>263</v>
      </c>
    </row>
    <row r="344" spans="1:4" x14ac:dyDescent="0.3">
      <c r="A344" s="16" t="s">
        <v>20</v>
      </c>
      <c r="B344">
        <v>117</v>
      </c>
      <c r="C344" s="15" t="s">
        <v>14</v>
      </c>
      <c r="D344">
        <v>1691</v>
      </c>
    </row>
    <row r="345" spans="1:4" x14ac:dyDescent="0.3">
      <c r="A345" s="16" t="s">
        <v>20</v>
      </c>
      <c r="B345">
        <v>6406</v>
      </c>
      <c r="C345" s="15" t="s">
        <v>14</v>
      </c>
      <c r="D345">
        <v>181</v>
      </c>
    </row>
    <row r="346" spans="1:4" x14ac:dyDescent="0.3">
      <c r="A346" s="16" t="s">
        <v>20</v>
      </c>
      <c r="B346">
        <v>192</v>
      </c>
      <c r="C346" s="15" t="s">
        <v>14</v>
      </c>
      <c r="D346">
        <v>13</v>
      </c>
    </row>
    <row r="347" spans="1:4" x14ac:dyDescent="0.3">
      <c r="A347" s="16" t="s">
        <v>20</v>
      </c>
      <c r="B347">
        <v>26</v>
      </c>
      <c r="C347" s="15" t="s">
        <v>14</v>
      </c>
      <c r="D347">
        <v>1</v>
      </c>
    </row>
    <row r="348" spans="1:4" x14ac:dyDescent="0.3">
      <c r="A348" s="16" t="s">
        <v>20</v>
      </c>
      <c r="B348">
        <v>723</v>
      </c>
      <c r="C348" s="15" t="s">
        <v>14</v>
      </c>
      <c r="D348">
        <v>21</v>
      </c>
    </row>
    <row r="349" spans="1:4" x14ac:dyDescent="0.3">
      <c r="A349" s="16" t="s">
        <v>20</v>
      </c>
      <c r="B349">
        <v>170</v>
      </c>
      <c r="C349" s="15" t="s">
        <v>14</v>
      </c>
      <c r="D349">
        <v>830</v>
      </c>
    </row>
    <row r="350" spans="1:4" x14ac:dyDescent="0.3">
      <c r="A350" s="16" t="s">
        <v>20</v>
      </c>
      <c r="B350">
        <v>238</v>
      </c>
      <c r="C350" s="15" t="s">
        <v>14</v>
      </c>
      <c r="D350">
        <v>130</v>
      </c>
    </row>
    <row r="351" spans="1:4" x14ac:dyDescent="0.3">
      <c r="A351" s="16" t="s">
        <v>20</v>
      </c>
      <c r="B351">
        <v>55</v>
      </c>
      <c r="C351" s="15" t="s">
        <v>14</v>
      </c>
      <c r="D351">
        <v>55</v>
      </c>
    </row>
    <row r="352" spans="1:4" x14ac:dyDescent="0.3">
      <c r="A352" s="16" t="s">
        <v>20</v>
      </c>
      <c r="B352">
        <v>128</v>
      </c>
      <c r="C352" s="15" t="s">
        <v>14</v>
      </c>
      <c r="D352">
        <v>114</v>
      </c>
    </row>
    <row r="353" spans="1:4" x14ac:dyDescent="0.3">
      <c r="A353" s="16" t="s">
        <v>20</v>
      </c>
      <c r="B353">
        <v>2144</v>
      </c>
      <c r="C353" s="15" t="s">
        <v>14</v>
      </c>
      <c r="D353">
        <v>594</v>
      </c>
    </row>
    <row r="354" spans="1:4" x14ac:dyDescent="0.3">
      <c r="A354" s="16" t="s">
        <v>20</v>
      </c>
      <c r="B354">
        <v>2693</v>
      </c>
      <c r="C354" s="15" t="s">
        <v>14</v>
      </c>
      <c r="D354">
        <v>24</v>
      </c>
    </row>
    <row r="355" spans="1:4" x14ac:dyDescent="0.3">
      <c r="A355" s="16" t="s">
        <v>20</v>
      </c>
      <c r="B355">
        <v>432</v>
      </c>
      <c r="C355" s="15" t="s">
        <v>14</v>
      </c>
      <c r="D355">
        <v>252</v>
      </c>
    </row>
    <row r="356" spans="1:4" x14ac:dyDescent="0.3">
      <c r="A356" s="16" t="s">
        <v>20</v>
      </c>
      <c r="B356">
        <v>189</v>
      </c>
      <c r="C356" s="15" t="s">
        <v>14</v>
      </c>
      <c r="D356">
        <v>67</v>
      </c>
    </row>
    <row r="357" spans="1:4" x14ac:dyDescent="0.3">
      <c r="A357" s="16" t="s">
        <v>20</v>
      </c>
      <c r="B357">
        <v>154</v>
      </c>
      <c r="C357" s="15" t="s">
        <v>14</v>
      </c>
      <c r="D357">
        <v>742</v>
      </c>
    </row>
    <row r="358" spans="1:4" x14ac:dyDescent="0.3">
      <c r="A358" s="16" t="s">
        <v>20</v>
      </c>
      <c r="B358">
        <v>96</v>
      </c>
      <c r="C358" s="15" t="s">
        <v>14</v>
      </c>
      <c r="D358">
        <v>75</v>
      </c>
    </row>
    <row r="359" spans="1:4" x14ac:dyDescent="0.3">
      <c r="A359" s="16" t="s">
        <v>20</v>
      </c>
      <c r="B359">
        <v>3063</v>
      </c>
      <c r="C359" s="15" t="s">
        <v>14</v>
      </c>
      <c r="D359">
        <v>4405</v>
      </c>
    </row>
    <row r="360" spans="1:4" x14ac:dyDescent="0.3">
      <c r="A360" s="16" t="s">
        <v>20</v>
      </c>
      <c r="B360">
        <v>2266</v>
      </c>
      <c r="C360" s="15" t="s">
        <v>14</v>
      </c>
      <c r="D360">
        <v>92</v>
      </c>
    </row>
    <row r="361" spans="1:4" x14ac:dyDescent="0.3">
      <c r="A361" s="16" t="s">
        <v>20</v>
      </c>
      <c r="B361">
        <v>194</v>
      </c>
      <c r="C361" s="15" t="s">
        <v>14</v>
      </c>
      <c r="D361">
        <v>64</v>
      </c>
    </row>
    <row r="362" spans="1:4" x14ac:dyDescent="0.3">
      <c r="A362" s="16" t="s">
        <v>20</v>
      </c>
      <c r="B362">
        <v>129</v>
      </c>
      <c r="C362" s="15" t="s">
        <v>14</v>
      </c>
      <c r="D362">
        <v>64</v>
      </c>
    </row>
    <row r="363" spans="1:4" x14ac:dyDescent="0.3">
      <c r="A363" s="16" t="s">
        <v>20</v>
      </c>
      <c r="B363">
        <v>375</v>
      </c>
      <c r="C363" s="15" t="s">
        <v>14</v>
      </c>
      <c r="D363">
        <v>842</v>
      </c>
    </row>
    <row r="364" spans="1:4" x14ac:dyDescent="0.3">
      <c r="A364" s="16" t="s">
        <v>20</v>
      </c>
      <c r="B364">
        <v>409</v>
      </c>
      <c r="C364" s="15" t="s">
        <v>14</v>
      </c>
      <c r="D364">
        <v>112</v>
      </c>
    </row>
    <row r="365" spans="1:4" x14ac:dyDescent="0.3">
      <c r="A365" s="16" t="s">
        <v>20</v>
      </c>
      <c r="B365">
        <v>234</v>
      </c>
      <c r="C365" s="15" t="s">
        <v>14</v>
      </c>
      <c r="D365">
        <v>374</v>
      </c>
    </row>
    <row r="366" spans="1:4" x14ac:dyDescent="0.3">
      <c r="A366" s="16" t="s">
        <v>20</v>
      </c>
      <c r="B366">
        <v>3016</v>
      </c>
    </row>
    <row r="367" spans="1:4" x14ac:dyDescent="0.3">
      <c r="A367" s="16" t="s">
        <v>20</v>
      </c>
      <c r="B367">
        <v>264</v>
      </c>
    </row>
    <row r="368" spans="1:4" x14ac:dyDescent="0.3">
      <c r="A368" s="16" t="s">
        <v>20</v>
      </c>
      <c r="B368">
        <v>272</v>
      </c>
    </row>
    <row r="369" spans="1:2" x14ac:dyDescent="0.3">
      <c r="A369" s="16" t="s">
        <v>20</v>
      </c>
      <c r="B369">
        <v>419</v>
      </c>
    </row>
    <row r="370" spans="1:2" x14ac:dyDescent="0.3">
      <c r="A370" s="16" t="s">
        <v>20</v>
      </c>
      <c r="B370">
        <v>1621</v>
      </c>
    </row>
    <row r="371" spans="1:2" x14ac:dyDescent="0.3">
      <c r="A371" s="16" t="s">
        <v>20</v>
      </c>
      <c r="B371">
        <v>1101</v>
      </c>
    </row>
    <row r="372" spans="1:2" x14ac:dyDescent="0.3">
      <c r="A372" s="16" t="s">
        <v>20</v>
      </c>
      <c r="B372">
        <v>1073</v>
      </c>
    </row>
    <row r="373" spans="1:2" x14ac:dyDescent="0.3">
      <c r="A373" s="16" t="s">
        <v>20</v>
      </c>
      <c r="B373">
        <v>331</v>
      </c>
    </row>
    <row r="374" spans="1:2" x14ac:dyDescent="0.3">
      <c r="A374" s="16" t="s">
        <v>20</v>
      </c>
      <c r="B374">
        <v>1170</v>
      </c>
    </row>
    <row r="375" spans="1:2" x14ac:dyDescent="0.3">
      <c r="A375" s="16" t="s">
        <v>20</v>
      </c>
      <c r="B375">
        <v>363</v>
      </c>
    </row>
    <row r="376" spans="1:2" x14ac:dyDescent="0.3">
      <c r="A376" s="16" t="s">
        <v>20</v>
      </c>
      <c r="B376">
        <v>103</v>
      </c>
    </row>
    <row r="377" spans="1:2" x14ac:dyDescent="0.3">
      <c r="A377" s="16" t="s">
        <v>20</v>
      </c>
      <c r="B377">
        <v>147</v>
      </c>
    </row>
    <row r="378" spans="1:2" x14ac:dyDescent="0.3">
      <c r="A378" s="16" t="s">
        <v>20</v>
      </c>
      <c r="B378">
        <v>110</v>
      </c>
    </row>
    <row r="379" spans="1:2" x14ac:dyDescent="0.3">
      <c r="A379" s="16" t="s">
        <v>20</v>
      </c>
      <c r="B379">
        <v>134</v>
      </c>
    </row>
    <row r="380" spans="1:2" x14ac:dyDescent="0.3">
      <c r="A380" s="16" t="s">
        <v>20</v>
      </c>
      <c r="B380">
        <v>269</v>
      </c>
    </row>
    <row r="381" spans="1:2" x14ac:dyDescent="0.3">
      <c r="A381" s="16" t="s">
        <v>20</v>
      </c>
      <c r="B381">
        <v>175</v>
      </c>
    </row>
    <row r="382" spans="1:2" x14ac:dyDescent="0.3">
      <c r="A382" s="16" t="s">
        <v>20</v>
      </c>
      <c r="B382">
        <v>69</v>
      </c>
    </row>
    <row r="383" spans="1:2" x14ac:dyDescent="0.3">
      <c r="A383" s="16" t="s">
        <v>20</v>
      </c>
      <c r="B383">
        <v>190</v>
      </c>
    </row>
    <row r="384" spans="1:2" x14ac:dyDescent="0.3">
      <c r="A384" s="16" t="s">
        <v>20</v>
      </c>
      <c r="B384">
        <v>237</v>
      </c>
    </row>
    <row r="385" spans="1:2" x14ac:dyDescent="0.3">
      <c r="A385" s="16" t="s">
        <v>20</v>
      </c>
      <c r="B385">
        <v>196</v>
      </c>
    </row>
    <row r="386" spans="1:2" x14ac:dyDescent="0.3">
      <c r="A386" s="16" t="s">
        <v>20</v>
      </c>
      <c r="B386">
        <v>7295</v>
      </c>
    </row>
    <row r="387" spans="1:2" x14ac:dyDescent="0.3">
      <c r="A387" s="16" t="s">
        <v>20</v>
      </c>
      <c r="B387">
        <v>2893</v>
      </c>
    </row>
    <row r="388" spans="1:2" x14ac:dyDescent="0.3">
      <c r="A388" s="16" t="s">
        <v>20</v>
      </c>
      <c r="B388">
        <v>820</v>
      </c>
    </row>
    <row r="389" spans="1:2" x14ac:dyDescent="0.3">
      <c r="A389" s="16" t="s">
        <v>20</v>
      </c>
      <c r="B389">
        <v>2038</v>
      </c>
    </row>
    <row r="390" spans="1:2" x14ac:dyDescent="0.3">
      <c r="A390" s="16" t="s">
        <v>20</v>
      </c>
      <c r="B390">
        <v>116</v>
      </c>
    </row>
    <row r="391" spans="1:2" x14ac:dyDescent="0.3">
      <c r="A391" s="16" t="s">
        <v>20</v>
      </c>
      <c r="B391">
        <v>1345</v>
      </c>
    </row>
    <row r="392" spans="1:2" x14ac:dyDescent="0.3">
      <c r="A392" s="16" t="s">
        <v>20</v>
      </c>
      <c r="B392">
        <v>168</v>
      </c>
    </row>
    <row r="393" spans="1:2" x14ac:dyDescent="0.3">
      <c r="A393" s="16" t="s">
        <v>20</v>
      </c>
      <c r="B393">
        <v>137</v>
      </c>
    </row>
    <row r="394" spans="1:2" x14ac:dyDescent="0.3">
      <c r="A394" s="16" t="s">
        <v>20</v>
      </c>
      <c r="B394">
        <v>186</v>
      </c>
    </row>
    <row r="395" spans="1:2" x14ac:dyDescent="0.3">
      <c r="A395" s="16" t="s">
        <v>20</v>
      </c>
      <c r="B395">
        <v>125</v>
      </c>
    </row>
    <row r="396" spans="1:2" x14ac:dyDescent="0.3">
      <c r="A396" s="16" t="s">
        <v>20</v>
      </c>
      <c r="B396">
        <v>202</v>
      </c>
    </row>
    <row r="397" spans="1:2" x14ac:dyDescent="0.3">
      <c r="A397" s="16" t="s">
        <v>20</v>
      </c>
      <c r="B397">
        <v>103</v>
      </c>
    </row>
    <row r="398" spans="1:2" x14ac:dyDescent="0.3">
      <c r="A398" s="16" t="s">
        <v>20</v>
      </c>
      <c r="B398">
        <v>1785</v>
      </c>
    </row>
    <row r="399" spans="1:2" x14ac:dyDescent="0.3">
      <c r="A399" s="16" t="s">
        <v>20</v>
      </c>
      <c r="B399">
        <v>157</v>
      </c>
    </row>
    <row r="400" spans="1:2" x14ac:dyDescent="0.3">
      <c r="A400" s="16" t="s">
        <v>20</v>
      </c>
      <c r="B400">
        <v>555</v>
      </c>
    </row>
    <row r="401" spans="1:2" x14ac:dyDescent="0.3">
      <c r="A401" s="16" t="s">
        <v>20</v>
      </c>
      <c r="B401">
        <v>297</v>
      </c>
    </row>
    <row r="402" spans="1:2" x14ac:dyDescent="0.3">
      <c r="A402" s="16" t="s">
        <v>20</v>
      </c>
      <c r="B402">
        <v>123</v>
      </c>
    </row>
    <row r="403" spans="1:2" x14ac:dyDescent="0.3">
      <c r="A403" s="16" t="s">
        <v>20</v>
      </c>
      <c r="B403">
        <v>3036</v>
      </c>
    </row>
    <row r="404" spans="1:2" x14ac:dyDescent="0.3">
      <c r="A404" s="16" t="s">
        <v>20</v>
      </c>
      <c r="B404">
        <v>144</v>
      </c>
    </row>
    <row r="405" spans="1:2" x14ac:dyDescent="0.3">
      <c r="A405" s="16" t="s">
        <v>20</v>
      </c>
      <c r="B405">
        <v>121</v>
      </c>
    </row>
    <row r="406" spans="1:2" x14ac:dyDescent="0.3">
      <c r="A406" s="16" t="s">
        <v>20</v>
      </c>
      <c r="B406">
        <v>181</v>
      </c>
    </row>
    <row r="407" spans="1:2" x14ac:dyDescent="0.3">
      <c r="A407" s="16" t="s">
        <v>20</v>
      </c>
      <c r="B407">
        <v>122</v>
      </c>
    </row>
    <row r="408" spans="1:2" x14ac:dyDescent="0.3">
      <c r="A408" s="16" t="s">
        <v>20</v>
      </c>
      <c r="B408">
        <v>1071</v>
      </c>
    </row>
    <row r="409" spans="1:2" x14ac:dyDescent="0.3">
      <c r="A409" s="16" t="s">
        <v>20</v>
      </c>
      <c r="B409">
        <v>980</v>
      </c>
    </row>
    <row r="410" spans="1:2" x14ac:dyDescent="0.3">
      <c r="A410" s="16" t="s">
        <v>20</v>
      </c>
      <c r="B410">
        <v>536</v>
      </c>
    </row>
    <row r="411" spans="1:2" x14ac:dyDescent="0.3">
      <c r="A411" s="16" t="s">
        <v>20</v>
      </c>
      <c r="B411">
        <v>1991</v>
      </c>
    </row>
    <row r="412" spans="1:2" x14ac:dyDescent="0.3">
      <c r="A412" s="16" t="s">
        <v>20</v>
      </c>
      <c r="B412">
        <v>180</v>
      </c>
    </row>
    <row r="413" spans="1:2" x14ac:dyDescent="0.3">
      <c r="A413" s="16" t="s">
        <v>20</v>
      </c>
      <c r="B413">
        <v>130</v>
      </c>
    </row>
    <row r="414" spans="1:2" x14ac:dyDescent="0.3">
      <c r="A414" s="16" t="s">
        <v>20</v>
      </c>
      <c r="B414">
        <v>122</v>
      </c>
    </row>
    <row r="415" spans="1:2" x14ac:dyDescent="0.3">
      <c r="A415" s="16" t="s">
        <v>20</v>
      </c>
      <c r="B415">
        <v>140</v>
      </c>
    </row>
    <row r="416" spans="1:2" x14ac:dyDescent="0.3">
      <c r="A416" s="16" t="s">
        <v>20</v>
      </c>
      <c r="B416">
        <v>3388</v>
      </c>
    </row>
    <row r="417" spans="1:2" x14ac:dyDescent="0.3">
      <c r="A417" s="16" t="s">
        <v>20</v>
      </c>
      <c r="B417">
        <v>280</v>
      </c>
    </row>
    <row r="418" spans="1:2" x14ac:dyDescent="0.3">
      <c r="A418" s="16" t="s">
        <v>20</v>
      </c>
      <c r="B418">
        <v>366</v>
      </c>
    </row>
    <row r="419" spans="1:2" x14ac:dyDescent="0.3">
      <c r="A419" s="16" t="s">
        <v>20</v>
      </c>
      <c r="B419">
        <v>270</v>
      </c>
    </row>
    <row r="420" spans="1:2" x14ac:dyDescent="0.3">
      <c r="A420" s="16" t="s">
        <v>20</v>
      </c>
      <c r="B420">
        <v>137</v>
      </c>
    </row>
    <row r="421" spans="1:2" x14ac:dyDescent="0.3">
      <c r="A421" s="16" t="s">
        <v>20</v>
      </c>
      <c r="B421">
        <v>3205</v>
      </c>
    </row>
    <row r="422" spans="1:2" x14ac:dyDescent="0.3">
      <c r="A422" s="16" t="s">
        <v>20</v>
      </c>
      <c r="B422">
        <v>288</v>
      </c>
    </row>
    <row r="423" spans="1:2" x14ac:dyDescent="0.3">
      <c r="A423" s="16" t="s">
        <v>20</v>
      </c>
      <c r="B423">
        <v>148</v>
      </c>
    </row>
    <row r="424" spans="1:2" x14ac:dyDescent="0.3">
      <c r="A424" s="16" t="s">
        <v>20</v>
      </c>
      <c r="B424">
        <v>114</v>
      </c>
    </row>
    <row r="425" spans="1:2" x14ac:dyDescent="0.3">
      <c r="A425" s="16" t="s">
        <v>20</v>
      </c>
      <c r="B425">
        <v>1518</v>
      </c>
    </row>
    <row r="426" spans="1:2" x14ac:dyDescent="0.3">
      <c r="A426" s="16" t="s">
        <v>20</v>
      </c>
      <c r="B426">
        <v>166</v>
      </c>
    </row>
    <row r="427" spans="1:2" x14ac:dyDescent="0.3">
      <c r="A427" s="16" t="s">
        <v>20</v>
      </c>
      <c r="B427">
        <v>100</v>
      </c>
    </row>
    <row r="428" spans="1:2" x14ac:dyDescent="0.3">
      <c r="A428" s="16" t="s">
        <v>20</v>
      </c>
      <c r="B428">
        <v>235</v>
      </c>
    </row>
    <row r="429" spans="1:2" x14ac:dyDescent="0.3">
      <c r="A429" s="16" t="s">
        <v>20</v>
      </c>
      <c r="B429">
        <v>148</v>
      </c>
    </row>
    <row r="430" spans="1:2" x14ac:dyDescent="0.3">
      <c r="A430" s="16" t="s">
        <v>20</v>
      </c>
      <c r="B430">
        <v>198</v>
      </c>
    </row>
    <row r="431" spans="1:2" x14ac:dyDescent="0.3">
      <c r="A431" s="16" t="s">
        <v>20</v>
      </c>
      <c r="B431">
        <v>150</v>
      </c>
    </row>
    <row r="432" spans="1:2" x14ac:dyDescent="0.3">
      <c r="A432" s="16" t="s">
        <v>20</v>
      </c>
      <c r="B432">
        <v>216</v>
      </c>
    </row>
    <row r="433" spans="1:2" x14ac:dyDescent="0.3">
      <c r="A433" s="16" t="s">
        <v>20</v>
      </c>
      <c r="B433">
        <v>5139</v>
      </c>
    </row>
    <row r="434" spans="1:2" x14ac:dyDescent="0.3">
      <c r="A434" s="16" t="s">
        <v>20</v>
      </c>
      <c r="B434">
        <v>2353</v>
      </c>
    </row>
    <row r="435" spans="1:2" x14ac:dyDescent="0.3">
      <c r="A435" s="16" t="s">
        <v>20</v>
      </c>
      <c r="B435">
        <v>78</v>
      </c>
    </row>
    <row r="436" spans="1:2" x14ac:dyDescent="0.3">
      <c r="A436" s="16" t="s">
        <v>20</v>
      </c>
      <c r="B436">
        <v>174</v>
      </c>
    </row>
    <row r="437" spans="1:2" x14ac:dyDescent="0.3">
      <c r="A437" s="16" t="s">
        <v>20</v>
      </c>
      <c r="B437">
        <v>164</v>
      </c>
    </row>
    <row r="438" spans="1:2" x14ac:dyDescent="0.3">
      <c r="A438" s="16" t="s">
        <v>20</v>
      </c>
      <c r="B438">
        <v>161</v>
      </c>
    </row>
    <row r="439" spans="1:2" x14ac:dyDescent="0.3">
      <c r="A439" s="16" t="s">
        <v>20</v>
      </c>
      <c r="B439">
        <v>138</v>
      </c>
    </row>
    <row r="440" spans="1:2" x14ac:dyDescent="0.3">
      <c r="A440" s="16" t="s">
        <v>20</v>
      </c>
      <c r="B440">
        <v>3308</v>
      </c>
    </row>
    <row r="441" spans="1:2" x14ac:dyDescent="0.3">
      <c r="A441" s="16" t="s">
        <v>20</v>
      </c>
      <c r="B441">
        <v>127</v>
      </c>
    </row>
    <row r="442" spans="1:2" x14ac:dyDescent="0.3">
      <c r="A442" s="16" t="s">
        <v>20</v>
      </c>
      <c r="B442">
        <v>207</v>
      </c>
    </row>
    <row r="443" spans="1:2" x14ac:dyDescent="0.3">
      <c r="A443" s="16" t="s">
        <v>20</v>
      </c>
      <c r="B443">
        <v>181</v>
      </c>
    </row>
    <row r="444" spans="1:2" x14ac:dyDescent="0.3">
      <c r="A444" s="16" t="s">
        <v>20</v>
      </c>
      <c r="B444">
        <v>110</v>
      </c>
    </row>
    <row r="445" spans="1:2" x14ac:dyDescent="0.3">
      <c r="A445" s="16" t="s">
        <v>20</v>
      </c>
      <c r="B445">
        <v>185</v>
      </c>
    </row>
    <row r="446" spans="1:2" x14ac:dyDescent="0.3">
      <c r="A446" s="16" t="s">
        <v>20</v>
      </c>
      <c r="B446">
        <v>121</v>
      </c>
    </row>
    <row r="447" spans="1:2" x14ac:dyDescent="0.3">
      <c r="A447" s="16" t="s">
        <v>20</v>
      </c>
      <c r="B447">
        <v>106</v>
      </c>
    </row>
    <row r="448" spans="1:2" x14ac:dyDescent="0.3">
      <c r="A448" s="16" t="s">
        <v>20</v>
      </c>
      <c r="B448">
        <v>142</v>
      </c>
    </row>
    <row r="449" spans="1:2" x14ac:dyDescent="0.3">
      <c r="A449" s="16" t="s">
        <v>20</v>
      </c>
      <c r="B449">
        <v>233</v>
      </c>
    </row>
    <row r="450" spans="1:2" x14ac:dyDescent="0.3">
      <c r="A450" s="16" t="s">
        <v>20</v>
      </c>
      <c r="B450">
        <v>218</v>
      </c>
    </row>
    <row r="451" spans="1:2" x14ac:dyDescent="0.3">
      <c r="A451" s="16" t="s">
        <v>20</v>
      </c>
      <c r="B451">
        <v>76</v>
      </c>
    </row>
    <row r="452" spans="1:2" x14ac:dyDescent="0.3">
      <c r="A452" s="16" t="s">
        <v>20</v>
      </c>
      <c r="B452">
        <v>43</v>
      </c>
    </row>
    <row r="453" spans="1:2" x14ac:dyDescent="0.3">
      <c r="A453" s="16" t="s">
        <v>20</v>
      </c>
      <c r="B453">
        <v>221</v>
      </c>
    </row>
    <row r="454" spans="1:2" x14ac:dyDescent="0.3">
      <c r="A454" s="16" t="s">
        <v>20</v>
      </c>
      <c r="B454">
        <v>2805</v>
      </c>
    </row>
    <row r="455" spans="1:2" x14ac:dyDescent="0.3">
      <c r="A455" s="16" t="s">
        <v>20</v>
      </c>
      <c r="B455">
        <v>68</v>
      </c>
    </row>
    <row r="456" spans="1:2" x14ac:dyDescent="0.3">
      <c r="A456" s="16" t="s">
        <v>20</v>
      </c>
      <c r="B456">
        <v>183</v>
      </c>
    </row>
    <row r="457" spans="1:2" x14ac:dyDescent="0.3">
      <c r="A457" s="16" t="s">
        <v>20</v>
      </c>
      <c r="B457">
        <v>133</v>
      </c>
    </row>
    <row r="458" spans="1:2" x14ac:dyDescent="0.3">
      <c r="A458" s="16" t="s">
        <v>20</v>
      </c>
      <c r="B458">
        <v>2489</v>
      </c>
    </row>
    <row r="459" spans="1:2" x14ac:dyDescent="0.3">
      <c r="A459" s="16" t="s">
        <v>20</v>
      </c>
      <c r="B459">
        <v>69</v>
      </c>
    </row>
    <row r="460" spans="1:2" x14ac:dyDescent="0.3">
      <c r="A460" s="16" t="s">
        <v>20</v>
      </c>
      <c r="B460">
        <v>279</v>
      </c>
    </row>
    <row r="461" spans="1:2" x14ac:dyDescent="0.3">
      <c r="A461" s="16" t="s">
        <v>20</v>
      </c>
      <c r="B461">
        <v>210</v>
      </c>
    </row>
    <row r="462" spans="1:2" x14ac:dyDescent="0.3">
      <c r="A462" s="16" t="s">
        <v>20</v>
      </c>
      <c r="B462">
        <v>2100</v>
      </c>
    </row>
    <row r="463" spans="1:2" x14ac:dyDescent="0.3">
      <c r="A463" s="16" t="s">
        <v>20</v>
      </c>
      <c r="B463">
        <v>252</v>
      </c>
    </row>
    <row r="464" spans="1:2" x14ac:dyDescent="0.3">
      <c r="A464" s="16" t="s">
        <v>20</v>
      </c>
      <c r="B464">
        <v>1280</v>
      </c>
    </row>
    <row r="465" spans="1:2" x14ac:dyDescent="0.3">
      <c r="A465" s="16" t="s">
        <v>20</v>
      </c>
      <c r="B465">
        <v>157</v>
      </c>
    </row>
    <row r="466" spans="1:2" x14ac:dyDescent="0.3">
      <c r="A466" s="16" t="s">
        <v>20</v>
      </c>
      <c r="B466">
        <v>194</v>
      </c>
    </row>
    <row r="467" spans="1:2" x14ac:dyDescent="0.3">
      <c r="A467" s="16" t="s">
        <v>20</v>
      </c>
      <c r="B467">
        <v>82</v>
      </c>
    </row>
    <row r="468" spans="1:2" x14ac:dyDescent="0.3">
      <c r="A468" s="16" t="s">
        <v>20</v>
      </c>
      <c r="B468">
        <v>4233</v>
      </c>
    </row>
    <row r="469" spans="1:2" x14ac:dyDescent="0.3">
      <c r="A469" s="16" t="s">
        <v>20</v>
      </c>
      <c r="B469">
        <v>1297</v>
      </c>
    </row>
    <row r="470" spans="1:2" x14ac:dyDescent="0.3">
      <c r="A470" s="16" t="s">
        <v>20</v>
      </c>
      <c r="B470">
        <v>165</v>
      </c>
    </row>
    <row r="471" spans="1:2" x14ac:dyDescent="0.3">
      <c r="A471" s="16" t="s">
        <v>20</v>
      </c>
      <c r="B471">
        <v>119</v>
      </c>
    </row>
    <row r="472" spans="1:2" x14ac:dyDescent="0.3">
      <c r="A472" s="16" t="s">
        <v>20</v>
      </c>
      <c r="B472">
        <v>1797</v>
      </c>
    </row>
    <row r="473" spans="1:2" x14ac:dyDescent="0.3">
      <c r="A473" s="16" t="s">
        <v>20</v>
      </c>
      <c r="B473">
        <v>261</v>
      </c>
    </row>
    <row r="474" spans="1:2" x14ac:dyDescent="0.3">
      <c r="A474" s="16" t="s">
        <v>20</v>
      </c>
      <c r="B474">
        <v>157</v>
      </c>
    </row>
    <row r="475" spans="1:2" x14ac:dyDescent="0.3">
      <c r="A475" s="16" t="s">
        <v>20</v>
      </c>
      <c r="B475">
        <v>3533</v>
      </c>
    </row>
    <row r="476" spans="1:2" x14ac:dyDescent="0.3">
      <c r="A476" s="16" t="s">
        <v>20</v>
      </c>
      <c r="B476">
        <v>155</v>
      </c>
    </row>
    <row r="477" spans="1:2" x14ac:dyDescent="0.3">
      <c r="A477" s="16" t="s">
        <v>20</v>
      </c>
      <c r="B477">
        <v>132</v>
      </c>
    </row>
    <row r="478" spans="1:2" x14ac:dyDescent="0.3">
      <c r="A478" s="16" t="s">
        <v>20</v>
      </c>
      <c r="B478">
        <v>1354</v>
      </c>
    </row>
    <row r="479" spans="1:2" x14ac:dyDescent="0.3">
      <c r="A479" s="16" t="s">
        <v>20</v>
      </c>
      <c r="B479">
        <v>48</v>
      </c>
    </row>
    <row r="480" spans="1:2" x14ac:dyDescent="0.3">
      <c r="A480" s="16" t="s">
        <v>20</v>
      </c>
      <c r="B480">
        <v>110</v>
      </c>
    </row>
    <row r="481" spans="1:2" x14ac:dyDescent="0.3">
      <c r="A481" s="16" t="s">
        <v>20</v>
      </c>
      <c r="B481">
        <v>172</v>
      </c>
    </row>
    <row r="482" spans="1:2" x14ac:dyDescent="0.3">
      <c r="A482" s="16" t="s">
        <v>20</v>
      </c>
      <c r="B482">
        <v>307</v>
      </c>
    </row>
    <row r="483" spans="1:2" x14ac:dyDescent="0.3">
      <c r="A483" s="16" t="s">
        <v>20</v>
      </c>
      <c r="B483">
        <v>160</v>
      </c>
    </row>
    <row r="484" spans="1:2" x14ac:dyDescent="0.3">
      <c r="A484" s="16" t="s">
        <v>20</v>
      </c>
      <c r="B484">
        <v>1467</v>
      </c>
    </row>
    <row r="485" spans="1:2" x14ac:dyDescent="0.3">
      <c r="A485" s="16" t="s">
        <v>20</v>
      </c>
      <c r="B485">
        <v>2662</v>
      </c>
    </row>
    <row r="486" spans="1:2" x14ac:dyDescent="0.3">
      <c r="A486" s="16" t="s">
        <v>20</v>
      </c>
      <c r="B486">
        <v>452</v>
      </c>
    </row>
    <row r="487" spans="1:2" x14ac:dyDescent="0.3">
      <c r="A487" s="16" t="s">
        <v>20</v>
      </c>
      <c r="B487">
        <v>158</v>
      </c>
    </row>
    <row r="488" spans="1:2" x14ac:dyDescent="0.3">
      <c r="A488" s="16" t="s">
        <v>20</v>
      </c>
      <c r="B488">
        <v>225</v>
      </c>
    </row>
    <row r="489" spans="1:2" x14ac:dyDescent="0.3">
      <c r="A489" s="16" t="s">
        <v>20</v>
      </c>
      <c r="B489">
        <v>65</v>
      </c>
    </row>
    <row r="490" spans="1:2" x14ac:dyDescent="0.3">
      <c r="A490" s="16" t="s">
        <v>20</v>
      </c>
      <c r="B490">
        <v>163</v>
      </c>
    </row>
    <row r="491" spans="1:2" x14ac:dyDescent="0.3">
      <c r="A491" s="16" t="s">
        <v>20</v>
      </c>
      <c r="B491">
        <v>85</v>
      </c>
    </row>
    <row r="492" spans="1:2" x14ac:dyDescent="0.3">
      <c r="A492" s="16" t="s">
        <v>20</v>
      </c>
      <c r="B492">
        <v>217</v>
      </c>
    </row>
    <row r="493" spans="1:2" x14ac:dyDescent="0.3">
      <c r="A493" s="16" t="s">
        <v>20</v>
      </c>
      <c r="B493">
        <v>150</v>
      </c>
    </row>
    <row r="494" spans="1:2" x14ac:dyDescent="0.3">
      <c r="A494" s="16" t="s">
        <v>20</v>
      </c>
      <c r="B494">
        <v>3272</v>
      </c>
    </row>
    <row r="495" spans="1:2" x14ac:dyDescent="0.3">
      <c r="A495" s="16" t="s">
        <v>20</v>
      </c>
      <c r="B495">
        <v>300</v>
      </c>
    </row>
    <row r="496" spans="1:2" x14ac:dyDescent="0.3">
      <c r="A496" s="16" t="s">
        <v>20</v>
      </c>
      <c r="B496">
        <v>126</v>
      </c>
    </row>
    <row r="497" spans="1:2" x14ac:dyDescent="0.3">
      <c r="A497" s="16" t="s">
        <v>20</v>
      </c>
      <c r="B497">
        <v>2320</v>
      </c>
    </row>
    <row r="498" spans="1:2" x14ac:dyDescent="0.3">
      <c r="A498" s="16" t="s">
        <v>20</v>
      </c>
      <c r="B498">
        <v>81</v>
      </c>
    </row>
    <row r="499" spans="1:2" x14ac:dyDescent="0.3">
      <c r="A499" s="16" t="s">
        <v>20</v>
      </c>
      <c r="B499">
        <v>1887</v>
      </c>
    </row>
    <row r="500" spans="1:2" x14ac:dyDescent="0.3">
      <c r="A500" s="16" t="s">
        <v>20</v>
      </c>
      <c r="B500">
        <v>4358</v>
      </c>
    </row>
    <row r="501" spans="1:2" x14ac:dyDescent="0.3">
      <c r="A501" s="16" t="s">
        <v>20</v>
      </c>
      <c r="B501">
        <v>53</v>
      </c>
    </row>
    <row r="502" spans="1:2" x14ac:dyDescent="0.3">
      <c r="A502" s="16" t="s">
        <v>20</v>
      </c>
      <c r="B502">
        <v>2414</v>
      </c>
    </row>
    <row r="503" spans="1:2" x14ac:dyDescent="0.3">
      <c r="A503" s="16" t="s">
        <v>20</v>
      </c>
      <c r="B503">
        <v>80</v>
      </c>
    </row>
    <row r="504" spans="1:2" x14ac:dyDescent="0.3">
      <c r="A504" s="16" t="s">
        <v>20</v>
      </c>
      <c r="B504">
        <v>193</v>
      </c>
    </row>
    <row r="505" spans="1:2" x14ac:dyDescent="0.3">
      <c r="A505" s="16" t="s">
        <v>20</v>
      </c>
      <c r="B505">
        <v>52</v>
      </c>
    </row>
    <row r="506" spans="1:2" x14ac:dyDescent="0.3">
      <c r="A506" s="16" t="s">
        <v>20</v>
      </c>
      <c r="B506">
        <v>290</v>
      </c>
    </row>
    <row r="507" spans="1:2" x14ac:dyDescent="0.3">
      <c r="A507" s="16" t="s">
        <v>20</v>
      </c>
      <c r="B507">
        <v>122</v>
      </c>
    </row>
    <row r="508" spans="1:2" x14ac:dyDescent="0.3">
      <c r="A508" s="16" t="s">
        <v>20</v>
      </c>
      <c r="B508">
        <v>1470</v>
      </c>
    </row>
    <row r="509" spans="1:2" x14ac:dyDescent="0.3">
      <c r="A509" s="16" t="s">
        <v>20</v>
      </c>
      <c r="B509">
        <v>165</v>
      </c>
    </row>
    <row r="510" spans="1:2" x14ac:dyDescent="0.3">
      <c r="A510" s="16" t="s">
        <v>20</v>
      </c>
      <c r="B510">
        <v>182</v>
      </c>
    </row>
    <row r="511" spans="1:2" x14ac:dyDescent="0.3">
      <c r="A511" s="16" t="s">
        <v>20</v>
      </c>
      <c r="B511">
        <v>199</v>
      </c>
    </row>
    <row r="512" spans="1:2" x14ac:dyDescent="0.3">
      <c r="A512" s="16" t="s">
        <v>20</v>
      </c>
      <c r="B512">
        <v>56</v>
      </c>
    </row>
    <row r="513" spans="1:2" x14ac:dyDescent="0.3">
      <c r="A513" s="16" t="s">
        <v>20</v>
      </c>
      <c r="B513">
        <v>1460</v>
      </c>
    </row>
    <row r="514" spans="1:2" x14ac:dyDescent="0.3">
      <c r="A514" s="16" t="s">
        <v>20</v>
      </c>
      <c r="B514">
        <v>123</v>
      </c>
    </row>
    <row r="515" spans="1:2" x14ac:dyDescent="0.3">
      <c r="A515" s="16" t="s">
        <v>20</v>
      </c>
      <c r="B515">
        <v>159</v>
      </c>
    </row>
    <row r="516" spans="1:2" x14ac:dyDescent="0.3">
      <c r="A516" s="16" t="s">
        <v>20</v>
      </c>
      <c r="B516">
        <v>110</v>
      </c>
    </row>
    <row r="517" spans="1:2" x14ac:dyDescent="0.3">
      <c r="A517" s="16" t="s">
        <v>20</v>
      </c>
      <c r="B517">
        <v>236</v>
      </c>
    </row>
    <row r="518" spans="1:2" x14ac:dyDescent="0.3">
      <c r="A518" s="16" t="s">
        <v>20</v>
      </c>
      <c r="B518">
        <v>191</v>
      </c>
    </row>
    <row r="519" spans="1:2" x14ac:dyDescent="0.3">
      <c r="A519" s="16" t="s">
        <v>20</v>
      </c>
      <c r="B519">
        <v>3934</v>
      </c>
    </row>
    <row r="520" spans="1:2" x14ac:dyDescent="0.3">
      <c r="A520" s="16" t="s">
        <v>20</v>
      </c>
      <c r="B520">
        <v>80</v>
      </c>
    </row>
    <row r="521" spans="1:2" x14ac:dyDescent="0.3">
      <c r="A521" s="16" t="s">
        <v>20</v>
      </c>
      <c r="B521">
        <v>462</v>
      </c>
    </row>
    <row r="522" spans="1:2" x14ac:dyDescent="0.3">
      <c r="A522" s="16" t="s">
        <v>20</v>
      </c>
      <c r="B522">
        <v>179</v>
      </c>
    </row>
    <row r="523" spans="1:2" x14ac:dyDescent="0.3">
      <c r="A523" s="16" t="s">
        <v>20</v>
      </c>
      <c r="B523">
        <v>1866</v>
      </c>
    </row>
    <row r="524" spans="1:2" x14ac:dyDescent="0.3">
      <c r="A524" s="16" t="s">
        <v>20</v>
      </c>
      <c r="B524">
        <v>156</v>
      </c>
    </row>
    <row r="525" spans="1:2" x14ac:dyDescent="0.3">
      <c r="A525" s="16" t="s">
        <v>20</v>
      </c>
      <c r="B525">
        <v>255</v>
      </c>
    </row>
    <row r="526" spans="1:2" x14ac:dyDescent="0.3">
      <c r="A526" s="16" t="s">
        <v>20</v>
      </c>
      <c r="B526">
        <v>2261</v>
      </c>
    </row>
    <row r="527" spans="1:2" x14ac:dyDescent="0.3">
      <c r="A527" s="16" t="s">
        <v>20</v>
      </c>
      <c r="B527">
        <v>40</v>
      </c>
    </row>
    <row r="528" spans="1:2" x14ac:dyDescent="0.3">
      <c r="A528" s="16" t="s">
        <v>20</v>
      </c>
      <c r="B528">
        <v>2289</v>
      </c>
    </row>
    <row r="529" spans="1:2" x14ac:dyDescent="0.3">
      <c r="A529" s="16" t="s">
        <v>20</v>
      </c>
      <c r="B529">
        <v>65</v>
      </c>
    </row>
    <row r="530" spans="1:2" x14ac:dyDescent="0.3">
      <c r="A530" s="16" t="s">
        <v>20</v>
      </c>
      <c r="B530">
        <v>3777</v>
      </c>
    </row>
    <row r="531" spans="1:2" x14ac:dyDescent="0.3">
      <c r="A531" s="16" t="s">
        <v>20</v>
      </c>
      <c r="B531">
        <v>184</v>
      </c>
    </row>
    <row r="532" spans="1:2" x14ac:dyDescent="0.3">
      <c r="A532" s="16" t="s">
        <v>20</v>
      </c>
      <c r="B532">
        <v>85</v>
      </c>
    </row>
    <row r="533" spans="1:2" x14ac:dyDescent="0.3">
      <c r="A533" s="16" t="s">
        <v>20</v>
      </c>
      <c r="B533">
        <v>144</v>
      </c>
    </row>
    <row r="534" spans="1:2" x14ac:dyDescent="0.3">
      <c r="A534" s="16" t="s">
        <v>20</v>
      </c>
      <c r="B534">
        <v>1902</v>
      </c>
    </row>
    <row r="535" spans="1:2" x14ac:dyDescent="0.3">
      <c r="A535" s="16" t="s">
        <v>20</v>
      </c>
      <c r="B535">
        <v>105</v>
      </c>
    </row>
    <row r="536" spans="1:2" x14ac:dyDescent="0.3">
      <c r="A536" s="16" t="s">
        <v>20</v>
      </c>
      <c r="B536">
        <v>132</v>
      </c>
    </row>
    <row r="537" spans="1:2" x14ac:dyDescent="0.3">
      <c r="A537" s="16" t="s">
        <v>20</v>
      </c>
      <c r="B537">
        <v>96</v>
      </c>
    </row>
    <row r="538" spans="1:2" x14ac:dyDescent="0.3">
      <c r="A538" s="16" t="s">
        <v>20</v>
      </c>
      <c r="B538">
        <v>114</v>
      </c>
    </row>
    <row r="539" spans="1:2" x14ac:dyDescent="0.3">
      <c r="A539" s="16" t="s">
        <v>20</v>
      </c>
      <c r="B539">
        <v>203</v>
      </c>
    </row>
    <row r="540" spans="1:2" x14ac:dyDescent="0.3">
      <c r="A540" s="16" t="s">
        <v>20</v>
      </c>
      <c r="B540">
        <v>1559</v>
      </c>
    </row>
    <row r="541" spans="1:2" x14ac:dyDescent="0.3">
      <c r="A541" s="16" t="s">
        <v>20</v>
      </c>
      <c r="B541">
        <v>1548</v>
      </c>
    </row>
    <row r="542" spans="1:2" x14ac:dyDescent="0.3">
      <c r="A542" s="16" t="s">
        <v>20</v>
      </c>
      <c r="B542">
        <v>80</v>
      </c>
    </row>
    <row r="543" spans="1:2" x14ac:dyDescent="0.3">
      <c r="A543" s="16" t="s">
        <v>20</v>
      </c>
      <c r="B543">
        <v>131</v>
      </c>
    </row>
    <row r="544" spans="1:2" x14ac:dyDescent="0.3">
      <c r="A544" s="16" t="s">
        <v>20</v>
      </c>
      <c r="B544">
        <v>112</v>
      </c>
    </row>
    <row r="545" spans="1:2" x14ac:dyDescent="0.3">
      <c r="A545" s="16" t="s">
        <v>20</v>
      </c>
      <c r="B545">
        <v>155</v>
      </c>
    </row>
    <row r="546" spans="1:2" x14ac:dyDescent="0.3">
      <c r="A546" s="16" t="s">
        <v>20</v>
      </c>
      <c r="B546">
        <v>266</v>
      </c>
    </row>
    <row r="547" spans="1:2" x14ac:dyDescent="0.3">
      <c r="A547" s="16" t="s">
        <v>20</v>
      </c>
      <c r="B547">
        <v>155</v>
      </c>
    </row>
    <row r="548" spans="1:2" x14ac:dyDescent="0.3">
      <c r="A548" s="16" t="s">
        <v>20</v>
      </c>
      <c r="B548">
        <v>207</v>
      </c>
    </row>
    <row r="549" spans="1:2" x14ac:dyDescent="0.3">
      <c r="A549" s="16" t="s">
        <v>20</v>
      </c>
      <c r="B549">
        <v>245</v>
      </c>
    </row>
    <row r="550" spans="1:2" x14ac:dyDescent="0.3">
      <c r="A550" s="16" t="s">
        <v>20</v>
      </c>
      <c r="B550">
        <v>1573</v>
      </c>
    </row>
    <row r="551" spans="1:2" x14ac:dyDescent="0.3">
      <c r="A551" s="16" t="s">
        <v>20</v>
      </c>
      <c r="B551">
        <v>114</v>
      </c>
    </row>
    <row r="552" spans="1:2" x14ac:dyDescent="0.3">
      <c r="A552" s="16" t="s">
        <v>20</v>
      </c>
      <c r="B552">
        <v>93</v>
      </c>
    </row>
    <row r="553" spans="1:2" x14ac:dyDescent="0.3">
      <c r="A553" s="16" t="s">
        <v>20</v>
      </c>
      <c r="B553">
        <v>1681</v>
      </c>
    </row>
    <row r="554" spans="1:2" x14ac:dyDescent="0.3">
      <c r="A554" s="16" t="s">
        <v>20</v>
      </c>
      <c r="B554">
        <v>32</v>
      </c>
    </row>
    <row r="555" spans="1:2" x14ac:dyDescent="0.3">
      <c r="A555" s="16" t="s">
        <v>20</v>
      </c>
      <c r="B555">
        <v>135</v>
      </c>
    </row>
    <row r="556" spans="1:2" x14ac:dyDescent="0.3">
      <c r="A556" s="16" t="s">
        <v>20</v>
      </c>
      <c r="B556">
        <v>140</v>
      </c>
    </row>
    <row r="557" spans="1:2" x14ac:dyDescent="0.3">
      <c r="A557" s="16" t="s">
        <v>20</v>
      </c>
      <c r="B557">
        <v>92</v>
      </c>
    </row>
    <row r="558" spans="1:2" x14ac:dyDescent="0.3">
      <c r="A558" s="16" t="s">
        <v>20</v>
      </c>
      <c r="B558">
        <v>1015</v>
      </c>
    </row>
    <row r="559" spans="1:2" x14ac:dyDescent="0.3">
      <c r="A559" s="16" t="s">
        <v>20</v>
      </c>
      <c r="B559">
        <v>323</v>
      </c>
    </row>
    <row r="560" spans="1:2" x14ac:dyDescent="0.3">
      <c r="A560" s="16" t="s">
        <v>20</v>
      </c>
      <c r="B560">
        <v>2326</v>
      </c>
    </row>
    <row r="561" spans="1:2" x14ac:dyDescent="0.3">
      <c r="A561" s="16" t="s">
        <v>20</v>
      </c>
      <c r="B561">
        <v>381</v>
      </c>
    </row>
    <row r="562" spans="1:2" x14ac:dyDescent="0.3">
      <c r="A562" s="16" t="s">
        <v>20</v>
      </c>
      <c r="B562">
        <v>480</v>
      </c>
    </row>
    <row r="563" spans="1:2" x14ac:dyDescent="0.3">
      <c r="A563" s="16" t="s">
        <v>20</v>
      </c>
      <c r="B563">
        <v>226</v>
      </c>
    </row>
    <row r="564" spans="1:2" x14ac:dyDescent="0.3">
      <c r="A564" s="16" t="s">
        <v>20</v>
      </c>
      <c r="B564">
        <v>241</v>
      </c>
    </row>
    <row r="565" spans="1:2" x14ac:dyDescent="0.3">
      <c r="A565" s="16" t="s">
        <v>20</v>
      </c>
      <c r="B565">
        <v>132</v>
      </c>
    </row>
    <row r="566" spans="1:2" x14ac:dyDescent="0.3">
      <c r="A566" s="16" t="s">
        <v>20</v>
      </c>
      <c r="B566">
        <v>2043</v>
      </c>
    </row>
  </sheetData>
  <conditionalFormatting sqref="A1:A10481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66">
    <cfRule type="expression" dxfId="7" priority="9">
      <formula>$G2="failed"</formula>
    </cfRule>
  </conditionalFormatting>
  <conditionalFormatting sqref="A2:A566">
    <cfRule type="expression" dxfId="6" priority="8">
      <formula>$G2="successful"</formula>
    </cfRule>
  </conditionalFormatting>
  <conditionalFormatting sqref="A6:A566">
    <cfRule type="expression" dxfId="5" priority="7">
      <formula>$G6="live"</formula>
    </cfRule>
  </conditionalFormatting>
  <conditionalFormatting sqref="A10:A566">
    <cfRule type="expression" dxfId="4" priority="6">
      <formula>$G10="canceled"</formula>
    </cfRule>
  </conditionalFormatting>
  <conditionalFormatting sqref="C1:C10479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5">
    <cfRule type="expression" dxfId="3" priority="4">
      <formula>$G2="failed"</formula>
    </cfRule>
  </conditionalFormatting>
  <conditionalFormatting sqref="C3:C365">
    <cfRule type="expression" dxfId="2" priority="3">
      <formula>$G3="successful"</formula>
    </cfRule>
  </conditionalFormatting>
  <conditionalFormatting sqref="C6:C365">
    <cfRule type="expression" dxfId="1" priority="2">
      <formula>$G6="live"</formula>
    </cfRule>
  </conditionalFormatting>
  <conditionalFormatting sqref="C11:C365">
    <cfRule type="expression" dxfId="0" priority="1">
      <formula>$G11="canceled"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Sheet2</vt:lpstr>
      <vt:lpstr>Sheet3</vt:lpstr>
      <vt:lpstr>Sheet4</vt:lpstr>
      <vt:lpstr>Sheet5</vt:lpstr>
      <vt:lpstr>Sheet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Endy Mateo</cp:lastModifiedBy>
  <dcterms:created xsi:type="dcterms:W3CDTF">2021-09-29T18:52:28Z</dcterms:created>
  <dcterms:modified xsi:type="dcterms:W3CDTF">2023-11-03T03:25:41Z</dcterms:modified>
</cp:coreProperties>
</file>