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rantul/Documents/Teaching/UDP Derivados (Continuidad)/CICLO 1/Lectura 2 Estructura de tasas/COMPLEMENTOS/"/>
    </mc:Choice>
  </mc:AlternateContent>
  <xr:revisionPtr revIDLastSave="0" documentId="13_ncr:1_{544A763A-A785-5646-B964-A3048534826B}" xr6:coauthVersionLast="47" xr6:coauthVersionMax="47" xr10:uidLastSave="{00000000-0000-0000-0000-000000000000}"/>
  <bookViews>
    <workbookView xWindow="0" yWindow="500" windowWidth="28800" windowHeight="15920" activeTab="3" xr2:uid="{0596F959-D49D-C345-ABE6-D03031654C4E}"/>
  </bookViews>
  <sheets>
    <sheet name="Valoración Bono" sheetId="7" r:id="rId1"/>
    <sheet name="TIR" sheetId="1" r:id="rId2"/>
    <sheet name="tasa par" sheetId="2" state="hidden" r:id="rId3"/>
    <sheet name="curva cero" sheetId="3" r:id="rId4"/>
    <sheet name="Tasas forward" sheetId="6" r:id="rId5"/>
  </sheets>
  <definedNames>
    <definedName name="solver_adj" localSheetId="3" hidden="1">'curva cero'!$N$3,'curva cero'!$N$4,'curva cero'!$N$5,'curva cero'!$N$6</definedName>
    <definedName name="solver_adj" localSheetId="2" hidden="1">'tasa par'!$C$11</definedName>
    <definedName name="solver_adj" localSheetId="1" hidden="1">TIR!$C$10</definedName>
    <definedName name="solver_adj" localSheetId="0" hidden="1">'Valoración Bono'!$C$10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3" hidden="1">2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3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3" hidden="1">'curva cero'!$N$6</definedName>
    <definedName name="solver_lhs1" localSheetId="2" hidden="1">'tasa par'!$C$10</definedName>
    <definedName name="solver_lhs1" localSheetId="1" hidden="1">TIR!$C$10</definedName>
    <definedName name="solver_lhs1" localSheetId="0" hidden="1">'Valoración Bono'!$C$10</definedName>
    <definedName name="solver_lin" localSheetId="3" hidden="1">2</definedName>
    <definedName name="solver_lin" localSheetId="2" hidden="1">2</definedName>
    <definedName name="solver_lin" localSheetId="1" hidden="1">2</definedName>
    <definedName name="solver_lin" localSheetId="0" hidden="1">2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3" hidden="1">2</definedName>
    <definedName name="solver_neg" localSheetId="2" hidden="1">1</definedName>
    <definedName name="solver_neg" localSheetId="1" hidden="1">2</definedName>
    <definedName name="solver_neg" localSheetId="0" hidden="1">1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3" hidden="1">1</definedName>
    <definedName name="solver_num" localSheetId="2" hidden="1">0</definedName>
    <definedName name="solver_num" localSheetId="1" hidden="1">0</definedName>
    <definedName name="solver_num" localSheetId="0" hidden="1">0</definedName>
    <definedName name="solver_opt" localSheetId="3" hidden="1">'curva cero'!$N$7</definedName>
    <definedName name="solver_opt" localSheetId="2" hidden="1">'tasa par'!$G$7</definedName>
    <definedName name="solver_opt" localSheetId="1" hidden="1">TIR!$F$7</definedName>
    <definedName name="solver_opt" localSheetId="0" hidden="1">'Valoración Bono'!$H$7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rbv" localSheetId="3" hidden="1">2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3" hidden="1">3</definedName>
    <definedName name="solver_rel1" localSheetId="2" hidden="1">3</definedName>
    <definedName name="solver_rel1" localSheetId="1" hidden="1">3</definedName>
    <definedName name="solver_rel1" localSheetId="0" hidden="1">3</definedName>
    <definedName name="solver_rhs1" localSheetId="3" hidden="1">0</definedName>
    <definedName name="solver_rhs1" localSheetId="2" hidden="1">0</definedName>
    <definedName name="solver_rhs1" localSheetId="1" hidden="1">0</definedName>
    <definedName name="solver_rhs1" localSheetId="0" hidden="1">0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3" hidden="1">2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3" hidden="1">2147483647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3" hidden="1">0.01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3" hidden="1">2</definedName>
    <definedName name="solver_typ" localSheetId="2" hidden="1">3</definedName>
    <definedName name="solver_typ" localSheetId="1" hidden="1">3</definedName>
    <definedName name="solver_typ" localSheetId="0" hidden="1">3</definedName>
    <definedName name="solver_val" localSheetId="3" hidden="1">0</definedName>
    <definedName name="solver_val" localSheetId="2" hidden="1">100</definedName>
    <definedName name="solver_val" localSheetId="1" hidden="1">98.39</definedName>
    <definedName name="solver_val" localSheetId="0" hidden="1">98.39</definedName>
    <definedName name="solver_ver" localSheetId="3" hidden="1">2</definedName>
    <definedName name="solver_ver" localSheetId="2" hidden="1">2</definedName>
    <definedName name="solver_ver" localSheetId="1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6" l="1"/>
  <c r="D9" i="6"/>
  <c r="D8" i="6"/>
  <c r="D7" i="6"/>
  <c r="F6" i="1" l="1"/>
  <c r="F5" i="1"/>
  <c r="F4" i="1"/>
  <c r="F3" i="1"/>
  <c r="G3" i="7"/>
  <c r="H3" i="7" s="1"/>
  <c r="H6" i="7"/>
  <c r="H5" i="7"/>
  <c r="H4" i="7"/>
  <c r="G5" i="7"/>
  <c r="G4" i="7"/>
  <c r="B10" i="3" a="1"/>
  <c r="B10" i="3" s="1"/>
  <c r="G6" i="7"/>
  <c r="E6" i="7"/>
  <c r="E5" i="7"/>
  <c r="E4" i="7"/>
  <c r="E3" i="7"/>
  <c r="H6" i="6"/>
  <c r="K6" i="6" s="1"/>
  <c r="J7" i="6"/>
  <c r="H8" i="6"/>
  <c r="H9" i="6"/>
  <c r="H10" i="6"/>
  <c r="H7" i="6"/>
  <c r="N7" i="6"/>
  <c r="M7" i="6"/>
  <c r="I8" i="6"/>
  <c r="I9" i="6"/>
  <c r="I10" i="6"/>
  <c r="I7" i="6"/>
  <c r="J8" i="6"/>
  <c r="J9" i="6"/>
  <c r="J10" i="6"/>
  <c r="N8" i="6"/>
  <c r="N9" i="6"/>
  <c r="N10" i="6"/>
  <c r="M10" i="6"/>
  <c r="M9" i="6"/>
  <c r="M8" i="6"/>
  <c r="C31" i="3"/>
  <c r="C32" i="3" s="1"/>
  <c r="C25" i="3"/>
  <c r="C12" i="2"/>
  <c r="C4" i="2" s="1"/>
  <c r="E4" i="2" s="1"/>
  <c r="G4" i="2" s="1"/>
  <c r="E4" i="1"/>
  <c r="E5" i="1"/>
  <c r="E6" i="1"/>
  <c r="E3" i="1"/>
  <c r="E14" i="3" l="1"/>
  <c r="B14" i="3"/>
  <c r="B13" i="3"/>
  <c r="D12" i="3"/>
  <c r="D11" i="3"/>
  <c r="F10" i="3"/>
  <c r="D14" i="3"/>
  <c r="F12" i="3"/>
  <c r="C11" i="3"/>
  <c r="C14" i="3"/>
  <c r="E12" i="3"/>
  <c r="B11" i="3"/>
  <c r="F13" i="3"/>
  <c r="C12" i="3"/>
  <c r="E10" i="3"/>
  <c r="E13" i="3"/>
  <c r="B12" i="3"/>
  <c r="D10" i="3"/>
  <c r="D13" i="3"/>
  <c r="F11" i="3"/>
  <c r="C10" i="3"/>
  <c r="F14" i="3"/>
  <c r="C13" i="3"/>
  <c r="E11" i="3"/>
  <c r="F7" i="1"/>
  <c r="K9" i="6"/>
  <c r="K8" i="6"/>
  <c r="K10" i="6"/>
  <c r="K7" i="6"/>
  <c r="C5" i="2"/>
  <c r="E5" i="2" s="1"/>
  <c r="G5" i="2" s="1"/>
  <c r="C6" i="2"/>
  <c r="E6" i="2" s="1"/>
  <c r="G6" i="2" s="1"/>
  <c r="C3" i="2"/>
  <c r="E3" i="2" s="1"/>
  <c r="G3" i="2" s="1"/>
  <c r="B17" i="3" l="1" a="1"/>
  <c r="B17" i="3" s="1"/>
  <c r="F17" i="3" s="1"/>
  <c r="H7" i="7"/>
  <c r="G7" i="2"/>
  <c r="B19" i="3" l="1"/>
  <c r="F19" i="3" s="1"/>
  <c r="B21" i="3"/>
  <c r="F21" i="3" s="1"/>
  <c r="B20" i="3"/>
  <c r="F20" i="3" s="1"/>
  <c r="B18" i="3"/>
  <c r="F18" i="3" s="1"/>
</calcChain>
</file>

<file path=xl/sharedStrings.xml><?xml version="1.0" encoding="utf-8"?>
<sst xmlns="http://schemas.openxmlformats.org/spreadsheetml/2006/main" count="73" uniqueCount="58">
  <si>
    <t>Principal</t>
  </si>
  <si>
    <t>Cupon</t>
  </si>
  <si>
    <t>Flujo</t>
  </si>
  <si>
    <t>y</t>
  </si>
  <si>
    <t>t</t>
  </si>
  <si>
    <t>Precio</t>
  </si>
  <si>
    <t>Flujo*e^{-r*t}</t>
  </si>
  <si>
    <t xml:space="preserve"> =E3*EXP(-$C$10*B3)</t>
  </si>
  <si>
    <t xml:space="preserve"> =E4*EXP(-$C$10*B4)</t>
  </si>
  <si>
    <t xml:space="preserve"> =E5*EXP(-$C$10*B5)</t>
  </si>
  <si>
    <t xml:space="preserve"> =E6*EXP(-$C$10*B6)</t>
  </si>
  <si>
    <t xml:space="preserve"> =SUMA(F3:F6)</t>
  </si>
  <si>
    <t>c/2</t>
  </si>
  <si>
    <t>yield</t>
  </si>
  <si>
    <t xml:space="preserve"> =E3*EXP(-F3*B3)</t>
  </si>
  <si>
    <t xml:space="preserve"> =E4*EXP(-F4*B4)</t>
  </si>
  <si>
    <t xml:space="preserve"> =E5*EXP(-F5*B5)</t>
  </si>
  <si>
    <t xml:space="preserve"> =E6*EXP(-F6*B6)</t>
  </si>
  <si>
    <t xml:space="preserve"> =SUMA(G3:G6)</t>
  </si>
  <si>
    <t xml:space="preserve">Tasa cupon (c) </t>
  </si>
  <si>
    <t>%</t>
  </si>
  <si>
    <t>3m</t>
  </si>
  <si>
    <t>6m</t>
  </si>
  <si>
    <t>1a</t>
  </si>
  <si>
    <t>1,5a</t>
  </si>
  <si>
    <t>2a</t>
  </si>
  <si>
    <t>Curva cero</t>
  </si>
  <si>
    <t>Flujos:</t>
  </si>
  <si>
    <t>Bono 1</t>
  </si>
  <si>
    <t>Bono 2</t>
  </si>
  <si>
    <t>Bono 3</t>
  </si>
  <si>
    <t>Bono 4</t>
  </si>
  <si>
    <t>Bono 5</t>
  </si>
  <si>
    <t xml:space="preserve"> =-(1/E17)*LN(B17)</t>
  </si>
  <si>
    <t xml:space="preserve"> =-(1/E18)*LN(B18)</t>
  </si>
  <si>
    <t xml:space="preserve"> =-(1/E19)*LN(B19)</t>
  </si>
  <si>
    <t xml:space="preserve"> =-(1/E20)*LN(B20)</t>
  </si>
  <si>
    <t xml:space="preserve"> =-(1/E21)*LN(B21)</t>
  </si>
  <si>
    <t xml:space="preserve"> {=MMULT(B10:F14;H3:H7)}</t>
  </si>
  <si>
    <t>cero</t>
  </si>
  <si>
    <t>n</t>
  </si>
  <si>
    <t>forward</t>
  </si>
  <si>
    <t xml:space="preserve"> =LN(EXP(B8*A8)/EXP(B7*A7))/1</t>
  </si>
  <si>
    <t xml:space="preserve"> =LN(EXP(B9*A9)/EXP(B8*A8))/1</t>
  </si>
  <si>
    <t xml:space="preserve"> =LN(EXP(B10*A10)/EXP(B9*A9))/1</t>
  </si>
  <si>
    <t xml:space="preserve"> =LN(EXP(C7*B7)/EXP(C6*B6))/1</t>
  </si>
  <si>
    <t>t/[(t+1)-t]</t>
  </si>
  <si>
    <t>r(t)</t>
  </si>
  <si>
    <t>f(t+1)</t>
  </si>
  <si>
    <t>Descomposición de f</t>
  </si>
  <si>
    <t>(r(t+1)-r(t))</t>
  </si>
  <si>
    <t>r</t>
  </si>
  <si>
    <r>
      <rPr>
        <sz val="12"/>
        <color rgb="FFFF0000"/>
        <rFont val="Calibri (Cuerpo)"/>
      </rPr>
      <t xml:space="preserve"> {</t>
    </r>
    <r>
      <rPr>
        <sz val="12"/>
        <color theme="1"/>
        <rFont val="Calibri"/>
        <family val="2"/>
        <scheme val="minor"/>
      </rPr>
      <t>=MINVERSA(B3:F7)</t>
    </r>
    <r>
      <rPr>
        <sz val="12"/>
        <color rgb="FFFF0000"/>
        <rFont val="Calibri (Cuerpo)"/>
      </rPr>
      <t>}</t>
    </r>
  </si>
  <si>
    <t>B=</t>
  </si>
  <si>
    <t>F^{-1}=</t>
  </si>
  <si>
    <t>curva cero</t>
  </si>
  <si>
    <t>exp(-r*t)</t>
  </si>
  <si>
    <t>Flujo*exp(-r*t)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</si>
</sst>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%"/>
    <numFmt numFmtId="167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Cuerpo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0" fontId="5" fillId="3" borderId="0" xfId="0" applyFont="1" applyFill="1" applyAlignment="1">
      <alignment horizontal="center"/>
    </xf>
    <xf numFmtId="0" fontId="4" fillId="2" borderId="0" xfId="0" applyFont="1" applyFill="1"/>
    <xf numFmtId="2" fontId="4" fillId="2" borderId="0" xfId="0" applyNumberFormat="1" applyFont="1" applyFill="1" applyAlignment="1">
      <alignment horizontal="center"/>
    </xf>
    <xf numFmtId="165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left"/>
    </xf>
    <xf numFmtId="167" fontId="0" fillId="0" borderId="0" xfId="1" applyNumberFormat="1" applyFont="1"/>
    <xf numFmtId="0" fontId="2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6" borderId="0" xfId="1" applyNumberFormat="1" applyFont="1" applyFill="1" applyAlignment="1">
      <alignment horizontal="center"/>
    </xf>
    <xf numFmtId="0" fontId="4" fillId="0" borderId="0" xfId="0" applyFont="1"/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2" borderId="0" xfId="1" applyNumberFormat="1" applyFont="1" applyFill="1"/>
    <xf numFmtId="2" fontId="0" fillId="5" borderId="9" xfId="0" applyNumberFormat="1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'Valoración Bono'!$F$2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'Valoración Bono'!$B$3:$B$6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xVal>
          <c:yVal>
            <c:numRef>
              <c:f>'Valoración Bono'!$F$3:$F$6</c:f>
              <c:numCache>
                <c:formatCode>General</c:formatCode>
                <c:ptCount val="4"/>
                <c:pt idx="0">
                  <c:v>0.05</c:v>
                </c:pt>
                <c:pt idx="1">
                  <c:v>5.8000000000000003E-2</c:v>
                </c:pt>
                <c:pt idx="2">
                  <c:v>6.4000000000000001E-2</c:v>
                </c:pt>
                <c:pt idx="3">
                  <c:v>6.8000000000000005E-2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8D-8142-B61C-85F54EACB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636800"/>
        <c:axId val="1415174912"/>
      </c:scatterChart>
      <c:valAx>
        <c:axId val="146463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Madurez</a:t>
                </a:r>
                <a:r>
                  <a:rPr lang="es-MX" baseline="0"/>
                  <a:t> (años)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15174912"/>
        <c:crosses val="autoZero"/>
        <c:crossBetween val="midCat"/>
      </c:valAx>
      <c:valAx>
        <c:axId val="1415174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Tasas</a:t>
                </a:r>
                <a:r>
                  <a:rPr lang="es-MX" baseline="0"/>
                  <a:t> Cero de Gobierno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646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 cero'!$C$24</c:f>
              <c:strCache>
                <c:ptCount val="1"/>
                <c:pt idx="0">
                  <c:v>Curva cero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'curva cero'!$B$25:$B$32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</c:numCache>
            </c:numRef>
          </c:cat>
          <c:val>
            <c:numRef>
              <c:f>'curva cero'!$C$25:$C$32</c:f>
              <c:numCache>
                <c:formatCode>General</c:formatCode>
                <c:ptCount val="8"/>
                <c:pt idx="0">
                  <c:v>1.6032085590155287E-2</c:v>
                </c:pt>
                <c:pt idx="1">
                  <c:v>1.6032085590155287E-2</c:v>
                </c:pt>
                <c:pt idx="2">
                  <c:v>2.0100671707002901E-2</c:v>
                </c:pt>
                <c:pt idx="3">
                  <c:v>2.2245608947319737E-2</c:v>
                </c:pt>
                <c:pt idx="4">
                  <c:v>2.2844486604668056E-2</c:v>
                </c:pt>
                <c:pt idx="5">
                  <c:v>2.4163786953388052E-2</c:v>
                </c:pt>
                <c:pt idx="6">
                  <c:v>2.4163786953388052E-2</c:v>
                </c:pt>
                <c:pt idx="7">
                  <c:v>2.4163786953388052E-2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C-5C4A-B024-B243A451E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220640"/>
        <c:axId val="2131254144"/>
      </c:lineChart>
      <c:catAx>
        <c:axId val="213122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 Madurez</a:t>
                </a:r>
                <a:r>
                  <a:rPr lang="es-MX" baseline="0"/>
                  <a:t> (años)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1254144"/>
        <c:crosses val="autoZero"/>
        <c:auto val="1"/>
        <c:lblAlgn val="ctr"/>
        <c:lblOffset val="100"/>
        <c:noMultiLvlLbl val="0"/>
      </c:catAx>
      <c:valAx>
        <c:axId val="21312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Tasa</a:t>
                </a:r>
                <a:r>
                  <a:rPr lang="es-MX" baseline="0"/>
                  <a:t> cero (% por año)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13122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'Tasas forward'!$C$5</c:f>
              <c:strCache>
                <c:ptCount val="1"/>
                <c:pt idx="0">
                  <c:v>cero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'Tasas forward'!$B$6:$B$10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'Tasas forward'!$C$6:$C$10</c:f>
              <c:numCache>
                <c:formatCode>0.0%</c:formatCode>
                <c:ptCount val="5"/>
                <c:pt idx="0">
                  <c:v>0.03</c:v>
                </c:pt>
                <c:pt idx="1">
                  <c:v>0.04</c:v>
                </c:pt>
                <c:pt idx="2">
                  <c:v>4.5999999999999999E-2</c:v>
                </c:pt>
                <c:pt idx="3">
                  <c:v>0.05</c:v>
                </c:pt>
                <c:pt idx="4">
                  <c:v>5.2999999999999999E-2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B-B34B-87F3-912F2E579062}"/>
            </c:ext>
          </c:extLst>
        </c:ser>
        <c:ser>
          <c:idx val="1"/>
          <c:order val="1"/>
          <c:tx>
            <c:strRef>
              <c:f>'Tasas forward'!$D$5</c:f>
              <c:strCache>
                <c:ptCount val="1"/>
                <c:pt idx="0">
                  <c:v>forward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'Tasas forward'!$B$6:$B$10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'Tasas forward'!$D$6:$D$10</c:f>
              <c:numCache>
                <c:formatCode>0.0%</c:formatCode>
                <c:ptCount val="5"/>
                <c:pt idx="0">
                  <c:v>0.03</c:v>
                </c:pt>
                <c:pt idx="1">
                  <c:v>5.0000000000000072E-2</c:v>
                </c:pt>
                <c:pt idx="2">
                  <c:v>5.799999999999985E-2</c:v>
                </c:pt>
                <c:pt idx="3">
                  <c:v>6.2000000000000076E-2</c:v>
                </c:pt>
                <c:pt idx="4">
                  <c:v>6.5000000000000002E-2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B-B34B-87F3-912F2E579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055136"/>
        <c:axId val="775639392"/>
      </c:lineChart>
      <c:catAx>
        <c:axId val="74405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75639392"/>
        <c:crosses val="autoZero"/>
        <c:auto val="1"/>
        <c:lblAlgn val="ctr"/>
        <c:lblOffset val="100"/>
        <c:noMultiLvlLbl val="0"/>
      </c:catAx>
      <c:valAx>
        <c:axId val="77563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4405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300977</xdr:colOff>
      <xdr:row>0</xdr:row>
      <xdr:rowOff>182194</xdr:rowOff>
    </xdr:from>
    <xdr:to>
      <xdr:col>10</xdr:col>
      <xdr:colOff>626526</xdr:colOff>
      <xdr:row>7</xdr:row>
      <xdr:rowOff>7868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E2138DC-6EA4-E246-9048-2F3046154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7621" y="182194"/>
          <a:ext cx="2637036" cy="124069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63500</xdr:rowOff>
    </xdr:from>
    <xdr:to>
      <xdr:col>7</xdr:col>
      <xdr:colOff>393700</xdr:colOff>
      <xdr:row>19</xdr:row>
      <xdr:rowOff>139700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645E0C1-2DCD-2A84-2EB8-9E7197251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398832</xdr:colOff>
      <xdr:row>0</xdr:row>
      <xdr:rowOff>91784</xdr:rowOff>
    </xdr:from>
    <xdr:to>
      <xdr:col>12</xdr:col>
      <xdr:colOff>87912</xdr:colOff>
      <xdr:row>17</xdr:row>
      <xdr:rowOff>129379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4D9894-6C84-72AB-7A39-2E16890B6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0891" y="91784"/>
          <a:ext cx="3797903" cy="3530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7</xdr:row>
      <xdr:rowOff>96111</xdr:rowOff>
    </xdr:from>
    <xdr:to>
      <xdr:col>7</xdr:col>
      <xdr:colOff>1320800</xdr:colOff>
      <xdr:row>24</xdr:row>
      <xdr:rowOff>85450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97F860C-4D48-B159-6BEC-1FFE4FBEA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" y="1518511"/>
          <a:ext cx="3670300" cy="3443739"/>
        </a:xfrm>
        <a:prstGeom prst="rect">
          <a:avLst/>
        </a:prstGeom>
      </xdr:spPr>
    </xdr:pic>
    <xdr:clientData/>
  </xdr:twoCellAnchor>
  <xdr:twoCellAnchor>
    <xdr:from>
      <xdr:col>6</xdr:col>
      <xdr:colOff>520700</xdr:colOff>
      <xdr:row>7</xdr:row>
      <xdr:rowOff>12700</xdr:rowOff>
    </xdr:from>
    <xdr:to>
      <xdr:col>6</xdr:col>
      <xdr:colOff>520700</xdr:colOff>
      <xdr:row>9</xdr:row>
      <xdr:rowOff>190500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776BAAF-48BD-6548-BE02-65D10959758E}"/>
            </a:ext>
          </a:extLst>
        </xdr:cNvPr>
        <xdr:cNvCxnSpPr/>
      </xdr:nvCxnSpPr>
      <xdr:spPr>
        <a:xfrm flipV="1">
          <a:off x="4064000" y="1435100"/>
          <a:ext cx="0" cy="58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482600</xdr:colOff>
      <xdr:row>8</xdr:row>
      <xdr:rowOff>63500</xdr:rowOff>
    </xdr:from>
    <xdr:to>
      <xdr:col>7</xdr:col>
      <xdr:colOff>1257300</xdr:colOff>
      <xdr:row>9</xdr:row>
      <xdr:rowOff>88900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7C728F1-DF95-6441-8B88-04C24C46C389}"/>
            </a:ext>
          </a:extLst>
        </xdr:cNvPr>
        <xdr:cNvSpPr txBox="1"/>
      </xdr:nvSpPr>
      <xdr:spPr>
        <a:xfrm>
          <a:off x="4978400" y="1689100"/>
          <a:ext cx="7747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Principal</a:t>
          </a:r>
        </a:p>
      </xdr:txBody>
    </xdr:sp>
    <xdr:clientData/>
  </xdr:twoCellAnchor>
  <xdr:twoCellAnchor>
    <xdr:from>
      <xdr:col>7</xdr:col>
      <xdr:colOff>825500</xdr:colOff>
      <xdr:row>9</xdr:row>
      <xdr:rowOff>0</xdr:rowOff>
    </xdr:from>
    <xdr:to>
      <xdr:col>7</xdr:col>
      <xdr:colOff>1130300</xdr:colOff>
      <xdr:row>11</xdr:row>
      <xdr:rowOff>63500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B92A457F-E6CF-894D-AD96-4BD6A7672F9A}"/>
            </a:ext>
          </a:extLst>
        </xdr:cNvPr>
        <xdr:cNvCxnSpPr/>
      </xdr:nvCxnSpPr>
      <xdr:spPr>
        <a:xfrm flipH="1">
          <a:off x="5321300" y="1828800"/>
          <a:ext cx="304800" cy="469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10</xdr:row>
      <xdr:rowOff>114300</xdr:rowOff>
    </xdr:from>
    <xdr:to>
      <xdr:col>4</xdr:col>
      <xdr:colOff>88900</xdr:colOff>
      <xdr:row>13</xdr:row>
      <xdr:rowOff>63500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42B387A-01E4-FE49-A1C4-B11393F91754}"/>
            </a:ext>
          </a:extLst>
        </xdr:cNvPr>
        <xdr:cNvCxnSpPr/>
      </xdr:nvCxnSpPr>
      <xdr:spPr>
        <a:xfrm flipH="1" flipV="1">
          <a:off x="1930400" y="2146300"/>
          <a:ext cx="584200" cy="558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107950</xdr:colOff>
      <xdr:row>22</xdr:row>
      <xdr:rowOff>177800</xdr:rowOff>
    </xdr:from>
    <xdr:to>
      <xdr:col>8</xdr:col>
      <xdr:colOff>165100</xdr:colOff>
      <xdr:row>36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5A5360A-351D-7CFC-29EA-6193D6D31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361950</xdr:colOff>
      <xdr:row>16</xdr:row>
      <xdr:rowOff>38100</xdr:rowOff>
    </xdr:from>
    <xdr:ext cx="637034" cy="223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039F942-D17C-11BA-AF24-1AF93D6E7EB3}"/>
                </a:ext>
              </a:extLst>
            </xdr:cNvPr>
            <xdr:cNvSpPr txBox="1"/>
          </xdr:nvSpPr>
          <xdr:spPr>
            <a:xfrm>
              <a:off x="6722110" y="3309620"/>
              <a:ext cx="637034" cy="223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400" b="0"/>
                <a:t>B</a:t>
              </a:r>
              <a14:m>
                <m:oMath xmlns:m="http://schemas.openxmlformats.org/officeDocument/2006/math">
                  <m:r>
                    <a:rPr lang="es-ES" sz="1400" b="0" i="1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s-ES" sz="14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r>
                        <a:rPr lang="es-ES" sz="14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𝑟𝑇</m:t>
                      </m:r>
                    </m:sup>
                  </m:sSup>
                </m:oMath>
              </a14:m>
              <a:endParaRPr lang="es-MX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039F942-D17C-11BA-AF24-1AF93D6E7EB3}"/>
                </a:ext>
              </a:extLst>
            </xdr:cNvPr>
            <xdr:cNvSpPr txBox="1"/>
          </xdr:nvSpPr>
          <xdr:spPr>
            <a:xfrm>
              <a:off x="6722110" y="3309620"/>
              <a:ext cx="637034" cy="223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400" b="0"/>
                <a:t>B</a:t>
              </a:r>
              <a:r>
                <a:rPr lang="es-ES" sz="1400" b="0" i="0">
                  <a:latin typeface="Cambria Math" panose="02040503050406030204" pitchFamily="18" charset="0"/>
                </a:rPr>
                <a:t>=𝑒^(−𝑟𝑇)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9</xdr:col>
      <xdr:colOff>374650</xdr:colOff>
      <xdr:row>17</xdr:row>
      <xdr:rowOff>88900</xdr:rowOff>
    </xdr:from>
    <xdr:ext cx="1025474" cy="219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763023B-4CC8-1347-A004-132AB30C88A9}"/>
                </a:ext>
              </a:extLst>
            </xdr:cNvPr>
            <xdr:cNvSpPr txBox="1"/>
          </xdr:nvSpPr>
          <xdr:spPr>
            <a:xfrm>
              <a:off x="6750050" y="3568700"/>
              <a:ext cx="1025474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14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s-ES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</m:d>
                      </m:e>
                    </m:func>
                    <m:r>
                      <a:rPr lang="es-ES" sz="1400" b="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s-ES" sz="1400" b="0" i="1">
                        <a:latin typeface="Cambria Math" panose="02040503050406030204" pitchFamily="18" charset="0"/>
                      </a:rPr>
                      <m:t>𝑟𝑇</m:t>
                    </m:r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763023B-4CC8-1347-A004-132AB30C88A9}"/>
                </a:ext>
              </a:extLst>
            </xdr:cNvPr>
            <xdr:cNvSpPr txBox="1"/>
          </xdr:nvSpPr>
          <xdr:spPr>
            <a:xfrm>
              <a:off x="6750050" y="3568700"/>
              <a:ext cx="1025474" cy="219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ln⁡(𝐵)=−𝑟𝑇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9</xdr:col>
      <xdr:colOff>355600</xdr:colOff>
      <xdr:row>18</xdr:row>
      <xdr:rowOff>177800</xdr:rowOff>
    </xdr:from>
    <xdr:ext cx="948593" cy="4089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31B5326-317C-7741-ACB3-CE11730F3B86}"/>
                </a:ext>
              </a:extLst>
            </xdr:cNvPr>
            <xdr:cNvSpPr txBox="1"/>
          </xdr:nvSpPr>
          <xdr:spPr>
            <a:xfrm>
              <a:off x="6731000" y="3860800"/>
              <a:ext cx="948593" cy="4089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s-ES" sz="14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s-E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es-ES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ES" sz="1400" b="0" i="0">
                                <a:latin typeface="Cambria Math" panose="02040503050406030204" pitchFamily="18" charset="0"/>
                              </a:rPr>
                              <m:t>ln</m:t>
                            </m:r>
                          </m:fName>
                          <m:e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  <m:r>
                              <a:rPr lang="es-ES" sz="14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func>
                      </m:num>
                      <m:den>
                        <m:r>
                          <a:rPr lang="es-ES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31B5326-317C-7741-ACB3-CE11730F3B86}"/>
                </a:ext>
              </a:extLst>
            </xdr:cNvPr>
            <xdr:cNvSpPr txBox="1"/>
          </xdr:nvSpPr>
          <xdr:spPr>
            <a:xfrm>
              <a:off x="6731000" y="3860800"/>
              <a:ext cx="948593" cy="4089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400" b="0" i="0">
                  <a:latin typeface="Cambria Math" panose="02040503050406030204" pitchFamily="18" charset="0"/>
                </a:rPr>
                <a:t>𝑟=−ln⁡〖(𝐵)〗/𝑇</a:t>
              </a:r>
              <a:endParaRPr lang="es-MX" sz="1400"/>
            </a:p>
          </xdr:txBody>
        </xdr:sp>
      </mc:Fallback>
    </mc:AlternateContent>
    <xdr:clientData/>
  </xdr:oneCellAnchor>
  <xdr:twoCellAnchor editAs="oneCell">
    <xdr:from>
      <xdr:col>7</xdr:col>
      <xdr:colOff>182880</xdr:colOff>
      <xdr:row>10</xdr:row>
      <xdr:rowOff>81280</xdr:rowOff>
    </xdr:from>
    <xdr:to>
      <xdr:col>9</xdr:col>
      <xdr:colOff>467360</xdr:colOff>
      <xdr:row>12</xdr:row>
      <xdr:rowOff>157480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84590F-BD97-D5CA-F5F9-3A43E8F9F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7120" y="2133600"/>
          <a:ext cx="1930400" cy="482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12</xdr:row>
      <xdr:rowOff>88900</xdr:rowOff>
    </xdr:from>
    <xdr:to>
      <xdr:col>6</xdr:col>
      <xdr:colOff>361950</xdr:colOff>
      <xdr:row>25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C33DDDA-7F94-DC51-342F-2EA472E94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307374</xdr:colOff>
      <xdr:row>10</xdr:row>
      <xdr:rowOff>184625</xdr:rowOff>
    </xdr:from>
    <xdr:to>
      <xdr:col>13</xdr:col>
      <xdr:colOff>589779</xdr:colOff>
      <xdr:row>19</xdr:row>
      <xdr:rowOff>89515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D1BFF2-BF39-1C3D-00BA-FEC1FEEBC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1515" y="2198722"/>
          <a:ext cx="4422493" cy="1717577"/>
        </a:xfrm>
        <a:prstGeom prst="rect">
          <a:avLst/>
        </a:prstGeom>
      </xdr:spPr>
    </xdr:pic>
    <xdr:clientData/>
  </xdr:twoCellAnchor>
  <xdr:twoCellAnchor editAs="oneCell">
    <xdr:from>
      <xdr:col>4</xdr:col>
      <xdr:colOff>89515</xdr:colOff>
      <xdr:row>0</xdr:row>
      <xdr:rowOff>112043</xdr:rowOff>
    </xdr:from>
    <xdr:to>
      <xdr:col>6</xdr:col>
      <xdr:colOff>505189</xdr:colOff>
      <xdr:row>3</xdr:row>
      <xdr:rowOff>134273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1202465-EFD1-5744-121F-73AD64EE3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1585" y="112043"/>
          <a:ext cx="2071710" cy="626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5599-F359-164C-9301-2EC01419D67B}">
  <dimension ref="B1:H7"/>
  <sheetViews>
    <sheetView showGridLines="0" zoomScale="213" zoomScaleNormal="289" workbookViewId="0">
      <selection activeCell="I15" sqref="I15"/>
    </sheetView>
  </sheetViews>
  <sheetFormatPr baseColWidth="10" defaultRowHeight="16" x14ac:dyDescent="0.2"/>
  <cols>
    <col min="1" max="1" width="2.83203125" customWidth="1"/>
    <col min="2" max="5" width="8.33203125" customWidth="1"/>
    <col min="6" max="6" width="7" customWidth="1"/>
    <col min="7" max="7" width="8.33203125" customWidth="1"/>
    <col min="8" max="8" width="14" customWidth="1"/>
    <col min="9" max="9" width="19.5" bestFit="1" customWidth="1"/>
  </cols>
  <sheetData>
    <row r="1" spans="2:8" x14ac:dyDescent="0.2">
      <c r="F1" t="s">
        <v>55</v>
      </c>
    </row>
    <row r="2" spans="2:8" x14ac:dyDescent="0.2">
      <c r="B2" s="4" t="s">
        <v>4</v>
      </c>
      <c r="C2" s="4" t="s">
        <v>1</v>
      </c>
      <c r="D2" s="4" t="s">
        <v>0</v>
      </c>
      <c r="E2" s="4" t="s">
        <v>2</v>
      </c>
      <c r="F2" s="4" t="s">
        <v>51</v>
      </c>
      <c r="G2" s="4" t="s">
        <v>56</v>
      </c>
      <c r="H2" s="4" t="s">
        <v>57</v>
      </c>
    </row>
    <row r="3" spans="2:8" x14ac:dyDescent="0.2">
      <c r="B3" s="1">
        <v>0.5</v>
      </c>
      <c r="C3" s="1">
        <v>3</v>
      </c>
      <c r="D3" s="1"/>
      <c r="E3" s="35">
        <f>C3+D3</f>
        <v>3</v>
      </c>
      <c r="F3" s="1">
        <v>0.05</v>
      </c>
      <c r="G3" s="30">
        <f>EXP(-F3*B3)</f>
        <v>0.97530991202833262</v>
      </c>
      <c r="H3" s="3">
        <f>E3*G3</f>
        <v>2.9259297360849978</v>
      </c>
    </row>
    <row r="4" spans="2:8" x14ac:dyDescent="0.2">
      <c r="B4" s="1">
        <v>1</v>
      </c>
      <c r="C4" s="1">
        <v>3</v>
      </c>
      <c r="D4" s="1"/>
      <c r="E4" s="35">
        <f t="shared" ref="E4:E6" si="0">C4+D4</f>
        <v>3</v>
      </c>
      <c r="F4" s="1">
        <v>5.8000000000000003E-2</v>
      </c>
      <c r="G4" s="30">
        <f>EXP(-F4*B4)</f>
        <v>0.94364994743679853</v>
      </c>
      <c r="H4" s="3">
        <f>E4*G4</f>
        <v>2.8309498423103956</v>
      </c>
    </row>
    <row r="5" spans="2:8" x14ac:dyDescent="0.2">
      <c r="B5" s="1">
        <v>1.5</v>
      </c>
      <c r="C5" s="1">
        <v>3</v>
      </c>
      <c r="D5" s="1"/>
      <c r="E5" s="35">
        <f t="shared" si="0"/>
        <v>3</v>
      </c>
      <c r="F5" s="1">
        <v>6.4000000000000001E-2</v>
      </c>
      <c r="G5" s="30">
        <f>EXP(-F5*B5)</f>
        <v>0.90846401606870619</v>
      </c>
      <c r="H5" s="3">
        <f>E5*G5</f>
        <v>2.7253920482061185</v>
      </c>
    </row>
    <row r="6" spans="2:8" x14ac:dyDescent="0.2">
      <c r="B6" s="1">
        <v>2</v>
      </c>
      <c r="C6" s="1">
        <v>3</v>
      </c>
      <c r="D6" s="1">
        <v>100</v>
      </c>
      <c r="E6" s="35">
        <f t="shared" si="0"/>
        <v>103</v>
      </c>
      <c r="F6" s="1">
        <v>6.8000000000000005E-2</v>
      </c>
      <c r="G6" s="30">
        <f>EXP(-F6*B6)</f>
        <v>0.87284263248871929</v>
      </c>
      <c r="H6" s="3">
        <f>E6*G6</f>
        <v>89.902791146338089</v>
      </c>
    </row>
    <row r="7" spans="2:8" x14ac:dyDescent="0.2">
      <c r="E7" s="5" t="s">
        <v>5</v>
      </c>
      <c r="F7" s="5"/>
      <c r="G7" s="5"/>
      <c r="H7" s="6">
        <f>SUM(H3:H6)</f>
        <v>98.385062772939605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E479-55B3-4743-A5AA-C620CC97D9E0}">
  <dimension ref="B2:G10"/>
  <sheetViews>
    <sheetView showGridLines="0" zoomScale="200" workbookViewId="0">
      <selection activeCell="F12" sqref="F12"/>
    </sheetView>
  </sheetViews>
  <sheetFormatPr baseColWidth="10" defaultRowHeight="16" x14ac:dyDescent="0.2"/>
  <cols>
    <col min="1" max="1" width="2.83203125" customWidth="1"/>
    <col min="2" max="5" width="8.33203125" customWidth="1"/>
    <col min="6" max="6" width="12.5" bestFit="1" customWidth="1"/>
    <col min="7" max="7" width="19.5" bestFit="1" customWidth="1"/>
  </cols>
  <sheetData>
    <row r="2" spans="2:7" x14ac:dyDescent="0.2">
      <c r="B2" s="4" t="s">
        <v>4</v>
      </c>
      <c r="C2" s="4" t="s">
        <v>1</v>
      </c>
      <c r="D2" s="4" t="s">
        <v>0</v>
      </c>
      <c r="E2" s="36" t="s">
        <v>2</v>
      </c>
      <c r="F2" s="4" t="s">
        <v>6</v>
      </c>
    </row>
    <row r="3" spans="2:7" x14ac:dyDescent="0.2">
      <c r="B3" s="1">
        <v>0.5</v>
      </c>
      <c r="C3" s="1">
        <v>3</v>
      </c>
      <c r="D3" s="1"/>
      <c r="E3" s="35">
        <f>C3+D3</f>
        <v>3</v>
      </c>
      <c r="F3" s="3">
        <f>E3*EXP(-$C$10*B3)</f>
        <v>2.9002969838653794</v>
      </c>
      <c r="G3" t="s">
        <v>7</v>
      </c>
    </row>
    <row r="4" spans="2:7" x14ac:dyDescent="0.2">
      <c r="B4" s="1">
        <v>1</v>
      </c>
      <c r="C4" s="1">
        <v>3</v>
      </c>
      <c r="D4" s="1"/>
      <c r="E4" s="35">
        <f t="shared" ref="E4:E6" si="0">C4+D4</f>
        <v>3</v>
      </c>
      <c r="F4" s="3">
        <f>E4*EXP(-$C$10*B4)</f>
        <v>2.8039075315395392</v>
      </c>
      <c r="G4" t="s">
        <v>8</v>
      </c>
    </row>
    <row r="5" spans="2:7" x14ac:dyDescent="0.2">
      <c r="B5" s="1">
        <v>1.5</v>
      </c>
      <c r="C5" s="1">
        <v>3</v>
      </c>
      <c r="D5" s="1"/>
      <c r="E5" s="35">
        <f t="shared" si="0"/>
        <v>3</v>
      </c>
      <c r="F5" s="3">
        <f>E5*EXP(-$C$10*B5)</f>
        <v>2.7107215189205158</v>
      </c>
      <c r="G5" t="s">
        <v>9</v>
      </c>
    </row>
    <row r="6" spans="2:7" x14ac:dyDescent="0.2">
      <c r="B6" s="1">
        <v>2</v>
      </c>
      <c r="C6" s="1">
        <v>3</v>
      </c>
      <c r="D6" s="1">
        <v>100</v>
      </c>
      <c r="E6" s="35">
        <f t="shared" si="0"/>
        <v>103</v>
      </c>
      <c r="F6" s="3">
        <f>E6*EXP(-$C$10*B6)</f>
        <v>89.975048542076422</v>
      </c>
      <c r="G6" t="s">
        <v>10</v>
      </c>
    </row>
    <row r="7" spans="2:7" x14ac:dyDescent="0.2">
      <c r="E7" s="5" t="s">
        <v>5</v>
      </c>
      <c r="F7" s="6">
        <f>SUM(F3:F6)</f>
        <v>98.389974576401855</v>
      </c>
      <c r="G7" t="s">
        <v>11</v>
      </c>
    </row>
    <row r="10" spans="2:7" x14ac:dyDescent="0.2">
      <c r="B10" s="2" t="s">
        <v>3</v>
      </c>
      <c r="C10" s="31">
        <v>6.7598297379209721E-2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941D-C1A4-8846-B9FF-9CFD84DE9817}">
  <dimension ref="B2:H16"/>
  <sheetViews>
    <sheetView showGridLines="0" topLeftCell="B1" workbookViewId="0">
      <selection activeCell="L30" sqref="L30"/>
    </sheetView>
  </sheetViews>
  <sheetFormatPr baseColWidth="10" defaultRowHeight="16" x14ac:dyDescent="0.2"/>
  <cols>
    <col min="1" max="1" width="2.83203125" customWidth="1"/>
    <col min="2" max="2" width="12.33203125" customWidth="1"/>
    <col min="3" max="3" width="5.6640625" customWidth="1"/>
    <col min="4" max="4" width="8.1640625" bestFit="1" customWidth="1"/>
    <col min="5" max="6" width="8.33203125" customWidth="1"/>
    <col min="7" max="7" width="12.5" bestFit="1" customWidth="1"/>
    <col min="8" max="8" width="19.5" bestFit="1" customWidth="1"/>
  </cols>
  <sheetData>
    <row r="2" spans="2:8" x14ac:dyDescent="0.2">
      <c r="B2" s="4" t="s">
        <v>4</v>
      </c>
      <c r="C2" s="4" t="s">
        <v>12</v>
      </c>
      <c r="D2" s="4" t="s">
        <v>0</v>
      </c>
      <c r="E2" s="4" t="s">
        <v>2</v>
      </c>
      <c r="F2" s="4" t="s">
        <v>13</v>
      </c>
      <c r="G2" s="4" t="s">
        <v>6</v>
      </c>
    </row>
    <row r="3" spans="2:8" x14ac:dyDescent="0.2">
      <c r="B3" s="1">
        <v>0.5</v>
      </c>
      <c r="C3" s="3">
        <f>C12</f>
        <v>3.4364616731854549</v>
      </c>
      <c r="D3" s="1"/>
      <c r="E3" s="1">
        <f>C3+D3</f>
        <v>3.4364616731854549</v>
      </c>
      <c r="F3" s="1">
        <v>0.05</v>
      </c>
      <c r="G3" s="3">
        <f>E3*EXP(-F3*B3)</f>
        <v>3.3516151321632428</v>
      </c>
      <c r="H3" t="s">
        <v>14</v>
      </c>
    </row>
    <row r="4" spans="2:8" x14ac:dyDescent="0.2">
      <c r="B4" s="1">
        <v>1</v>
      </c>
      <c r="C4" s="3">
        <f>C12</f>
        <v>3.4364616731854549</v>
      </c>
      <c r="D4" s="1"/>
      <c r="E4" s="1">
        <f>C4+D4</f>
        <v>3.4364616731854549</v>
      </c>
      <c r="F4" s="1">
        <v>5.8000000000000003E-2</v>
      </c>
      <c r="G4" s="3">
        <f>E4*EXP(-F4*B4)</f>
        <v>3.2428168772700272</v>
      </c>
      <c r="H4" t="s">
        <v>15</v>
      </c>
    </row>
    <row r="5" spans="2:8" x14ac:dyDescent="0.2">
      <c r="B5" s="1">
        <v>1.5</v>
      </c>
      <c r="C5" s="3">
        <f>C12</f>
        <v>3.4364616731854549</v>
      </c>
      <c r="D5" s="1"/>
      <c r="E5" s="1">
        <f>C5+D5</f>
        <v>3.4364616731854549</v>
      </c>
      <c r="F5" s="1">
        <v>6.4000000000000001E-2</v>
      </c>
      <c r="G5" s="3">
        <f>E5*EXP(-F5*B5)</f>
        <v>3.1219017726882439</v>
      </c>
      <c r="H5" t="s">
        <v>16</v>
      </c>
    </row>
    <row r="6" spans="2:8" x14ac:dyDescent="0.2">
      <c r="B6" s="1">
        <v>2</v>
      </c>
      <c r="C6" s="3">
        <f>C12</f>
        <v>3.4364616731854549</v>
      </c>
      <c r="D6" s="1">
        <v>100</v>
      </c>
      <c r="E6" s="1">
        <f>C6+D6</f>
        <v>103.43646167318545</v>
      </c>
      <c r="F6" s="1">
        <v>6.8000000000000005E-2</v>
      </c>
      <c r="G6" s="3">
        <f>E6*EXP(-F6*B6)</f>
        <v>90.283753502141707</v>
      </c>
      <c r="H6" t="s">
        <v>17</v>
      </c>
    </row>
    <row r="7" spans="2:8" x14ac:dyDescent="0.2">
      <c r="C7" s="8"/>
      <c r="E7" s="5" t="s">
        <v>5</v>
      </c>
      <c r="G7" s="6">
        <f>SUM(G3:G6)</f>
        <v>100.00008728426322</v>
      </c>
      <c r="H7" t="s">
        <v>18</v>
      </c>
    </row>
    <row r="8" spans="2:8" x14ac:dyDescent="0.2">
      <c r="C8" s="8"/>
    </row>
    <row r="9" spans="2:8" x14ac:dyDescent="0.2">
      <c r="C9" s="3"/>
      <c r="F9" s="1"/>
    </row>
    <row r="10" spans="2:8" x14ac:dyDescent="0.2">
      <c r="C10" s="8"/>
      <c r="F10" s="1"/>
    </row>
    <row r="11" spans="2:8" x14ac:dyDescent="0.2">
      <c r="B11" s="2" t="s">
        <v>19</v>
      </c>
      <c r="C11" s="9">
        <v>6.8729233463709098</v>
      </c>
      <c r="D11" s="2" t="s">
        <v>20</v>
      </c>
      <c r="F11" s="1"/>
    </row>
    <row r="12" spans="2:8" x14ac:dyDescent="0.2">
      <c r="B12" s="2" t="s">
        <v>12</v>
      </c>
      <c r="C12" s="9">
        <f>C11/2</f>
        <v>3.4364616731854549</v>
      </c>
      <c r="D12" s="2" t="s">
        <v>20</v>
      </c>
      <c r="F12" s="1"/>
    </row>
    <row r="13" spans="2:8" x14ac:dyDescent="0.2">
      <c r="F13" s="1"/>
    </row>
    <row r="14" spans="2:8" x14ac:dyDescent="0.2">
      <c r="F14" s="1"/>
    </row>
    <row r="15" spans="2:8" x14ac:dyDescent="0.2">
      <c r="F15" s="1"/>
    </row>
    <row r="16" spans="2:8" x14ac:dyDescent="0.2">
      <c r="F16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23A7-16B9-F549-A818-1FF414287346}">
  <dimension ref="A1:H32"/>
  <sheetViews>
    <sheetView showGridLines="0" tabSelected="1" topLeftCell="A7" workbookViewId="0">
      <selection activeCell="N3" sqref="N3:N6"/>
    </sheetView>
  </sheetViews>
  <sheetFormatPr baseColWidth="10" defaultRowHeight="16" x14ac:dyDescent="0.2"/>
  <cols>
    <col min="1" max="1" width="6.83203125" style="1" bestFit="1" customWidth="1"/>
    <col min="2" max="2" width="8.6640625" style="1" customWidth="1"/>
    <col min="3" max="6" width="10.83203125" style="1"/>
    <col min="7" max="7" width="3.1640625" customWidth="1"/>
  </cols>
  <sheetData>
    <row r="1" spans="1:8" x14ac:dyDescent="0.2">
      <c r="B1" s="1" t="s">
        <v>27</v>
      </c>
    </row>
    <row r="2" spans="1:8" ht="17" thickBot="1" x14ac:dyDescent="0.25"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H2" s="1" t="s">
        <v>5</v>
      </c>
    </row>
    <row r="3" spans="1:8" x14ac:dyDescent="0.2">
      <c r="A3" s="1" t="s">
        <v>28</v>
      </c>
      <c r="B3" s="17">
        <v>100</v>
      </c>
      <c r="C3" s="18">
        <v>0</v>
      </c>
      <c r="D3" s="18">
        <v>0</v>
      </c>
      <c r="E3" s="18">
        <v>0</v>
      </c>
      <c r="F3" s="19">
        <v>0</v>
      </c>
      <c r="H3" s="32">
        <v>99.6</v>
      </c>
    </row>
    <row r="4" spans="1:8" x14ac:dyDescent="0.2">
      <c r="A4" s="1" t="s">
        <v>29</v>
      </c>
      <c r="B4" s="20">
        <v>0</v>
      </c>
      <c r="C4" s="1">
        <v>100</v>
      </c>
      <c r="D4" s="1">
        <v>0</v>
      </c>
      <c r="E4" s="1">
        <v>0</v>
      </c>
      <c r="F4" s="21">
        <v>0</v>
      </c>
      <c r="H4" s="33">
        <v>99</v>
      </c>
    </row>
    <row r="5" spans="1:8" x14ac:dyDescent="0.2">
      <c r="A5" s="1" t="s">
        <v>30</v>
      </c>
      <c r="B5" s="20">
        <v>0</v>
      </c>
      <c r="C5" s="1">
        <v>0</v>
      </c>
      <c r="D5" s="1">
        <v>100</v>
      </c>
      <c r="E5" s="1">
        <v>0</v>
      </c>
      <c r="F5" s="21">
        <v>0</v>
      </c>
      <c r="H5" s="33">
        <v>97.8</v>
      </c>
    </row>
    <row r="6" spans="1:8" x14ac:dyDescent="0.2">
      <c r="A6" s="1" t="s">
        <v>31</v>
      </c>
      <c r="B6" s="20">
        <v>0</v>
      </c>
      <c r="C6" s="1">
        <v>2</v>
      </c>
      <c r="D6" s="1">
        <v>2</v>
      </c>
      <c r="E6" s="1">
        <v>102</v>
      </c>
      <c r="F6" s="21">
        <v>0</v>
      </c>
      <c r="H6" s="33">
        <v>102.5</v>
      </c>
    </row>
    <row r="7" spans="1:8" ht="17" thickBot="1" x14ac:dyDescent="0.25">
      <c r="A7" s="1" t="s">
        <v>32</v>
      </c>
      <c r="B7" s="22">
        <v>0</v>
      </c>
      <c r="C7" s="23">
        <v>2.5</v>
      </c>
      <c r="D7" s="23">
        <v>2.5</v>
      </c>
      <c r="E7" s="23">
        <v>2.5</v>
      </c>
      <c r="F7" s="24">
        <v>102.5</v>
      </c>
      <c r="H7" s="34">
        <v>105</v>
      </c>
    </row>
    <row r="9" spans="1:8" x14ac:dyDescent="0.2">
      <c r="B9" s="10" t="s">
        <v>52</v>
      </c>
    </row>
    <row r="10" spans="1:8" x14ac:dyDescent="0.2">
      <c r="B10" s="15">
        <f t="array" ref="B10:F14">MINVERSE(B3:F7)</f>
        <v>0.01</v>
      </c>
      <c r="C10" s="16">
        <v>0</v>
      </c>
      <c r="D10" s="16">
        <v>0</v>
      </c>
      <c r="E10" s="16">
        <v>0</v>
      </c>
      <c r="F10" s="16">
        <v>0</v>
      </c>
    </row>
    <row r="11" spans="1:8" x14ac:dyDescent="0.2">
      <c r="B11" s="16">
        <v>0</v>
      </c>
      <c r="C11" s="16">
        <v>0.01</v>
      </c>
      <c r="D11" s="16">
        <v>0</v>
      </c>
      <c r="E11" s="16">
        <v>0</v>
      </c>
      <c r="F11" s="16">
        <v>0</v>
      </c>
    </row>
    <row r="12" spans="1:8" x14ac:dyDescent="0.2">
      <c r="A12" s="1" t="s">
        <v>54</v>
      </c>
      <c r="B12" s="16">
        <v>0</v>
      </c>
      <c r="C12" s="16">
        <v>0</v>
      </c>
      <c r="D12" s="16">
        <v>0.01</v>
      </c>
      <c r="E12" s="16">
        <v>0</v>
      </c>
      <c r="F12" s="16">
        <v>0</v>
      </c>
    </row>
    <row r="13" spans="1:8" x14ac:dyDescent="0.2">
      <c r="B13" s="16">
        <v>0</v>
      </c>
      <c r="C13" s="16">
        <v>-1.9607843137254901E-4</v>
      </c>
      <c r="D13" s="16">
        <v>-1.9607843137254901E-4</v>
      </c>
      <c r="E13" s="16">
        <v>9.8039215686274508E-3</v>
      </c>
      <c r="F13" s="16">
        <v>0</v>
      </c>
    </row>
    <row r="14" spans="1:8" x14ac:dyDescent="0.2">
      <c r="B14" s="16">
        <v>0</v>
      </c>
      <c r="C14" s="16">
        <v>-2.3912003825920616E-4</v>
      </c>
      <c r="D14" s="16">
        <v>-2.3912003825920616E-4</v>
      </c>
      <c r="E14" s="16">
        <v>-2.3912003825920611E-4</v>
      </c>
      <c r="F14" s="16">
        <v>9.7560975609756097E-3</v>
      </c>
    </row>
    <row r="16" spans="1:8" x14ac:dyDescent="0.2">
      <c r="B16" s="10" t="s">
        <v>38</v>
      </c>
      <c r="E16" s="12" t="s">
        <v>4</v>
      </c>
      <c r="F16" s="12" t="s">
        <v>26</v>
      </c>
      <c r="G16" s="1"/>
    </row>
    <row r="17" spans="1:7" x14ac:dyDescent="0.2">
      <c r="B17" s="14">
        <f t="array" ref="B17:B21">MMULT(B10:F14,H3:H7)</f>
        <v>0.996</v>
      </c>
      <c r="E17" s="1">
        <v>0.25</v>
      </c>
      <c r="F17" s="13">
        <f>-(1/E17)*LN(B17)</f>
        <v>1.6032085590155287E-2</v>
      </c>
      <c r="G17" s="11" t="s">
        <v>33</v>
      </c>
    </row>
    <row r="18" spans="1:7" x14ac:dyDescent="0.2">
      <c r="B18" s="14">
        <v>0.99</v>
      </c>
      <c r="E18" s="1">
        <v>0.5</v>
      </c>
      <c r="F18" s="13">
        <f>-(1/E18)*LN(B18)</f>
        <v>2.0100671707002901E-2</v>
      </c>
      <c r="G18" s="11" t="s">
        <v>34</v>
      </c>
    </row>
    <row r="19" spans="1:7" x14ac:dyDescent="0.2">
      <c r="A19" s="1" t="s">
        <v>53</v>
      </c>
      <c r="B19" s="14">
        <v>0.97799999999999998</v>
      </c>
      <c r="E19" s="1">
        <v>1</v>
      </c>
      <c r="F19" s="13">
        <f>-(1/E19)*LN(B19)</f>
        <v>2.2245608947319737E-2</v>
      </c>
      <c r="G19" s="11" t="s">
        <v>35</v>
      </c>
    </row>
    <row r="20" spans="1:7" x14ac:dyDescent="0.2">
      <c r="B20" s="14">
        <v>0.96631372549019612</v>
      </c>
      <c r="E20" s="1">
        <v>1.5</v>
      </c>
      <c r="F20" s="13">
        <f>-(1/E20)*LN(B20)</f>
        <v>2.2844486604668056E-2</v>
      </c>
      <c r="G20" s="11" t="s">
        <v>36</v>
      </c>
    </row>
    <row r="21" spans="1:7" x14ac:dyDescent="0.2">
      <c r="B21" s="14">
        <v>0.95282161645145869</v>
      </c>
      <c r="E21" s="1">
        <v>2</v>
      </c>
      <c r="F21" s="13">
        <f>-(1/E21)*LN(B21)</f>
        <v>2.4163786953388052E-2</v>
      </c>
      <c r="G21" s="11" t="s">
        <v>37</v>
      </c>
    </row>
    <row r="24" spans="1:7" x14ac:dyDescent="0.2">
      <c r="C24" s="1" t="s">
        <v>26</v>
      </c>
    </row>
    <row r="25" spans="1:7" x14ac:dyDescent="0.2">
      <c r="B25" s="1">
        <v>0</v>
      </c>
      <c r="C25" s="1">
        <f>C26</f>
        <v>1.6032085590155287E-2</v>
      </c>
    </row>
    <row r="26" spans="1:7" x14ac:dyDescent="0.2">
      <c r="B26" s="25">
        <v>0.25</v>
      </c>
      <c r="C26" s="25">
        <v>1.6032085590155287E-2</v>
      </c>
    </row>
    <row r="27" spans="1:7" x14ac:dyDescent="0.2">
      <c r="B27" s="25">
        <v>0.5</v>
      </c>
      <c r="C27" s="25">
        <v>2.0100671707002901E-2</v>
      </c>
    </row>
    <row r="28" spans="1:7" x14ac:dyDescent="0.2">
      <c r="B28" s="25">
        <v>1</v>
      </c>
      <c r="C28" s="25">
        <v>2.2245608947319737E-2</v>
      </c>
    </row>
    <row r="29" spans="1:7" x14ac:dyDescent="0.2">
      <c r="B29" s="25">
        <v>1.5</v>
      </c>
      <c r="C29" s="25">
        <v>2.2844486604668056E-2</v>
      </c>
    </row>
    <row r="30" spans="1:7" x14ac:dyDescent="0.2">
      <c r="B30" s="25">
        <v>2</v>
      </c>
      <c r="C30" s="25">
        <v>2.4163786953388052E-2</v>
      </c>
    </row>
    <row r="31" spans="1:7" x14ac:dyDescent="0.2">
      <c r="B31" s="1">
        <v>2.5</v>
      </c>
      <c r="C31" s="1">
        <f>C30</f>
        <v>2.4163786953388052E-2</v>
      </c>
    </row>
    <row r="32" spans="1:7" x14ac:dyDescent="0.2">
      <c r="B32" s="1">
        <v>3</v>
      </c>
      <c r="C32" s="1">
        <f>C31</f>
        <v>2.4163786953388052E-2</v>
      </c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40D7-3E7E-9A49-83C0-3A0D23A02CA9}">
  <dimension ref="B4:N10"/>
  <sheetViews>
    <sheetView showGridLines="0" topLeftCell="B1" zoomScale="159" workbookViewId="0">
      <selection activeCell="K7" sqref="K7"/>
    </sheetView>
  </sheetViews>
  <sheetFormatPr baseColWidth="10" defaultRowHeight="16" x14ac:dyDescent="0.2"/>
  <sheetData>
    <row r="4" spans="2:14" x14ac:dyDescent="0.2">
      <c r="H4" s="28" t="s">
        <v>49</v>
      </c>
    </row>
    <row r="5" spans="2:14" x14ac:dyDescent="0.2">
      <c r="B5" s="12" t="s">
        <v>40</v>
      </c>
      <c r="C5" s="12" t="s">
        <v>39</v>
      </c>
      <c r="D5" s="12" t="s">
        <v>41</v>
      </c>
      <c r="H5" s="12" t="s">
        <v>47</v>
      </c>
      <c r="I5" s="12" t="s">
        <v>50</v>
      </c>
      <c r="J5" s="12" t="s">
        <v>46</v>
      </c>
      <c r="K5" s="12" t="s">
        <v>48</v>
      </c>
    </row>
    <row r="6" spans="2:14" x14ac:dyDescent="0.2">
      <c r="B6" s="1">
        <v>1</v>
      </c>
      <c r="C6" s="26">
        <v>0.03</v>
      </c>
      <c r="D6" s="27">
        <v>0.03</v>
      </c>
      <c r="H6" s="29">
        <f>C6</f>
        <v>0.03</v>
      </c>
      <c r="I6" s="29"/>
      <c r="J6" s="1"/>
      <c r="K6" s="29">
        <f>H6</f>
        <v>0.03</v>
      </c>
    </row>
    <row r="7" spans="2:14" x14ac:dyDescent="0.2">
      <c r="B7" s="1">
        <v>2</v>
      </c>
      <c r="C7" s="26">
        <v>0.04</v>
      </c>
      <c r="D7" s="26">
        <f>LN(EXP(C7*B7)/EXP(C6*B6))/1</f>
        <v>5.0000000000000072E-2</v>
      </c>
      <c r="E7" s="7" t="s">
        <v>45</v>
      </c>
      <c r="H7" s="29">
        <f>C7</f>
        <v>0.04</v>
      </c>
      <c r="I7" s="29">
        <f>C7-C6</f>
        <v>1.0000000000000002E-2</v>
      </c>
      <c r="J7" s="1">
        <f>B6/(B7-B6)</f>
        <v>1</v>
      </c>
      <c r="K7" s="29">
        <f>H7+I7*J7</f>
        <v>0.05</v>
      </c>
      <c r="M7" s="26">
        <f>(C7*B7-C6*B6)/(B7-B6)</f>
        <v>0.05</v>
      </c>
      <c r="N7" s="26">
        <f>C7+(C7-C6)*(B6/(B7-B6))</f>
        <v>0.05</v>
      </c>
    </row>
    <row r="8" spans="2:14" x14ac:dyDescent="0.2">
      <c r="B8" s="1">
        <v>3</v>
      </c>
      <c r="C8" s="26">
        <v>4.5999999999999999E-2</v>
      </c>
      <c r="D8" s="26">
        <f>LN(EXP(C8*B8)/EXP(C7*B7))/1</f>
        <v>5.799999999999985E-2</v>
      </c>
      <c r="E8" s="7" t="s">
        <v>42</v>
      </c>
      <c r="H8" s="29">
        <f t="shared" ref="H8:H10" si="0">C8</f>
        <v>4.5999999999999999E-2</v>
      </c>
      <c r="I8" s="29">
        <f t="shared" ref="I8:I10" si="1">C8-C7</f>
        <v>5.9999999999999984E-3</v>
      </c>
      <c r="J8" s="1">
        <f>B7/(B8-B7)</f>
        <v>2</v>
      </c>
      <c r="K8" s="29">
        <f t="shared" ref="K8:K10" si="2">H8+I8*J8</f>
        <v>5.7999999999999996E-2</v>
      </c>
      <c r="M8" s="26">
        <f>(C8*B8-C7*B7)/(B8-B7)</f>
        <v>5.800000000000001E-2</v>
      </c>
      <c r="N8" s="26">
        <f>C8+(C8-C7)*(B7/(B8-B7))</f>
        <v>5.7999999999999996E-2</v>
      </c>
    </row>
    <row r="9" spans="2:14" x14ac:dyDescent="0.2">
      <c r="B9" s="1">
        <v>4</v>
      </c>
      <c r="C9" s="26">
        <v>0.05</v>
      </c>
      <c r="D9" s="26">
        <f>LN(EXP(C9*B9)/EXP(C8*B8))/1</f>
        <v>6.2000000000000076E-2</v>
      </c>
      <c r="E9" s="7" t="s">
        <v>43</v>
      </c>
      <c r="H9" s="29">
        <f t="shared" si="0"/>
        <v>0.05</v>
      </c>
      <c r="I9" s="29">
        <f t="shared" si="1"/>
        <v>4.0000000000000036E-3</v>
      </c>
      <c r="J9" s="1">
        <f>B8/(B9-B8)</f>
        <v>3</v>
      </c>
      <c r="K9" s="29">
        <f t="shared" si="2"/>
        <v>6.2000000000000013E-2</v>
      </c>
      <c r="M9" s="26">
        <f>(C9*B9-C8*B8)/(B9-B8)</f>
        <v>6.2E-2</v>
      </c>
      <c r="N9" s="26">
        <f>C9+(C9-C8)*(B8/(B9-B8))</f>
        <v>6.2000000000000013E-2</v>
      </c>
    </row>
    <row r="10" spans="2:14" x14ac:dyDescent="0.2">
      <c r="B10" s="1">
        <v>5</v>
      </c>
      <c r="C10" s="26">
        <v>5.2999999999999999E-2</v>
      </c>
      <c r="D10" s="26">
        <f>LN(EXP(C10*B10)/EXP(C9*B9))/1</f>
        <v>6.5000000000000002E-2</v>
      </c>
      <c r="E10" s="7" t="s">
        <v>44</v>
      </c>
      <c r="H10" s="29">
        <f t="shared" si="0"/>
        <v>5.2999999999999999E-2</v>
      </c>
      <c r="I10" s="29">
        <f t="shared" si="1"/>
        <v>2.9999999999999957E-3</v>
      </c>
      <c r="J10" s="1">
        <f>B9/(B10-B9)</f>
        <v>4</v>
      </c>
      <c r="K10" s="29">
        <f t="shared" si="2"/>
        <v>6.4999999999999974E-2</v>
      </c>
      <c r="M10" s="26">
        <f>(C10*B10-C9*B9)/(B10-B9)</f>
        <v>6.5000000000000002E-2</v>
      </c>
      <c r="N10" s="26">
        <f>C10+(C10-C9)*(B9/(B10-B9))</f>
        <v>6.4999999999999974E-2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Valoración Bono</vt:lpstr>
      <vt:lpstr>TIR</vt:lpstr>
      <vt:lpstr>tasa par</vt:lpstr>
      <vt:lpstr>curva cero</vt:lpstr>
      <vt:lpstr>Tasas 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Rantul Mansilla</dc:creator>
  <cp:lastModifiedBy>FRANCISCO OSIEL RANTUL MANSILLA</cp:lastModifiedBy>
  <dcterms:created xsi:type="dcterms:W3CDTF">2022-12-30T02:14:01Z</dcterms:created>
  <dcterms:modified xsi:type="dcterms:W3CDTF">2024-04-30T01:49:58Z</dcterms:modified>
</cp:coreProperties>
</file>