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6435" windowHeight="1635" activeTab="1"/>
  </bookViews>
  <sheets>
    <sheet name="Ingreso" sheetId="1" r:id="rId1"/>
    <sheet name="Dato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7" i="1"/>
  <c r="B10" i="2" s="1"/>
  <c r="A6" i="1"/>
  <c r="G18" i="2"/>
  <c r="E18" i="2"/>
  <c r="D18" i="2"/>
  <c r="C18" i="2"/>
  <c r="B18" i="2"/>
  <c r="K17" i="2"/>
  <c r="J17" i="2"/>
  <c r="I17" i="2"/>
  <c r="H17" i="2"/>
  <c r="G17" i="2"/>
  <c r="E17" i="2"/>
  <c r="D17" i="2"/>
  <c r="C17" i="2"/>
  <c r="B17" i="2"/>
  <c r="K16" i="2"/>
  <c r="J16" i="2"/>
  <c r="I16" i="2"/>
  <c r="H16" i="2"/>
  <c r="G16" i="2"/>
  <c r="E16" i="2"/>
  <c r="D16" i="2"/>
  <c r="C16" i="2"/>
  <c r="B16" i="2"/>
  <c r="I15" i="2"/>
  <c r="H15" i="2"/>
  <c r="E15" i="2"/>
  <c r="D15" i="2"/>
  <c r="C15" i="2"/>
  <c r="B15" i="2"/>
  <c r="I14" i="2"/>
  <c r="H14" i="2"/>
  <c r="E14" i="2"/>
  <c r="D14" i="2"/>
  <c r="C14" i="2"/>
  <c r="B14" i="2"/>
  <c r="J13" i="2"/>
  <c r="I13" i="2"/>
  <c r="H13" i="2"/>
  <c r="E13" i="2"/>
  <c r="D13" i="2"/>
  <c r="C13" i="2"/>
  <c r="B13" i="2"/>
  <c r="I12" i="2"/>
  <c r="H12" i="2"/>
  <c r="D35" i="2" s="1"/>
  <c r="E12" i="2"/>
  <c r="D12" i="2"/>
  <c r="C12" i="2"/>
  <c r="B12" i="2"/>
  <c r="I11" i="2"/>
  <c r="H11" i="2"/>
  <c r="E11" i="2"/>
  <c r="D11" i="2"/>
  <c r="C11" i="2"/>
  <c r="B11" i="2"/>
  <c r="I10" i="2"/>
  <c r="H10" i="2"/>
  <c r="E10" i="2"/>
  <c r="D10" i="2"/>
  <c r="C10" i="2"/>
  <c r="I9" i="2"/>
  <c r="H9" i="2"/>
  <c r="D36" i="2" s="1"/>
  <c r="E36" i="2" s="1"/>
  <c r="E9" i="2"/>
  <c r="D9" i="2"/>
  <c r="C9" i="2"/>
  <c r="B9" i="2"/>
  <c r="C4" i="2"/>
  <c r="C3" i="2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D23" i="1"/>
  <c r="C23" i="1"/>
  <c r="B23" i="1"/>
  <c r="D22" i="1"/>
  <c r="C22" i="1"/>
  <c r="B22" i="1"/>
  <c r="E27" i="1"/>
  <c r="E26" i="1"/>
  <c r="E24" i="1"/>
  <c r="E7" i="1"/>
  <c r="H7" i="1" s="1"/>
  <c r="L6" i="1"/>
  <c r="J9" i="2" s="1"/>
  <c r="E6" i="1"/>
  <c r="G6" i="1" s="1"/>
  <c r="L7" i="1" l="1"/>
  <c r="H6" i="1"/>
  <c r="J6" i="1" s="1"/>
  <c r="I6" i="1"/>
  <c r="I7" i="1"/>
  <c r="J14" i="2"/>
  <c r="D37" i="2"/>
  <c r="D39" i="2"/>
  <c r="D40" i="2"/>
  <c r="E40" i="2" s="1"/>
  <c r="L19" i="1"/>
  <c r="E25" i="1"/>
  <c r="J11" i="2"/>
  <c r="J12" i="2"/>
  <c r="D33" i="2"/>
  <c r="D34" i="2"/>
  <c r="E34" i="2" s="1"/>
  <c r="E22" i="1"/>
  <c r="E28" i="1"/>
  <c r="J15" i="2"/>
  <c r="G7" i="1"/>
  <c r="G9" i="2" l="1"/>
  <c r="M6" i="1"/>
  <c r="K9" i="2" s="1"/>
  <c r="J7" i="1"/>
  <c r="G10" i="2" s="1"/>
  <c r="E23" i="1"/>
  <c r="J10" i="2"/>
  <c r="J19" i="2"/>
  <c r="C55" i="2" s="1"/>
  <c r="M17" i="1"/>
  <c r="K18" i="2" s="1"/>
  <c r="G12" i="2"/>
  <c r="K15" i="2"/>
  <c r="G14" i="2"/>
  <c r="K14" i="2"/>
  <c r="G13" i="2"/>
  <c r="K13" i="2"/>
  <c r="K12" i="2"/>
  <c r="G15" i="2"/>
  <c r="E32" i="1"/>
  <c r="M7" i="1" l="1"/>
  <c r="K10" i="2" s="1"/>
  <c r="C45" i="2"/>
  <c r="G11" i="2"/>
  <c r="K11" i="2" l="1"/>
  <c r="K19" i="2" s="1"/>
  <c r="M19" i="1"/>
  <c r="D38" i="2"/>
  <c r="E38" i="2" s="1"/>
  <c r="G19" i="2"/>
</calcChain>
</file>

<file path=xl/sharedStrings.xml><?xml version="1.0" encoding="utf-8"?>
<sst xmlns="http://schemas.openxmlformats.org/spreadsheetml/2006/main" count="91" uniqueCount="53">
  <si>
    <t>Fecha</t>
  </si>
  <si>
    <t>Cliente</t>
  </si>
  <si>
    <t>PEDIDO (BULTOS)</t>
  </si>
  <si>
    <t>PRODUCTO</t>
  </si>
  <si>
    <t>UNIDADES X BULTO</t>
  </si>
  <si>
    <t>PRECIO LISTA CON DESCUENTO</t>
  </si>
  <si>
    <t>CMV s/IMP</t>
  </si>
  <si>
    <t xml:space="preserve">IMPUESTO INTERNO (%) </t>
  </si>
  <si>
    <t xml:space="preserve">IMPUESTO INTERNO </t>
  </si>
  <si>
    <t>IVA</t>
  </si>
  <si>
    <t>Perc. 3%</t>
  </si>
  <si>
    <t>CMV TOTAL</t>
  </si>
  <si>
    <t>PRECIO DE VENTA</t>
  </si>
  <si>
    <t>FACTURACIÓN</t>
  </si>
  <si>
    <t>RENTABILIDAD</t>
  </si>
  <si>
    <t>SIN CARGO?</t>
  </si>
  <si>
    <t>ORIGEN MERCADERÍA</t>
  </si>
  <si>
    <t>NO</t>
  </si>
  <si>
    <t>TRENES</t>
  </si>
  <si>
    <t>Reconocimiento IVA 5%</t>
  </si>
  <si>
    <t>Total</t>
  </si>
  <si>
    <t>01. Detalle Pedido</t>
  </si>
  <si>
    <t>Producto</t>
  </si>
  <si>
    <t>Uni x Bulto</t>
  </si>
  <si>
    <t>Bultos Pedidos</t>
  </si>
  <si>
    <t>Sin Cargo?</t>
  </si>
  <si>
    <t>Costo Unit</t>
  </si>
  <si>
    <t>Costo Total</t>
  </si>
  <si>
    <t>Origen Mercardería</t>
  </si>
  <si>
    <t>Px Vta</t>
  </si>
  <si>
    <t>Rentabilidad</t>
  </si>
  <si>
    <t>%</t>
  </si>
  <si>
    <t>Reconocimiento IVA 5pp</t>
  </si>
  <si>
    <r>
      <rPr>
        <b/>
        <sz val="10"/>
        <color theme="1"/>
        <rFont val="Nunito"/>
      </rPr>
      <t>Notas Adicionales</t>
    </r>
    <r>
      <rPr>
        <sz val="10"/>
        <color theme="1"/>
        <rFont val="Nunito"/>
      </rPr>
      <t>:</t>
    </r>
  </si>
  <si>
    <t>02. Origen Mercadería</t>
  </si>
  <si>
    <t>Sociedad</t>
  </si>
  <si>
    <t>Detalle</t>
  </si>
  <si>
    <t>Costo</t>
  </si>
  <si>
    <t>RABBLE</t>
  </si>
  <si>
    <t>SI</t>
  </si>
  <si>
    <t>PIBE DORREGO</t>
  </si>
  <si>
    <t>OTRO</t>
  </si>
  <si>
    <t>02. Info Venta</t>
  </si>
  <si>
    <t>Total Venta</t>
  </si>
  <si>
    <t>Medio de Pago</t>
  </si>
  <si>
    <t>Cuenta Depósito</t>
  </si>
  <si>
    <t>04. Participación</t>
  </si>
  <si>
    <t/>
  </si>
  <si>
    <t>Agua ECO Pet500cc s/gas</t>
  </si>
  <si>
    <t>Agua ECO Pet500cc c/gas</t>
  </si>
  <si>
    <t>DEPÓSITO</t>
  </si>
  <si>
    <t>Bayonna SA</t>
  </si>
  <si>
    <t>MANUEL - MANUEL DISTR.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</si>
</sst>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d/mm/yyyy"/>
    <numFmt numFmtId="167" formatCode="_ &quot;$&quot;\ * #,##0.00_ ;_ &quot;$&quot;\ * \-#,##0.00_ ;_ &quot;$&quot;\ * &quot;-&quot;??_ ;_ @_ "/>
    <numFmt numFmtId="168" formatCode="[$$-2C0A]\ #,##0.00"/>
    <numFmt numFmtId="169" formatCode="#,##0_ ;[Red]\-#,##0\ "/>
  </numFmts>
  <fonts count="30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0"/>
      <color rgb="FFFFFFFF"/>
      <name val="Nunito"/>
    </font>
    <font>
      <sz val="10"/>
      <color theme="1"/>
      <name val="Nunito"/>
    </font>
    <font>
      <sz val="9"/>
      <color theme="1"/>
      <name val="Nunito"/>
    </font>
    <font>
      <sz val="12"/>
      <color theme="1"/>
      <name val="Calibri"/>
      <family val="2"/>
    </font>
    <font>
      <b/>
      <sz val="10"/>
      <color theme="1"/>
      <name val="Nunito"/>
    </font>
    <font>
      <b/>
      <sz val="10"/>
      <color rgb="FFFFFFFF"/>
      <name val="Nunito"/>
    </font>
    <font>
      <sz val="12"/>
      <color theme="1"/>
      <name val="Nunito"/>
    </font>
    <font>
      <sz val="12"/>
      <color theme="1"/>
      <name val="Calibri"/>
      <family val="2"/>
    </font>
    <font>
      <b/>
      <sz val="9"/>
      <color theme="1"/>
      <name val="Nunito"/>
    </font>
    <font>
      <sz val="8"/>
      <color theme="1"/>
      <name val="Nunito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9"/>
      <color rgb="FFFFFFFF"/>
      <name val="Nunito"/>
    </font>
    <font>
      <sz val="12"/>
      <color rgb="FFFF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Nunito"/>
    </font>
    <font>
      <b/>
      <sz val="9"/>
      <color rgb="FF000000"/>
      <name val="Nunito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D9E2F3"/>
        <bgColor rgb="FFD9E2F3"/>
      </patternFill>
    </fill>
    <fill>
      <patternFill patternType="solid">
        <fgColor rgb="FF93C47D"/>
        <bgColor rgb="FF93C47D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5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2" borderId="0" xfId="0" applyFont="1" applyFill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68" fontId="10" fillId="6" borderId="3" xfId="0" applyNumberFormat="1" applyFont="1" applyFill="1" applyBorder="1" applyAlignment="1">
      <alignment horizontal="center" vertical="center"/>
    </xf>
    <xf numFmtId="168" fontId="9" fillId="0" borderId="3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9" fillId="0" borderId="4" xfId="0" applyNumberFormat="1" applyFont="1" applyBorder="1" applyAlignment="1">
      <alignment horizontal="right"/>
    </xf>
    <xf numFmtId="168" fontId="9" fillId="0" borderId="4" xfId="0" applyNumberFormat="1" applyFont="1" applyBorder="1" applyAlignment="1">
      <alignment horizontal="center"/>
    </xf>
    <xf numFmtId="164" fontId="12" fillId="0" borderId="4" xfId="0" applyNumberFormat="1" applyFont="1" applyBorder="1" applyAlignment="1">
      <alignment horizontal="right"/>
    </xf>
    <xf numFmtId="1" fontId="13" fillId="0" borderId="3" xfId="0" applyNumberFormat="1" applyFont="1" applyBorder="1" applyAlignment="1">
      <alignment horizontal="center"/>
    </xf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164" fontId="13" fillId="0" borderId="3" xfId="0" applyNumberFormat="1" applyFont="1" applyBorder="1" applyAlignment="1">
      <alignment wrapText="1"/>
    </xf>
    <xf numFmtId="168" fontId="4" fillId="0" borderId="3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wrapText="1"/>
    </xf>
    <xf numFmtId="167" fontId="15" fillId="0" borderId="0" xfId="0" applyNumberFormat="1" applyFont="1" applyAlignment="1">
      <alignment horizontal="center"/>
    </xf>
    <xf numFmtId="10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167" fontId="16" fillId="0" borderId="0" xfId="0" applyNumberFormat="1" applyFont="1"/>
    <xf numFmtId="165" fontId="16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5" fontId="10" fillId="0" borderId="3" xfId="0" applyNumberFormat="1" applyFont="1" applyBorder="1" applyAlignment="1">
      <alignment vertical="center"/>
    </xf>
    <xf numFmtId="165" fontId="5" fillId="0" borderId="0" xfId="0" applyNumberFormat="1" applyFont="1"/>
    <xf numFmtId="165" fontId="6" fillId="0" borderId="0" xfId="0" applyNumberFormat="1" applyFont="1"/>
    <xf numFmtId="165" fontId="10" fillId="7" borderId="7" xfId="0" applyNumberFormat="1" applyFont="1" applyFill="1" applyBorder="1"/>
    <xf numFmtId="165" fontId="10" fillId="8" borderId="7" xfId="0" applyNumberFormat="1" applyFont="1" applyFill="1" applyBorder="1"/>
    <xf numFmtId="165" fontId="18" fillId="0" borderId="0" xfId="0" applyNumberFormat="1" applyFont="1"/>
    <xf numFmtId="0" fontId="10" fillId="3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65" fontId="4" fillId="0" borderId="3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9" fillId="9" borderId="3" xfId="0" applyFont="1" applyFill="1" applyBorder="1" applyAlignment="1">
      <alignment horizontal="center" vertical="center"/>
    </xf>
    <xf numFmtId="165" fontId="10" fillId="7" borderId="3" xfId="0" applyNumberFormat="1" applyFont="1" applyFill="1" applyBorder="1" applyAlignment="1">
      <alignment vertical="center"/>
    </xf>
    <xf numFmtId="0" fontId="18" fillId="0" borderId="0" xfId="0" applyFont="1"/>
    <xf numFmtId="0" fontId="20" fillId="0" borderId="0" xfId="0" applyFont="1"/>
    <xf numFmtId="165" fontId="20" fillId="0" borderId="0" xfId="0" applyNumberFormat="1" applyFont="1"/>
    <xf numFmtId="0" fontId="14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1" fillId="1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6" fillId="0" borderId="2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168" fontId="3" fillId="0" borderId="9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168" fontId="14" fillId="0" borderId="10" xfId="0" applyNumberFormat="1" applyFont="1" applyBorder="1" applyAlignment="1">
      <alignment vertical="center"/>
    </xf>
    <xf numFmtId="168" fontId="22" fillId="13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8" fontId="22" fillId="14" borderId="3" xfId="0" applyNumberFormat="1" applyFont="1" applyFill="1" applyBorder="1" applyAlignment="1">
      <alignment horizontal="center" vertical="center"/>
    </xf>
    <xf numFmtId="168" fontId="22" fillId="15" borderId="3" xfId="0" applyNumberFormat="1" applyFont="1" applyFill="1" applyBorder="1" applyAlignment="1">
      <alignment horizontal="center" vertical="center"/>
    </xf>
    <xf numFmtId="0" fontId="14" fillId="0" borderId="1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9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vertical="center"/>
    </xf>
    <xf numFmtId="0" fontId="14" fillId="0" borderId="20" xfId="0" applyFont="1" applyBorder="1" applyAlignment="1">
      <alignment vertical="center"/>
    </xf>
    <xf numFmtId="168" fontId="10" fillId="0" borderId="3" xfId="0" applyNumberFormat="1" applyFont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14" fillId="0" borderId="21" xfId="0" applyFont="1" applyBorder="1" applyAlignment="1">
      <alignment vertical="center"/>
    </xf>
    <xf numFmtId="0" fontId="2" fillId="9" borderId="0" xfId="0" applyFont="1" applyFill="1" applyAlignment="1">
      <alignment horizontal="center" vertical="center"/>
    </xf>
    <xf numFmtId="169" fontId="24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14" fillId="0" borderId="3" xfId="0" applyNumberFormat="1" applyFont="1" applyBorder="1" applyAlignment="1">
      <alignment vertical="center"/>
    </xf>
    <xf numFmtId="1" fontId="26" fillId="0" borderId="22" xfId="1" applyNumberFormat="1" applyFont="1" applyBorder="1" applyAlignment="1">
      <alignment horizontal="center"/>
    </xf>
    <xf numFmtId="0" fontId="26" fillId="0" borderId="23" xfId="1" applyFont="1" applyBorder="1"/>
    <xf numFmtId="0" fontId="26" fillId="0" borderId="23" xfId="1" applyFont="1" applyBorder="1" applyAlignment="1">
      <alignment horizontal="center"/>
    </xf>
    <xf numFmtId="164" fontId="27" fillId="0" borderId="23" xfId="0" applyNumberFormat="1" applyFont="1" applyBorder="1" applyAlignment="1">
      <alignment wrapText="1"/>
    </xf>
    <xf numFmtId="164" fontId="28" fillId="0" borderId="23" xfId="0" applyNumberFormat="1" applyFont="1" applyBorder="1" applyAlignment="1">
      <alignment wrapText="1"/>
    </xf>
    <xf numFmtId="10" fontId="26" fillId="0" borderId="23" xfId="2" applyNumberFormat="1" applyFont="1" applyFill="1" applyBorder="1" applyAlignment="1">
      <alignment horizontal="center"/>
    </xf>
    <xf numFmtId="0" fontId="29" fillId="0" borderId="0" xfId="0" applyFont="1"/>
    <xf numFmtId="0" fontId="3" fillId="0" borderId="5" xfId="0" applyFont="1" applyBorder="1" applyAlignment="1">
      <alignment horizontal="center" vertical="center"/>
    </xf>
    <xf numFmtId="0" fontId="17" fillId="0" borderId="6" xfId="0" applyFont="1" applyBorder="1"/>
    <xf numFmtId="0" fontId="3" fillId="0" borderId="2" xfId="0" applyFont="1" applyBorder="1" applyAlignment="1">
      <alignment horizontal="center" vertical="center"/>
    </xf>
    <xf numFmtId="0" fontId="17" fillId="0" borderId="4" xfId="0" applyFont="1" applyBorder="1"/>
    <xf numFmtId="0" fontId="17" fillId="0" borderId="9" xfId="0" applyFont="1" applyBorder="1"/>
    <xf numFmtId="0" fontId="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0" fillId="0" borderId="0" xfId="0"/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2" fontId="23" fillId="18" borderId="3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1"/>
  <sheetViews>
    <sheetView showGridLines="0" workbookViewId="0">
      <selection activeCell="E6" sqref="E6"/>
    </sheetView>
  </sheetViews>
  <sheetFormatPr baseColWidth="10" defaultColWidth="11.125" defaultRowHeight="15" customHeight="1"/>
  <cols>
    <col min="1" max="1" width="13.5" customWidth="1"/>
    <col min="2" max="2" width="23.125" customWidth="1"/>
    <col min="3" max="5" width="13.5" customWidth="1"/>
    <col min="6" max="6" width="10.875" customWidth="1"/>
    <col min="7" max="9" width="12.125" customWidth="1"/>
    <col min="10" max="10" width="13.875" customWidth="1"/>
    <col min="11" max="11" width="10.875" customWidth="1"/>
    <col min="12" max="13" width="15.5" customWidth="1"/>
    <col min="14" max="14" width="10.875" customWidth="1"/>
    <col min="15" max="15" width="16" customWidth="1"/>
    <col min="16" max="26" width="10.875" customWidth="1"/>
  </cols>
  <sheetData>
    <row r="1" spans="1:26" ht="15.75" customHeight="1">
      <c r="A1" s="1" t="s">
        <v>0</v>
      </c>
      <c r="B1" s="2">
        <v>45750</v>
      </c>
    </row>
    <row r="2" spans="1:26" ht="15.75" customHeight="1">
      <c r="A2" s="1" t="s">
        <v>1</v>
      </c>
      <c r="B2" s="105" t="s">
        <v>52</v>
      </c>
    </row>
    <row r="3" spans="1:26" ht="15.75" customHeight="1"/>
    <row r="4" spans="1:26" ht="15.75" customHeight="1">
      <c r="H4" s="3">
        <v>0.21</v>
      </c>
    </row>
    <row r="5" spans="1:26" ht="38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5" t="s">
        <v>12</v>
      </c>
      <c r="L5" s="5" t="s">
        <v>13</v>
      </c>
      <c r="M5" s="6" t="s">
        <v>14</v>
      </c>
      <c r="N5" s="7" t="s">
        <v>15</v>
      </c>
      <c r="O5" s="7" t="s">
        <v>16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5" customHeight="1">
      <c r="A6" s="99">
        <f>203*10</f>
        <v>2030</v>
      </c>
      <c r="B6" s="100" t="s">
        <v>48</v>
      </c>
      <c r="C6" s="101">
        <v>12</v>
      </c>
      <c r="D6" s="102">
        <v>3559.0746985000005</v>
      </c>
      <c r="E6" s="11">
        <f t="shared" ref="E6:E7" si="0">+D6*A6</f>
        <v>7224921.6379550006</v>
      </c>
      <c r="F6" s="104">
        <v>4.1666666666666602E-2</v>
      </c>
      <c r="G6" s="11">
        <f t="shared" ref="G6:G7" si="1">+F6*E6</f>
        <v>301038.40158145787</v>
      </c>
      <c r="H6" s="11">
        <f t="shared" ref="H6:H7" si="2">+E6*0.21</f>
        <v>1517233.5439705502</v>
      </c>
      <c r="I6" s="11">
        <f t="shared" ref="I6:I7" si="3">+E6*3%</f>
        <v>216747.64913865001</v>
      </c>
      <c r="J6" s="13">
        <f t="shared" ref="J6:J7" si="4">+E6+G6+H6+I6</f>
        <v>9259941.2326456588</v>
      </c>
      <c r="K6" s="14">
        <v>5000</v>
      </c>
      <c r="L6" s="15">
        <f t="shared" ref="L6:L7" si="5">+K6*A6</f>
        <v>10150000</v>
      </c>
      <c r="M6" s="16">
        <f t="shared" ref="M6:M7" si="6">+L6-J6</f>
        <v>890058.76735434122</v>
      </c>
      <c r="N6" s="10" t="s">
        <v>17</v>
      </c>
      <c r="O6" s="17" t="s">
        <v>18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8" customHeight="1">
      <c r="A7" s="99">
        <f>203*2</f>
        <v>406</v>
      </c>
      <c r="B7" s="100" t="s">
        <v>49</v>
      </c>
      <c r="C7" s="101">
        <v>12</v>
      </c>
      <c r="D7" s="103">
        <v>3523.0419552499989</v>
      </c>
      <c r="E7" s="11">
        <f t="shared" si="0"/>
        <v>1430355.0338314995</v>
      </c>
      <c r="F7" s="104">
        <v>4.1666666666666602E-2</v>
      </c>
      <c r="G7" s="11">
        <f t="shared" si="1"/>
        <v>59598.126409645723</v>
      </c>
      <c r="H7" s="11">
        <f t="shared" si="2"/>
        <v>300374.55710461491</v>
      </c>
      <c r="I7" s="11">
        <f t="shared" si="3"/>
        <v>42910.651014944982</v>
      </c>
      <c r="J7" s="13">
        <f t="shared" si="4"/>
        <v>1833238.3683607052</v>
      </c>
      <c r="K7" s="20">
        <v>5000</v>
      </c>
      <c r="L7" s="15">
        <f t="shared" si="5"/>
        <v>2030000</v>
      </c>
      <c r="M7" s="16">
        <f t="shared" si="6"/>
        <v>196761.63163929479</v>
      </c>
      <c r="N7" s="10" t="s">
        <v>17</v>
      </c>
      <c r="O7" s="17" t="s">
        <v>18</v>
      </c>
    </row>
    <row r="8" spans="1:26" ht="18" customHeight="1">
      <c r="A8" s="9"/>
      <c r="B8" s="10"/>
      <c r="C8" s="10"/>
      <c r="D8" s="19"/>
      <c r="E8" s="11"/>
      <c r="F8" s="12"/>
      <c r="G8" s="11"/>
      <c r="H8" s="11"/>
      <c r="I8" s="11"/>
      <c r="J8" s="13"/>
      <c r="K8" s="20"/>
      <c r="L8" s="15"/>
      <c r="M8" s="16"/>
      <c r="N8" s="10"/>
      <c r="O8" s="17"/>
    </row>
    <row r="9" spans="1:26" ht="18" customHeight="1">
      <c r="A9" s="9"/>
      <c r="B9" s="10"/>
      <c r="C9" s="10"/>
      <c r="D9" s="19"/>
      <c r="E9" s="11"/>
      <c r="F9" s="12"/>
      <c r="G9" s="11"/>
      <c r="H9" s="11"/>
      <c r="I9" s="11"/>
      <c r="J9" s="13"/>
      <c r="K9" s="20"/>
      <c r="L9" s="15"/>
      <c r="M9" s="16"/>
      <c r="N9" s="10"/>
      <c r="O9" s="17"/>
    </row>
    <row r="10" spans="1:26" ht="18" customHeight="1">
      <c r="A10" s="9"/>
      <c r="B10" s="10"/>
      <c r="C10" s="10"/>
      <c r="D10" s="21"/>
      <c r="E10" s="11"/>
      <c r="F10" s="12"/>
      <c r="G10" s="11"/>
      <c r="H10" s="11"/>
      <c r="I10" s="11"/>
      <c r="J10" s="13"/>
      <c r="K10" s="20"/>
      <c r="L10" s="15"/>
      <c r="M10" s="16"/>
      <c r="N10" s="10"/>
      <c r="O10" s="17"/>
    </row>
    <row r="11" spans="1:26" ht="18" customHeight="1">
      <c r="A11" s="9"/>
      <c r="B11" s="10"/>
      <c r="C11" s="10"/>
      <c r="D11" s="19"/>
      <c r="E11" s="11"/>
      <c r="F11" s="12"/>
      <c r="G11" s="11"/>
      <c r="H11" s="11"/>
      <c r="I11" s="11"/>
      <c r="J11" s="13"/>
      <c r="K11" s="20"/>
      <c r="L11" s="15"/>
      <c r="M11" s="16"/>
      <c r="N11" s="10"/>
      <c r="O11" s="17"/>
    </row>
    <row r="12" spans="1:26" ht="18" customHeight="1">
      <c r="A12" s="9"/>
      <c r="B12" s="10"/>
      <c r="C12" s="10"/>
      <c r="D12" s="21"/>
      <c r="E12" s="11"/>
      <c r="F12" s="12"/>
      <c r="G12" s="11"/>
      <c r="H12" s="11"/>
      <c r="I12" s="11"/>
      <c r="J12" s="13"/>
      <c r="K12" s="20"/>
      <c r="L12" s="15"/>
      <c r="M12" s="16"/>
      <c r="N12" s="10"/>
      <c r="O12" s="17"/>
    </row>
    <row r="13" spans="1:26" ht="18" customHeight="1">
      <c r="A13" s="22"/>
      <c r="B13" s="23"/>
      <c r="C13" s="24"/>
      <c r="D13" s="25"/>
      <c r="E13" s="11"/>
      <c r="F13" s="12"/>
      <c r="G13" s="11"/>
      <c r="H13" s="11"/>
      <c r="I13" s="11"/>
      <c r="J13" s="13"/>
      <c r="K13" s="26"/>
      <c r="L13" s="15"/>
      <c r="M13" s="16"/>
      <c r="N13" s="10"/>
      <c r="O13" s="17"/>
    </row>
    <row r="14" spans="1:26" ht="18" customHeight="1">
      <c r="A14" s="27"/>
      <c r="B14" s="28"/>
      <c r="C14" s="28"/>
      <c r="D14" s="29"/>
      <c r="E14" s="11"/>
      <c r="F14" s="12"/>
      <c r="G14" s="11"/>
      <c r="H14" s="11"/>
      <c r="I14" s="11"/>
      <c r="J14" s="13"/>
      <c r="K14" s="26"/>
      <c r="L14" s="15"/>
      <c r="M14" s="16"/>
      <c r="N14" s="10"/>
      <c r="O14" s="1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8" customHeight="1">
      <c r="A15" s="27"/>
      <c r="B15" s="28"/>
      <c r="C15" s="28"/>
      <c r="D15" s="29"/>
      <c r="E15" s="11"/>
      <c r="F15" s="12"/>
      <c r="G15" s="11"/>
      <c r="H15" s="11"/>
      <c r="I15" s="11"/>
      <c r="J15" s="13"/>
      <c r="K15" s="26"/>
      <c r="L15" s="15"/>
      <c r="M15" s="16"/>
      <c r="N15" s="10"/>
      <c r="O15" s="1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8" customHeight="1">
      <c r="A16" s="31"/>
      <c r="B16" s="32"/>
      <c r="C16" s="33"/>
      <c r="D16" s="34"/>
      <c r="E16" s="35"/>
      <c r="F16" s="36"/>
      <c r="G16" s="37"/>
      <c r="H16" s="37"/>
      <c r="I16" s="37"/>
      <c r="J16" s="38"/>
      <c r="K16" s="39"/>
      <c r="L16" s="40"/>
      <c r="M16" s="41"/>
    </row>
    <row r="17" spans="1:14" ht="15.75" customHeight="1">
      <c r="I17" s="42"/>
      <c r="J17" s="43"/>
      <c r="K17" s="106" t="s">
        <v>19</v>
      </c>
      <c r="L17" s="107"/>
      <c r="M17" s="44">
        <f>+(SUM(H6:H12))*(5/21)</f>
        <v>432763.83358932496</v>
      </c>
      <c r="N17" s="45"/>
    </row>
    <row r="18" spans="1:14" ht="15" customHeight="1">
      <c r="I18" s="42"/>
      <c r="J18" s="43"/>
      <c r="K18" s="43"/>
      <c r="L18" s="43"/>
      <c r="M18" s="46"/>
      <c r="N18" s="45"/>
    </row>
    <row r="19" spans="1:14" ht="15.75" customHeight="1">
      <c r="I19" s="42"/>
      <c r="J19" s="42"/>
      <c r="K19" s="42"/>
      <c r="L19" s="47">
        <f>SUM(L6:L12)</f>
        <v>12180000</v>
      </c>
      <c r="M19" s="48">
        <f>SUM(M6:M15)+M17</f>
        <v>1519584.232582961</v>
      </c>
      <c r="N19" s="45"/>
    </row>
    <row r="20" spans="1:14" ht="15.75" customHeight="1">
      <c r="L20" s="49"/>
      <c r="M20" s="49"/>
      <c r="N20" s="45"/>
    </row>
    <row r="21" spans="1:14" ht="26.25" customHeight="1">
      <c r="A21" s="50" t="s">
        <v>2</v>
      </c>
      <c r="B21" s="50" t="s">
        <v>3</v>
      </c>
      <c r="C21" s="50" t="s">
        <v>4</v>
      </c>
      <c r="D21" s="51" t="s">
        <v>12</v>
      </c>
      <c r="E21" s="51" t="s">
        <v>13</v>
      </c>
    </row>
    <row r="22" spans="1:14" ht="15.75" customHeight="1">
      <c r="A22" s="9">
        <f>+A6</f>
        <v>2030</v>
      </c>
      <c r="B22" s="9" t="str">
        <f t="shared" ref="B22:C22" si="7">B6</f>
        <v>Agua ECO Pet500cc s/gas</v>
      </c>
      <c r="C22" s="9">
        <f t="shared" si="7"/>
        <v>12</v>
      </c>
      <c r="D22" s="26">
        <f t="shared" ref="D22:E22" si="8">K6</f>
        <v>5000</v>
      </c>
      <c r="E22" s="52">
        <f t="shared" si="8"/>
        <v>10150000</v>
      </c>
    </row>
    <row r="23" spans="1:14" ht="15.75" customHeight="1">
      <c r="A23" s="9">
        <f>+A7</f>
        <v>406</v>
      </c>
      <c r="B23" s="9" t="str">
        <f t="shared" ref="B23:C23" si="9">B7</f>
        <v>Agua ECO Pet500cc c/gas</v>
      </c>
      <c r="C23" s="9">
        <f t="shared" si="9"/>
        <v>12</v>
      </c>
      <c r="D23" s="26">
        <f t="shared" ref="D23:E23" si="10">K7</f>
        <v>5000</v>
      </c>
      <c r="E23" s="52">
        <f t="shared" si="10"/>
        <v>2030000</v>
      </c>
    </row>
    <row r="24" spans="1:14" ht="15.75" customHeight="1">
      <c r="A24" s="9">
        <f t="shared" ref="A24:C24" si="11">A8</f>
        <v>0</v>
      </c>
      <c r="B24" s="9">
        <f t="shared" si="11"/>
        <v>0</v>
      </c>
      <c r="C24" s="9">
        <f t="shared" si="11"/>
        <v>0</v>
      </c>
      <c r="D24" s="26">
        <v>0</v>
      </c>
      <c r="E24" s="44">
        <f t="shared" ref="E24:E28" si="12">L8</f>
        <v>0</v>
      </c>
    </row>
    <row r="25" spans="1:14" ht="15.75" customHeight="1">
      <c r="A25" s="9">
        <f t="shared" ref="A25:C25" si="13">A9</f>
        <v>0</v>
      </c>
      <c r="B25" s="9">
        <f t="shared" si="13"/>
        <v>0</v>
      </c>
      <c r="C25" s="9">
        <f t="shared" si="13"/>
        <v>0</v>
      </c>
      <c r="D25" s="26">
        <v>0</v>
      </c>
      <c r="E25" s="44">
        <f t="shared" si="12"/>
        <v>0</v>
      </c>
    </row>
    <row r="26" spans="1:14" ht="15.75" customHeight="1">
      <c r="A26" s="9">
        <f t="shared" ref="A26:C26" si="14">A10</f>
        <v>0</v>
      </c>
      <c r="B26" s="9">
        <f t="shared" si="14"/>
        <v>0</v>
      </c>
      <c r="C26" s="9">
        <f t="shared" si="14"/>
        <v>0</v>
      </c>
      <c r="D26" s="26">
        <v>0</v>
      </c>
      <c r="E26" s="44">
        <f t="shared" si="12"/>
        <v>0</v>
      </c>
    </row>
    <row r="27" spans="1:14" ht="15.75" customHeight="1">
      <c r="A27" s="9">
        <f t="shared" ref="A27:C27" si="15">A11</f>
        <v>0</v>
      </c>
      <c r="B27" s="9">
        <f t="shared" si="15"/>
        <v>0</v>
      </c>
      <c r="C27" s="9">
        <f t="shared" si="15"/>
        <v>0</v>
      </c>
      <c r="D27" s="26">
        <v>0</v>
      </c>
      <c r="E27" s="44">
        <f t="shared" si="12"/>
        <v>0</v>
      </c>
    </row>
    <row r="28" spans="1:14" ht="15.75" customHeight="1">
      <c r="A28" s="9">
        <f t="shared" ref="A28:C28" si="16">A12</f>
        <v>0</v>
      </c>
      <c r="B28" s="9">
        <f t="shared" si="16"/>
        <v>0</v>
      </c>
      <c r="C28" s="9">
        <f t="shared" si="16"/>
        <v>0</v>
      </c>
      <c r="D28" s="26">
        <v>0</v>
      </c>
      <c r="E28" s="44">
        <f t="shared" si="12"/>
        <v>0</v>
      </c>
    </row>
    <row r="29" spans="1:14" ht="15.75" customHeight="1">
      <c r="A29" s="9">
        <f t="shared" ref="A29:C29" si="17">A13</f>
        <v>0</v>
      </c>
      <c r="B29" s="9">
        <f t="shared" si="17"/>
        <v>0</v>
      </c>
      <c r="C29" s="9">
        <f t="shared" si="17"/>
        <v>0</v>
      </c>
      <c r="D29" s="26">
        <f t="shared" ref="D29:E29" si="18">K13</f>
        <v>0</v>
      </c>
      <c r="E29" s="44">
        <f t="shared" si="18"/>
        <v>0</v>
      </c>
    </row>
    <row r="30" spans="1:14" ht="15.75" customHeight="1">
      <c r="A30" s="9">
        <f t="shared" ref="A30:C30" si="19">A14</f>
        <v>0</v>
      </c>
      <c r="B30" s="9">
        <f t="shared" si="19"/>
        <v>0</v>
      </c>
      <c r="C30" s="9">
        <f t="shared" si="19"/>
        <v>0</v>
      </c>
      <c r="D30" s="26">
        <f t="shared" ref="D30:E30" si="20">K14</f>
        <v>0</v>
      </c>
      <c r="E30" s="44">
        <f t="shared" si="20"/>
        <v>0</v>
      </c>
    </row>
    <row r="31" spans="1:14" ht="15.75" customHeight="1">
      <c r="A31" s="9">
        <f t="shared" ref="A31:C31" si="21">A15</f>
        <v>0</v>
      </c>
      <c r="B31" s="9">
        <f t="shared" si="21"/>
        <v>0</v>
      </c>
      <c r="C31" s="9">
        <f t="shared" si="21"/>
        <v>0</v>
      </c>
      <c r="D31" s="26">
        <f t="shared" ref="D31:E31" si="22">K15</f>
        <v>0</v>
      </c>
      <c r="E31" s="44">
        <f t="shared" si="22"/>
        <v>0</v>
      </c>
    </row>
    <row r="32" spans="1:14" ht="15.75" customHeight="1">
      <c r="A32" s="53"/>
      <c r="B32" s="53"/>
      <c r="C32" s="53"/>
      <c r="D32" s="54" t="s">
        <v>20</v>
      </c>
      <c r="E32" s="55">
        <f>SUM(E22:E31)</f>
        <v>12180000</v>
      </c>
    </row>
    <row r="33" spans="4:5" ht="15.75" customHeight="1">
      <c r="D33" s="56"/>
      <c r="E33" s="49"/>
    </row>
    <row r="34" spans="4:5" ht="15.75" customHeight="1"/>
    <row r="35" spans="4:5" ht="15.75" customHeight="1">
      <c r="D35" s="57"/>
      <c r="E35" s="58"/>
    </row>
    <row r="36" spans="4:5" ht="15.75" customHeight="1"/>
    <row r="37" spans="4:5" ht="15.75" customHeight="1">
      <c r="D37" s="56"/>
      <c r="E37" s="49"/>
    </row>
    <row r="38" spans="4:5" ht="15.75" customHeight="1"/>
    <row r="39" spans="4:5" ht="15.75" customHeight="1"/>
    <row r="40" spans="4:5" ht="15.75" customHeight="1"/>
    <row r="41" spans="4:5" ht="15.75" customHeight="1"/>
    <row r="42" spans="4:5" ht="15.75" customHeight="1"/>
    <row r="43" spans="4:5" ht="15.75" customHeight="1"/>
    <row r="44" spans="4:5" ht="15.75" customHeight="1"/>
    <row r="45" spans="4:5" ht="15.75" customHeight="1"/>
    <row r="46" spans="4:5" ht="15.75" customHeight="1"/>
    <row r="47" spans="4:5" ht="15.75" customHeight="1"/>
    <row r="48" spans="4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1">
    <mergeCell ref="K17:L17"/>
  </mergeCells>
  <dataValidations count="2">
    <dataValidation type="list" allowBlank="1" showErrorMessage="1" sqref="N6:N15">
      <formula1>"SI,NO"</formula1>
    </dataValidation>
    <dataValidation type="list" allowBlank="1" showErrorMessage="1" sqref="O6:O15">
      <formula1>"RABBLE,PIBE DORREGO,TRENES,OTROS"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8"/>
  <sheetViews>
    <sheetView tabSelected="1" topLeftCell="A31" workbookViewId="0">
      <selection activeCell="C45" sqref="C45"/>
    </sheetView>
  </sheetViews>
  <sheetFormatPr baseColWidth="10" defaultColWidth="11.125" defaultRowHeight="15" customHeight="1"/>
  <cols>
    <col min="1" max="1" width="8.375" customWidth="1"/>
    <col min="2" max="2" width="13.5" customWidth="1"/>
    <col min="3" max="3" width="26.125" customWidth="1"/>
    <col min="4" max="7" width="13.5" customWidth="1"/>
    <col min="8" max="8" width="14.5" customWidth="1"/>
    <col min="9" max="9" width="13.5" customWidth="1"/>
    <col min="10" max="10" width="14.625" bestFit="1" customWidth="1"/>
    <col min="11" max="11" width="14" bestFit="1" customWidth="1"/>
    <col min="12" max="12" width="13.5" customWidth="1"/>
  </cols>
  <sheetData>
    <row r="1" spans="1:13" ht="15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5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5.75">
      <c r="A3" s="59"/>
      <c r="B3" s="1" t="s">
        <v>0</v>
      </c>
      <c r="C3" s="2">
        <f>Ingreso!B1</f>
        <v>45750</v>
      </c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ht="15.75">
      <c r="A4" s="59"/>
      <c r="B4" s="1" t="s">
        <v>1</v>
      </c>
      <c r="C4" s="60" t="str">
        <f>Ingreso!B2</f>
        <v>MANUEL - MANUEL DISTR.</v>
      </c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15.7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5.75">
      <c r="A6" s="59"/>
      <c r="B6" s="61" t="s">
        <v>21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ht="15.7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13" ht="23.25" customHeight="1">
      <c r="A8" s="59"/>
      <c r="B8" s="62" t="s">
        <v>22</v>
      </c>
      <c r="C8" s="62" t="s">
        <v>23</v>
      </c>
      <c r="D8" s="62" t="s">
        <v>24</v>
      </c>
      <c r="E8" s="62" t="s">
        <v>25</v>
      </c>
      <c r="F8" s="62" t="s">
        <v>26</v>
      </c>
      <c r="G8" s="63" t="s">
        <v>27</v>
      </c>
      <c r="H8" s="62" t="s">
        <v>28</v>
      </c>
      <c r="I8" s="62" t="s">
        <v>29</v>
      </c>
      <c r="J8" s="64" t="s">
        <v>20</v>
      </c>
      <c r="K8" s="65" t="s">
        <v>30</v>
      </c>
      <c r="L8" s="62" t="s">
        <v>31</v>
      </c>
      <c r="M8" s="59"/>
    </row>
    <row r="9" spans="1:13" ht="18" customHeight="1">
      <c r="A9" s="59"/>
      <c r="B9" s="66">
        <f>Ingreso!A6</f>
        <v>2030</v>
      </c>
      <c r="C9" s="67" t="str">
        <f>Ingreso!B6</f>
        <v>Agua ECO Pet500cc s/gas</v>
      </c>
      <c r="D9" s="67">
        <f>Ingreso!C6</f>
        <v>12</v>
      </c>
      <c r="E9" s="67" t="str">
        <f>Ingreso!N6</f>
        <v>NO</v>
      </c>
      <c r="F9" s="68">
        <v>582152.53110000002</v>
      </c>
      <c r="G9" s="69">
        <f>Ingreso!J6</f>
        <v>9259941.2326456588</v>
      </c>
      <c r="H9" s="67" t="str">
        <f>Ingreso!O6</f>
        <v>TRENES</v>
      </c>
      <c r="I9" s="68">
        <f>Ingreso!K6</f>
        <v>5000</v>
      </c>
      <c r="J9" s="70">
        <f>Ingreso!L6</f>
        <v>10150000</v>
      </c>
      <c r="K9" s="71">
        <f>Ingreso!M6</f>
        <v>890058.76735434122</v>
      </c>
      <c r="L9" s="72">
        <v>0.1172615971</v>
      </c>
      <c r="M9" s="59"/>
    </row>
    <row r="10" spans="1:13" ht="18" customHeight="1">
      <c r="A10" s="59"/>
      <c r="B10" s="66">
        <f>Ingreso!A7</f>
        <v>406</v>
      </c>
      <c r="C10" s="67" t="str">
        <f>Ingreso!B7</f>
        <v>Agua ECO Pet500cc c/gas</v>
      </c>
      <c r="D10" s="67">
        <f>Ingreso!C7</f>
        <v>12</v>
      </c>
      <c r="E10" s="67" t="str">
        <f>Ingreso!N7</f>
        <v>NO</v>
      </c>
      <c r="F10" s="68">
        <v>427356.00599999999</v>
      </c>
      <c r="G10" s="69">
        <f>Ingreso!J7</f>
        <v>1833238.3683607052</v>
      </c>
      <c r="H10" s="67" t="str">
        <f>Ingreso!O7</f>
        <v>TRENES</v>
      </c>
      <c r="I10" s="68">
        <f>Ingreso!K7</f>
        <v>5000</v>
      </c>
      <c r="J10" s="70">
        <f>Ingreso!L7</f>
        <v>2030000</v>
      </c>
      <c r="K10" s="71">
        <f>Ingreso!M7</f>
        <v>196761.63163929479</v>
      </c>
      <c r="L10" s="72">
        <v>8.7110808809999996E-2</v>
      </c>
      <c r="M10" s="59"/>
    </row>
    <row r="11" spans="1:13" ht="18" customHeight="1">
      <c r="A11" s="59"/>
      <c r="B11" s="66">
        <f>Ingreso!A8</f>
        <v>0</v>
      </c>
      <c r="C11" s="67">
        <f>Ingreso!B8</f>
        <v>0</v>
      </c>
      <c r="D11" s="67">
        <f>Ingreso!C8</f>
        <v>0</v>
      </c>
      <c r="E11" s="67">
        <f>Ingreso!N8</f>
        <v>0</v>
      </c>
      <c r="F11" s="68" t="s">
        <v>47</v>
      </c>
      <c r="G11" s="69">
        <f>Ingreso!J8</f>
        <v>0</v>
      </c>
      <c r="H11" s="67">
        <f>Ingreso!O8</f>
        <v>0</v>
      </c>
      <c r="I11" s="68">
        <f>Ingreso!K8</f>
        <v>0</v>
      </c>
      <c r="J11" s="70">
        <f>Ingreso!L8</f>
        <v>0</v>
      </c>
      <c r="K11" s="71">
        <f>Ingreso!M8</f>
        <v>0</v>
      </c>
      <c r="L11" s="72" t="s">
        <v>47</v>
      </c>
      <c r="M11" s="59"/>
    </row>
    <row r="12" spans="1:13" ht="18" customHeight="1">
      <c r="A12" s="59"/>
      <c r="B12" s="66">
        <f>Ingreso!A9</f>
        <v>0</v>
      </c>
      <c r="C12" s="67">
        <f>Ingreso!B9</f>
        <v>0</v>
      </c>
      <c r="D12" s="67">
        <f>Ingreso!C9</f>
        <v>0</v>
      </c>
      <c r="E12" s="67">
        <f>Ingreso!N9</f>
        <v>0</v>
      </c>
      <c r="F12" s="68" t="s">
        <v>47</v>
      </c>
      <c r="G12" s="69">
        <f>Ingreso!J9</f>
        <v>0</v>
      </c>
      <c r="H12" s="67">
        <f>Ingreso!O9</f>
        <v>0</v>
      </c>
      <c r="I12" s="68">
        <f>Ingreso!K9</f>
        <v>0</v>
      </c>
      <c r="J12" s="70">
        <f>Ingreso!L9</f>
        <v>0</v>
      </c>
      <c r="K12" s="71">
        <f>Ingreso!M9</f>
        <v>0</v>
      </c>
      <c r="L12" s="72" t="s">
        <v>47</v>
      </c>
      <c r="M12" s="59"/>
    </row>
    <row r="13" spans="1:13" ht="18" customHeight="1">
      <c r="A13" s="59"/>
      <c r="B13" s="66">
        <f>Ingreso!A10</f>
        <v>0</v>
      </c>
      <c r="C13" s="67">
        <f>Ingreso!B10</f>
        <v>0</v>
      </c>
      <c r="D13" s="67">
        <f>Ingreso!C10</f>
        <v>0</v>
      </c>
      <c r="E13" s="67">
        <f>Ingreso!N10</f>
        <v>0</v>
      </c>
      <c r="F13" s="68" t="s">
        <v>47</v>
      </c>
      <c r="G13" s="69">
        <f>Ingreso!J10</f>
        <v>0</v>
      </c>
      <c r="H13" s="67">
        <f>Ingreso!O10</f>
        <v>0</v>
      </c>
      <c r="I13" s="68">
        <f>Ingreso!K10</f>
        <v>0</v>
      </c>
      <c r="J13" s="70">
        <f>Ingreso!L10</f>
        <v>0</v>
      </c>
      <c r="K13" s="71">
        <f>Ingreso!M10</f>
        <v>0</v>
      </c>
      <c r="L13" s="72" t="s">
        <v>47</v>
      </c>
      <c r="M13" s="59"/>
    </row>
    <row r="14" spans="1:13" ht="18" customHeight="1">
      <c r="A14" s="59"/>
      <c r="B14" s="66">
        <f>Ingreso!A11</f>
        <v>0</v>
      </c>
      <c r="C14" s="67">
        <f>Ingreso!B11</f>
        <v>0</v>
      </c>
      <c r="D14" s="67">
        <f>Ingreso!C11</f>
        <v>0</v>
      </c>
      <c r="E14" s="67">
        <f>Ingreso!N11</f>
        <v>0</v>
      </c>
      <c r="F14" s="68" t="s">
        <v>47</v>
      </c>
      <c r="G14" s="69">
        <f>Ingreso!J11</f>
        <v>0</v>
      </c>
      <c r="H14" s="67">
        <f>Ingreso!O11</f>
        <v>0</v>
      </c>
      <c r="I14" s="68">
        <f>Ingreso!K11</f>
        <v>0</v>
      </c>
      <c r="J14" s="70">
        <f>Ingreso!L11</f>
        <v>0</v>
      </c>
      <c r="K14" s="71">
        <f>Ingreso!M11</f>
        <v>0</v>
      </c>
      <c r="L14" s="72" t="s">
        <v>47</v>
      </c>
      <c r="M14" s="59"/>
    </row>
    <row r="15" spans="1:13" ht="18" customHeight="1">
      <c r="A15" s="59"/>
      <c r="B15" s="66">
        <f>Ingreso!A12</f>
        <v>0</v>
      </c>
      <c r="C15" s="67">
        <f>Ingreso!B12</f>
        <v>0</v>
      </c>
      <c r="D15" s="67">
        <f>Ingreso!C12</f>
        <v>0</v>
      </c>
      <c r="E15" s="67">
        <f>Ingreso!N12</f>
        <v>0</v>
      </c>
      <c r="F15" s="68" t="s">
        <v>47</v>
      </c>
      <c r="G15" s="69">
        <f>Ingreso!J12</f>
        <v>0</v>
      </c>
      <c r="H15" s="67">
        <f>Ingreso!O12</f>
        <v>0</v>
      </c>
      <c r="I15" s="68">
        <f>Ingreso!K12</f>
        <v>0</v>
      </c>
      <c r="J15" s="70">
        <f>Ingreso!L12</f>
        <v>0</v>
      </c>
      <c r="K15" s="71">
        <f>Ingreso!M12</f>
        <v>0</v>
      </c>
      <c r="L15" s="72" t="s">
        <v>47</v>
      </c>
      <c r="M15" s="59"/>
    </row>
    <row r="16" spans="1:13" ht="18" customHeight="1">
      <c r="A16" s="59"/>
      <c r="B16" s="73">
        <f>Ingreso!A13</f>
        <v>0</v>
      </c>
      <c r="C16" s="74">
        <f>Ingreso!B13</f>
        <v>0</v>
      </c>
      <c r="D16" s="74">
        <f>Ingreso!C13</f>
        <v>0</v>
      </c>
      <c r="E16" s="74">
        <f>Ingreso!N13</f>
        <v>0</v>
      </c>
      <c r="F16" s="75" t="s">
        <v>47</v>
      </c>
      <c r="G16" s="76">
        <f>Ingreso!J13</f>
        <v>0</v>
      </c>
      <c r="H16" s="74">
        <f>Ingreso!O13</f>
        <v>0</v>
      </c>
      <c r="I16" s="68">
        <f>Ingreso!K13</f>
        <v>0</v>
      </c>
      <c r="J16" s="70">
        <f>Ingreso!L13</f>
        <v>0</v>
      </c>
      <c r="K16" s="71">
        <f>Ingreso!M13</f>
        <v>0</v>
      </c>
      <c r="L16" s="72" t="s">
        <v>47</v>
      </c>
      <c r="M16" s="59"/>
    </row>
    <row r="17" spans="1:13" ht="18" customHeight="1">
      <c r="A17" s="77"/>
      <c r="B17" s="66">
        <f>Ingreso!A14</f>
        <v>0</v>
      </c>
      <c r="C17" s="67">
        <f>Ingreso!B14</f>
        <v>0</v>
      </c>
      <c r="D17" s="67">
        <f>Ingreso!C14</f>
        <v>0</v>
      </c>
      <c r="E17" s="67">
        <f>Ingreso!N14</f>
        <v>0</v>
      </c>
      <c r="F17" s="68" t="s">
        <v>47</v>
      </c>
      <c r="G17" s="69">
        <f>Ingreso!J14</f>
        <v>0</v>
      </c>
      <c r="H17" s="67">
        <f>Ingreso!O14</f>
        <v>0</v>
      </c>
      <c r="I17" s="78">
        <f>Ingreso!K14</f>
        <v>0</v>
      </c>
      <c r="J17" s="70">
        <f>Ingreso!L14</f>
        <v>0</v>
      </c>
      <c r="K17" s="71">
        <f>Ingreso!M14</f>
        <v>0</v>
      </c>
      <c r="L17" s="72" t="s">
        <v>47</v>
      </c>
      <c r="M17" s="59"/>
    </row>
    <row r="18" spans="1:13" ht="18" customHeight="1">
      <c r="A18" s="77"/>
      <c r="B18" s="79">
        <f>Ingreso!A15</f>
        <v>0</v>
      </c>
      <c r="C18" s="80">
        <f>Ingreso!B15</f>
        <v>0</v>
      </c>
      <c r="D18" s="80">
        <f>Ingreso!C15</f>
        <v>0</v>
      </c>
      <c r="E18" s="80">
        <f>Ingreso!N15</f>
        <v>0</v>
      </c>
      <c r="F18" s="80" t="s">
        <v>47</v>
      </c>
      <c r="G18" s="81">
        <f>Ingreso!J15</f>
        <v>0</v>
      </c>
      <c r="I18" s="106" t="s">
        <v>32</v>
      </c>
      <c r="J18" s="110"/>
      <c r="K18" s="71">
        <f>Ingreso!M17</f>
        <v>432763.83358932496</v>
      </c>
      <c r="L18" s="72" t="s">
        <v>47</v>
      </c>
      <c r="M18" s="59"/>
    </row>
    <row r="19" spans="1:13" ht="26.25" customHeight="1">
      <c r="A19" s="59"/>
      <c r="B19" s="80"/>
      <c r="C19" s="80"/>
      <c r="D19" s="80"/>
      <c r="E19" s="80"/>
      <c r="F19" s="80"/>
      <c r="G19" s="82">
        <f>SUM(G9:G18)</f>
        <v>11093179.601006364</v>
      </c>
      <c r="H19" s="83"/>
      <c r="I19" s="83"/>
      <c r="J19" s="84">
        <f t="shared" ref="J19:K19" si="0">SUM(J9:J18)</f>
        <v>12180000</v>
      </c>
      <c r="K19" s="85">
        <f t="shared" si="0"/>
        <v>1519584.232582961</v>
      </c>
      <c r="L19" s="42"/>
      <c r="M19" s="59"/>
    </row>
    <row r="20" spans="1:13" ht="15.7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</row>
    <row r="21" spans="1:13" ht="15.7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ht="15.75">
      <c r="A22" s="59"/>
      <c r="B22" s="111" t="s">
        <v>33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3"/>
      <c r="M22" s="59"/>
    </row>
    <row r="23" spans="1:13" ht="15.75">
      <c r="A23" s="59"/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6"/>
      <c r="M23" s="59"/>
    </row>
    <row r="24" spans="1:13" ht="15.75">
      <c r="A24" s="59"/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6"/>
      <c r="M24" s="59"/>
    </row>
    <row r="25" spans="1:13" ht="15.75">
      <c r="A25" s="59"/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6"/>
      <c r="M25" s="59"/>
    </row>
    <row r="26" spans="1:13" ht="15.75">
      <c r="A26" s="59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6"/>
      <c r="M26" s="59"/>
    </row>
    <row r="27" spans="1:13" ht="15.75">
      <c r="A27" s="59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9"/>
      <c r="M27" s="59"/>
    </row>
    <row r="28" spans="1:13" ht="15.7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</row>
    <row r="29" spans="1:13" ht="15.7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</row>
    <row r="30" spans="1:13" ht="15.75">
      <c r="A30" s="59"/>
      <c r="B30" s="61" t="s">
        <v>34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</row>
    <row r="31" spans="1:13" ht="15.75">
      <c r="A31" s="59"/>
      <c r="B31" s="86"/>
      <c r="C31" s="87"/>
      <c r="D31" s="59"/>
      <c r="E31" s="59"/>
      <c r="F31" s="59"/>
      <c r="G31" s="59"/>
      <c r="H31" s="59"/>
      <c r="I31" s="59"/>
      <c r="J31" s="59"/>
      <c r="K31" s="59"/>
      <c r="L31" s="59"/>
      <c r="M31" s="59"/>
    </row>
    <row r="32" spans="1:13" ht="24" customHeight="1">
      <c r="A32" s="77"/>
      <c r="B32" s="88" t="s">
        <v>35</v>
      </c>
      <c r="C32" s="88" t="s">
        <v>25</v>
      </c>
      <c r="D32" s="88" t="s">
        <v>36</v>
      </c>
      <c r="E32" s="88" t="s">
        <v>37</v>
      </c>
      <c r="F32" s="59"/>
      <c r="G32" s="59"/>
      <c r="H32" s="59"/>
      <c r="I32" s="59"/>
      <c r="J32" s="59"/>
      <c r="K32" s="59"/>
      <c r="L32" s="59"/>
      <c r="M32" s="59"/>
    </row>
    <row r="33" spans="1:13" ht="15.75">
      <c r="A33" s="77"/>
      <c r="B33" s="108" t="s">
        <v>38</v>
      </c>
      <c r="C33" s="10" t="s">
        <v>39</v>
      </c>
      <c r="D33" s="26">
        <f>SUMIFS(G9:G18, H9:H18, "RABBLE", E9:E18, "SI")</f>
        <v>0</v>
      </c>
      <c r="E33" s="89"/>
      <c r="F33" s="90"/>
      <c r="G33" s="59"/>
      <c r="H33" s="59"/>
      <c r="I33" s="59"/>
      <c r="J33" s="59"/>
      <c r="K33" s="59"/>
      <c r="L33" s="59"/>
      <c r="M33" s="59"/>
    </row>
    <row r="34" spans="1:13" ht="15.75">
      <c r="A34" s="77"/>
      <c r="B34" s="109"/>
      <c r="C34" s="10" t="s">
        <v>17</v>
      </c>
      <c r="D34" s="26">
        <f>SUMIFS(G9:G18, H9:H18, "RABBLE", E9:E18, "NO")</f>
        <v>0</v>
      </c>
      <c r="E34" s="91">
        <f>D34</f>
        <v>0</v>
      </c>
      <c r="F34" s="90"/>
      <c r="G34" s="59"/>
      <c r="H34" s="59"/>
      <c r="I34" s="59"/>
      <c r="J34" s="59"/>
      <c r="K34" s="59"/>
      <c r="L34" s="59"/>
      <c r="M34" s="59"/>
    </row>
    <row r="35" spans="1:13" ht="15.75">
      <c r="A35" s="77"/>
      <c r="B35" s="108" t="s">
        <v>40</v>
      </c>
      <c r="C35" s="10" t="s">
        <v>39</v>
      </c>
      <c r="D35" s="26">
        <f>SUMIFS(G9:G18, H9:H18, "PIBE DORREGO", E9:E18, "SI")</f>
        <v>0</v>
      </c>
      <c r="E35" s="89"/>
      <c r="F35" s="90"/>
      <c r="G35" s="59"/>
      <c r="H35" s="59"/>
      <c r="I35" s="59"/>
      <c r="J35" s="59"/>
      <c r="K35" s="59"/>
      <c r="L35" s="59"/>
      <c r="M35" s="59"/>
    </row>
    <row r="36" spans="1:13" ht="15.75">
      <c r="A36" s="77"/>
      <c r="B36" s="109"/>
      <c r="C36" s="10" t="s">
        <v>17</v>
      </c>
      <c r="D36" s="26">
        <f>SUMIFS(G9:G18, H9:H18, "PIBE DORREGO", E9:E18, "NO")</f>
        <v>0</v>
      </c>
      <c r="E36" s="91">
        <f>D36</f>
        <v>0</v>
      </c>
      <c r="F36" s="90"/>
      <c r="G36" s="59"/>
      <c r="H36" s="59"/>
      <c r="I36" s="59"/>
      <c r="J36" s="59"/>
      <c r="K36" s="59"/>
      <c r="L36" s="59"/>
      <c r="M36" s="59"/>
    </row>
    <row r="37" spans="1:13" ht="15.75">
      <c r="A37" s="77"/>
      <c r="B37" s="108" t="s">
        <v>18</v>
      </c>
      <c r="C37" s="10" t="s">
        <v>39</v>
      </c>
      <c r="D37" s="26">
        <f>SUMIFS(G9:G18, H9:H18, "TRENES", E9:E18, "SI")</f>
        <v>0</v>
      </c>
      <c r="E37" s="89"/>
      <c r="F37" s="90"/>
      <c r="G37" s="59"/>
      <c r="H37" s="59"/>
      <c r="I37" s="59"/>
      <c r="J37" s="59"/>
      <c r="K37" s="59"/>
      <c r="L37" s="59"/>
      <c r="M37" s="59"/>
    </row>
    <row r="38" spans="1:13" ht="15.75">
      <c r="A38" s="77"/>
      <c r="B38" s="109"/>
      <c r="C38" s="10" t="s">
        <v>17</v>
      </c>
      <c r="D38" s="26">
        <f>SUMIFS(G9:G18, H9:H18, "TRENES", E9:E18, "NO")</f>
        <v>11093179.601006364</v>
      </c>
      <c r="E38" s="91">
        <f>D38</f>
        <v>11093179.601006364</v>
      </c>
      <c r="F38" s="90"/>
      <c r="G38" s="59"/>
      <c r="H38" s="59"/>
      <c r="I38" s="59"/>
      <c r="J38" s="59"/>
      <c r="K38" s="59"/>
      <c r="L38" s="59"/>
      <c r="M38" s="59"/>
    </row>
    <row r="39" spans="1:13" ht="15.75">
      <c r="A39" s="77"/>
      <c r="B39" s="108" t="s">
        <v>41</v>
      </c>
      <c r="C39" s="10" t="s">
        <v>39</v>
      </c>
      <c r="D39" s="26">
        <f>SUMIFS(G9:G18, H9:H18, "OTRO", E9:E18, "SI")</f>
        <v>0</v>
      </c>
      <c r="E39" s="89"/>
      <c r="F39" s="90"/>
      <c r="G39" s="59"/>
      <c r="H39" s="59"/>
      <c r="I39" s="59"/>
      <c r="J39" s="59"/>
      <c r="K39" s="59"/>
      <c r="L39" s="59"/>
      <c r="M39" s="59"/>
    </row>
    <row r="40" spans="1:13" ht="15.75">
      <c r="A40" s="77"/>
      <c r="B40" s="109"/>
      <c r="C40" s="10" t="s">
        <v>17</v>
      </c>
      <c r="D40" s="26">
        <f>SUMIFS(G9:G18, H9:H18, "OTRO", E9:E18, "NO")</f>
        <v>0</v>
      </c>
      <c r="E40" s="91">
        <f>D40</f>
        <v>0</v>
      </c>
      <c r="F40" s="90"/>
      <c r="G40" s="59"/>
      <c r="H40" s="59"/>
      <c r="I40" s="59"/>
      <c r="J40" s="59"/>
      <c r="K40" s="59"/>
      <c r="L40" s="59"/>
      <c r="M40" s="59"/>
    </row>
    <row r="41" spans="1:13" ht="15.75">
      <c r="A41" s="59"/>
      <c r="B41" s="80"/>
      <c r="C41" s="80"/>
      <c r="D41" s="80"/>
      <c r="E41" s="80"/>
      <c r="F41" s="59"/>
      <c r="G41" s="59"/>
      <c r="H41" s="59"/>
      <c r="I41" s="59"/>
      <c r="J41" s="59"/>
      <c r="K41" s="59"/>
      <c r="L41" s="59"/>
      <c r="M41" s="59"/>
    </row>
    <row r="42" spans="1:13" ht="15.75">
      <c r="A42" s="59"/>
      <c r="B42" s="80"/>
      <c r="C42" s="80"/>
      <c r="D42" s="80"/>
      <c r="E42" s="80"/>
      <c r="F42" s="59"/>
      <c r="G42" s="59"/>
      <c r="H42" s="59"/>
      <c r="I42" s="59"/>
      <c r="J42" s="59"/>
      <c r="K42" s="59"/>
      <c r="L42" s="59"/>
      <c r="M42" s="59"/>
    </row>
    <row r="43" spans="1:13" ht="15.75">
      <c r="A43" s="59"/>
      <c r="B43" s="61" t="s">
        <v>42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</row>
    <row r="44" spans="1:13" ht="15.75">
      <c r="A44" s="59"/>
      <c r="B44" s="86"/>
      <c r="C44" s="86"/>
      <c r="D44" s="86"/>
      <c r="E44" s="59"/>
      <c r="F44" s="59"/>
      <c r="G44" s="59"/>
      <c r="H44" s="59"/>
      <c r="I44" s="59"/>
      <c r="J44" s="59"/>
      <c r="K44" s="59"/>
      <c r="L44" s="59"/>
      <c r="M44" s="59"/>
    </row>
    <row r="45" spans="1:13" ht="18.75" customHeight="1">
      <c r="A45" s="77"/>
      <c r="B45" s="92" t="s">
        <v>43</v>
      </c>
      <c r="C45" s="120">
        <f>J19</f>
        <v>12180000</v>
      </c>
      <c r="D45" s="93"/>
      <c r="E45" s="90"/>
      <c r="F45" s="59"/>
      <c r="G45" s="59"/>
      <c r="H45" s="59"/>
      <c r="I45" s="59"/>
      <c r="J45" s="59"/>
      <c r="K45" s="59"/>
      <c r="L45" s="59"/>
      <c r="M45" s="59"/>
    </row>
    <row r="46" spans="1:13" ht="18.75" customHeight="1">
      <c r="A46" s="77"/>
      <c r="B46" s="94" t="s">
        <v>44</v>
      </c>
      <c r="C46" s="10" t="s">
        <v>50</v>
      </c>
      <c r="D46" s="93"/>
      <c r="E46" s="59"/>
      <c r="F46" s="59"/>
      <c r="G46" s="59"/>
      <c r="H46" s="59"/>
      <c r="I46" s="59"/>
      <c r="J46" s="59"/>
      <c r="K46" s="59"/>
      <c r="L46" s="59"/>
      <c r="M46" s="59"/>
    </row>
    <row r="47" spans="1:13" ht="18.75" customHeight="1">
      <c r="A47" s="77"/>
      <c r="B47" s="94" t="s">
        <v>45</v>
      </c>
      <c r="C47" s="95" t="s">
        <v>51</v>
      </c>
      <c r="D47" s="93"/>
      <c r="E47" s="90"/>
      <c r="F47" s="59"/>
      <c r="G47" s="59"/>
      <c r="H47" s="59"/>
      <c r="I47" s="59"/>
      <c r="J47" s="59"/>
      <c r="K47" s="59"/>
      <c r="L47" s="59"/>
      <c r="M47" s="59"/>
    </row>
    <row r="48" spans="1:13" ht="15.75">
      <c r="A48" s="59"/>
      <c r="B48" s="80"/>
      <c r="C48" s="80"/>
      <c r="D48" s="80"/>
      <c r="E48" s="59"/>
      <c r="F48" s="59"/>
      <c r="G48" s="59"/>
      <c r="H48" s="59"/>
      <c r="I48" s="59"/>
      <c r="J48" s="59"/>
      <c r="K48" s="59"/>
      <c r="L48" s="59"/>
      <c r="M48" s="59"/>
    </row>
    <row r="49" spans="1:13" ht="15.7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</row>
    <row r="50" spans="1:13" ht="15.75">
      <c r="A50" s="59"/>
      <c r="B50" s="61" t="s">
        <v>46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</row>
    <row r="51" spans="1:13" ht="15.75">
      <c r="A51" s="59"/>
      <c r="B51" s="86"/>
      <c r="C51" s="86"/>
      <c r="D51" s="59"/>
      <c r="E51" s="59"/>
      <c r="F51" s="59"/>
      <c r="G51" s="59"/>
      <c r="H51" s="59"/>
      <c r="I51" s="59"/>
      <c r="J51" s="59"/>
      <c r="K51" s="59"/>
      <c r="L51" s="59"/>
      <c r="M51" s="59"/>
    </row>
    <row r="52" spans="1:13" ht="15.75">
      <c r="A52" s="59"/>
      <c r="B52" s="86"/>
      <c r="C52" s="86"/>
      <c r="D52" s="59"/>
      <c r="E52" s="59"/>
      <c r="F52" s="59"/>
      <c r="G52" s="59"/>
      <c r="H52" s="59"/>
      <c r="I52" s="59"/>
      <c r="J52" s="59"/>
      <c r="K52" s="59"/>
      <c r="L52" s="59"/>
      <c r="M52" s="59"/>
    </row>
    <row r="53" spans="1:13" ht="18.75" customHeight="1">
      <c r="A53" s="77"/>
      <c r="B53" s="96" t="s">
        <v>38</v>
      </c>
      <c r="C53" s="97"/>
      <c r="D53" s="90"/>
      <c r="E53" s="59"/>
      <c r="F53" s="59"/>
      <c r="G53" s="59"/>
      <c r="H53" s="59"/>
      <c r="I53" s="59"/>
      <c r="J53" s="59"/>
      <c r="K53" s="59"/>
      <c r="L53" s="59"/>
      <c r="M53" s="59"/>
    </row>
    <row r="54" spans="1:13" ht="18.75" customHeight="1">
      <c r="A54" s="77"/>
      <c r="B54" s="96" t="s">
        <v>40</v>
      </c>
      <c r="C54" s="97"/>
      <c r="D54" s="90"/>
      <c r="E54" s="59"/>
      <c r="F54" s="59"/>
      <c r="G54" s="59"/>
      <c r="H54" s="59"/>
      <c r="I54" s="59"/>
      <c r="J54" s="59"/>
      <c r="K54" s="59"/>
      <c r="L54" s="59"/>
      <c r="M54" s="59"/>
    </row>
    <row r="55" spans="1:13" ht="18.75" customHeight="1">
      <c r="A55" s="77"/>
      <c r="B55" s="96" t="s">
        <v>18</v>
      </c>
      <c r="C55" s="98">
        <f>J19</f>
        <v>12180000</v>
      </c>
      <c r="D55" s="90"/>
      <c r="E55" s="59"/>
      <c r="F55" s="59"/>
      <c r="G55" s="59"/>
      <c r="H55" s="59"/>
      <c r="I55" s="59"/>
      <c r="J55" s="59"/>
      <c r="K55" s="59"/>
      <c r="L55" s="59"/>
      <c r="M55" s="59"/>
    </row>
    <row r="56" spans="1:13" ht="18.75" customHeight="1">
      <c r="A56" s="77"/>
      <c r="B56" s="96" t="s">
        <v>41</v>
      </c>
      <c r="C56" s="97"/>
      <c r="D56" s="90"/>
      <c r="E56" s="59"/>
      <c r="F56" s="59"/>
      <c r="G56" s="59"/>
      <c r="H56" s="59"/>
      <c r="I56" s="59"/>
      <c r="J56" s="59"/>
      <c r="K56" s="59"/>
      <c r="L56" s="59"/>
      <c r="M56" s="59"/>
    </row>
    <row r="57" spans="1:13" ht="15.75">
      <c r="A57" s="59"/>
      <c r="B57" s="59"/>
      <c r="C57" s="80"/>
      <c r="D57" s="59"/>
      <c r="E57" s="59"/>
      <c r="F57" s="59"/>
      <c r="G57" s="59"/>
      <c r="H57" s="59"/>
      <c r="I57" s="59"/>
      <c r="J57" s="59"/>
      <c r="K57" s="59"/>
      <c r="L57" s="59"/>
      <c r="M57" s="59"/>
    </row>
    <row r="58" spans="1:13" ht="15.7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</row>
  </sheetData>
  <mergeCells count="6">
    <mergeCell ref="B39:B40"/>
    <mergeCell ref="I18:J18"/>
    <mergeCell ref="B22:L27"/>
    <mergeCell ref="B33:B34"/>
    <mergeCell ref="B35:B36"/>
    <mergeCell ref="B37:B38"/>
  </mergeCells>
  <dataValidations count="1">
    <dataValidation type="list" allowBlank="1" showErrorMessage="1" sqref="C46">
      <formula1>"EFECTIVO,DEPÓSITO,TRANSFERENCIA"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Omeñuk</dc:creator>
  <cp:lastModifiedBy>Omeñuk Pablo</cp:lastModifiedBy>
  <dcterms:created xsi:type="dcterms:W3CDTF">2025-03-31T18:58:42Z</dcterms:created>
  <dcterms:modified xsi:type="dcterms:W3CDTF">2025-04-20T03:30:01Z</dcterms:modified>
</cp:coreProperties>
</file>