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 activeTab="1"/>
  </bookViews>
  <sheets>
    <sheet name="Ingreso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H11" i="2"/>
  <c r="G11" i="2"/>
  <c r="E11" i="2"/>
  <c r="H10" i="2"/>
  <c r="G10" i="2"/>
  <c r="E10" i="2"/>
  <c r="L7" i="1"/>
  <c r="E23" i="1" s="1"/>
  <c r="E7" i="1"/>
  <c r="E18" i="2"/>
  <c r="D18" i="2"/>
  <c r="C18" i="2"/>
  <c r="B18" i="2"/>
  <c r="I17" i="2"/>
  <c r="H17" i="2"/>
  <c r="E17" i="2"/>
  <c r="D17" i="2"/>
  <c r="C17" i="2"/>
  <c r="B17" i="2"/>
  <c r="I16" i="2"/>
  <c r="H16" i="2"/>
  <c r="E16" i="2"/>
  <c r="D16" i="2"/>
  <c r="C16" i="2"/>
  <c r="B16" i="2"/>
  <c r="I15" i="2"/>
  <c r="H15" i="2"/>
  <c r="E15" i="2"/>
  <c r="D15" i="2"/>
  <c r="C15" i="2"/>
  <c r="B15" i="2"/>
  <c r="J14" i="2"/>
  <c r="I14" i="2"/>
  <c r="H14" i="2"/>
  <c r="E14" i="2"/>
  <c r="D14" i="2"/>
  <c r="C14" i="2"/>
  <c r="B14" i="2"/>
  <c r="J13" i="2"/>
  <c r="I13" i="2"/>
  <c r="H13" i="2"/>
  <c r="E13" i="2"/>
  <c r="D13" i="2"/>
  <c r="C13" i="2"/>
  <c r="B13" i="2"/>
  <c r="J12" i="2"/>
  <c r="I12" i="2"/>
  <c r="E12" i="2"/>
  <c r="D12" i="2"/>
  <c r="C12" i="2"/>
  <c r="B12" i="2"/>
  <c r="I11" i="2"/>
  <c r="D11" i="2"/>
  <c r="C11" i="2"/>
  <c r="B11" i="2"/>
  <c r="I10" i="2"/>
  <c r="D35" i="2"/>
  <c r="D10" i="2"/>
  <c r="C10" i="2"/>
  <c r="B10" i="2"/>
  <c r="I9" i="2"/>
  <c r="H9" i="2"/>
  <c r="E9" i="2"/>
  <c r="D9" i="2"/>
  <c r="C9" i="2"/>
  <c r="B9" i="2"/>
  <c r="C4" i="2"/>
  <c r="C3" i="2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E27" i="1"/>
  <c r="D27" i="1"/>
  <c r="C27" i="1"/>
  <c r="B27" i="1"/>
  <c r="A27" i="1"/>
  <c r="D26" i="1"/>
  <c r="C26" i="1"/>
  <c r="B26" i="1"/>
  <c r="A26" i="1"/>
  <c r="E25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L15" i="1"/>
  <c r="E31" i="1" s="1"/>
  <c r="E15" i="1"/>
  <c r="L14" i="1"/>
  <c r="J17" i="2" s="1"/>
  <c r="E14" i="1"/>
  <c r="I14" i="1" s="1"/>
  <c r="L13" i="1"/>
  <c r="J16" i="2" s="1"/>
  <c r="I13" i="1"/>
  <c r="E13" i="1"/>
  <c r="H13" i="1" s="1"/>
  <c r="L12" i="1"/>
  <c r="E28" i="1" s="1"/>
  <c r="I12" i="1"/>
  <c r="H12" i="1"/>
  <c r="E12" i="1"/>
  <c r="G12" i="1" s="1"/>
  <c r="J12" i="1" s="1"/>
  <c r="G15" i="2" s="1"/>
  <c r="L11" i="1"/>
  <c r="M11" i="1" s="1"/>
  <c r="K14" i="2" s="1"/>
  <c r="I11" i="1"/>
  <c r="H11" i="1"/>
  <c r="G11" i="1"/>
  <c r="J11" i="1" s="1"/>
  <c r="G14" i="2" s="1"/>
  <c r="E11" i="1"/>
  <c r="L10" i="1"/>
  <c r="E10" i="1"/>
  <c r="L9" i="1"/>
  <c r="E9" i="1"/>
  <c r="L8" i="1"/>
  <c r="J11" i="2" s="1"/>
  <c r="E8" i="1"/>
  <c r="L6" i="1"/>
  <c r="E6" i="1"/>
  <c r="I6" i="1" s="1"/>
  <c r="D33" i="2" l="1"/>
  <c r="D34" i="2"/>
  <c r="E34" i="2" s="1"/>
  <c r="D39" i="2"/>
  <c r="E24" i="1"/>
  <c r="G7" i="1"/>
  <c r="H7" i="1"/>
  <c r="I7" i="1"/>
  <c r="D37" i="2"/>
  <c r="G10" i="1"/>
  <c r="J10" i="1" s="1"/>
  <c r="E22" i="1"/>
  <c r="J10" i="2"/>
  <c r="G8" i="1"/>
  <c r="H9" i="1"/>
  <c r="J9" i="1" s="1"/>
  <c r="I10" i="1"/>
  <c r="L19" i="1"/>
  <c r="E32" i="1" s="1"/>
  <c r="D40" i="2"/>
  <c r="E40" i="2" s="1"/>
  <c r="E30" i="1"/>
  <c r="J9" i="2"/>
  <c r="G9" i="1"/>
  <c r="H10" i="1"/>
  <c r="H8" i="1"/>
  <c r="I9" i="1"/>
  <c r="M12" i="1"/>
  <c r="K15" i="2" s="1"/>
  <c r="G15" i="1"/>
  <c r="J15" i="1" s="1"/>
  <c r="E29" i="1"/>
  <c r="J15" i="2"/>
  <c r="G6" i="1"/>
  <c r="I8" i="1"/>
  <c r="G14" i="1"/>
  <c r="J14" i="1" s="1"/>
  <c r="G17" i="2" s="1"/>
  <c r="H15" i="1"/>
  <c r="E26" i="1"/>
  <c r="H6" i="1"/>
  <c r="G13" i="1"/>
  <c r="J13" i="1" s="1"/>
  <c r="G16" i="2" s="1"/>
  <c r="H14" i="1"/>
  <c r="I15" i="1"/>
  <c r="J8" i="1" l="1"/>
  <c r="J7" i="1"/>
  <c r="M7" i="1" s="1"/>
  <c r="K10" i="2" s="1"/>
  <c r="J19" i="2"/>
  <c r="M17" i="1"/>
  <c r="K18" i="2" s="1"/>
  <c r="G18" i="2"/>
  <c r="M15" i="1"/>
  <c r="G13" i="2"/>
  <c r="M10" i="1"/>
  <c r="K13" i="2" s="1"/>
  <c r="G12" i="2"/>
  <c r="M9" i="1"/>
  <c r="K12" i="2" s="1"/>
  <c r="M14" i="1"/>
  <c r="K17" i="2" s="1"/>
  <c r="C45" i="2"/>
  <c r="M8" i="1"/>
  <c r="K11" i="2" s="1"/>
  <c r="J6" i="1"/>
  <c r="M13" i="1"/>
  <c r="K16" i="2" s="1"/>
  <c r="G9" i="2" l="1"/>
  <c r="D38" i="2" s="1"/>
  <c r="E38" i="2" s="1"/>
  <c r="M6" i="1"/>
  <c r="K9" i="2" l="1"/>
  <c r="K19" i="2" s="1"/>
  <c r="L19" i="2" s="1"/>
  <c r="M19" i="1"/>
  <c r="G19" i="2"/>
  <c r="D36" i="2"/>
  <c r="E36" i="2" s="1"/>
</calcChain>
</file>

<file path=xl/sharedStrings.xml><?xml version="1.0" encoding="utf-8"?>
<sst xmlns="http://schemas.openxmlformats.org/spreadsheetml/2006/main" count="94" uniqueCount="53">
  <si>
    <t>Fecha</t>
  </si>
  <si>
    <t>Cliente</t>
  </si>
  <si>
    <t>PEDIDO (BULTOS)</t>
  </si>
  <si>
    <t>PRODUCTO</t>
  </si>
  <si>
    <t>UNIDADES X BULTO</t>
  </si>
  <si>
    <t>PRECIO LISTA CON DESCUENTO</t>
  </si>
  <si>
    <t>CMV s/IVA s/Perc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</si>
  <si>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</si>
  <si>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</si>
  <si>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</si>
  <si>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</si>
  <si>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</si>
  <si>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</si>
  <si>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</si>
  <si>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</si>
  <si>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</si>
  <si>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</si>
  <si>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Brahma Chopp Lata 473cc</t>
  </si>
  <si>
    <t>NO</t>
  </si>
  <si>
    <t>PIBE DORREGO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</si>
  <si>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</si>
  <si>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</si>
  <si>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</si>
  <si>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</si>
  <si>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</si>
  <si>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</si>
  <si>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</si>
  <si>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</si>
  <si>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</si>
  <si>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</si>
  <si>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</si>
  <si>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</si>
  <si>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</si>
  <si>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</si>
  <si>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</si>
  <si>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</si>
  <si>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</si>
  <si>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</si>
  <si>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</si>
  <si>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</si>
  <si>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</si>
  <si>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TRENES</t>
  </si>
  <si>
    <t>OTRO</t>
  </si>
  <si>
    <t>02. Info Venta</t>
  </si>
  <si>
    <t>Total Venta</t>
  </si>
  <si>
    <t>Medio de Pago</t>
  </si>
  <si>
    <t>Cuenta Depósito</t>
  </si>
  <si>
    <t>04. Participación</t>
  </si>
  <si>
    <t/>
  </si>
  <si>
    <t>Budweiser Lata 473cc</t>
  </si>
  <si>
    <t>DEPÓSITO</t>
  </si>
  <si>
    <t>EL PIBE DORREGO SA</t>
  </si>
  <si>
    <t>MANUEL - MANUEL DISTR.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</si>
</sst>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d/mm/yyyy"/>
    <numFmt numFmtId="167" formatCode="_ &quot;$&quot;\ * #,##0.00_ ;_ &quot;$&quot;\ * \-#,##0.00_ ;_ &quot;$&quot;\ * &quot;-&quot;??_ ;_ @_ "/>
    <numFmt numFmtId="168" formatCode="[$$-2C0A]\ #,##0.00"/>
    <numFmt numFmtId="169" formatCode="#,##0_ ;[Red]\-#,##0\ "/>
  </numFmts>
  <fonts count="23">
    <font>
      <sz val="12"/>
      <color theme="1"/>
      <name val="Calibri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sz val="12"/>
      <color theme="1"/>
      <name val="Calibri"/>
      <family val="2"/>
    </font>
    <font>
      <b/>
      <sz val="9"/>
      <color theme="1"/>
      <name val="Nunito"/>
    </font>
    <font>
      <sz val="8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1" fontId="8" fillId="0" borderId="3" xfId="0" applyNumberFormat="1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164" fontId="8" fillId="0" borderId="5" xfId="0" applyNumberFormat="1" applyFont="1" applyBorder="1"/>
    <xf numFmtId="167" fontId="3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/>
    </xf>
    <xf numFmtId="168" fontId="9" fillId="6" borderId="4" xfId="0" applyNumberFormat="1" applyFont="1" applyFill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167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/>
    </xf>
    <xf numFmtId="10" fontId="3" fillId="0" borderId="4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/>
    </xf>
    <xf numFmtId="0" fontId="11" fillId="0" borderId="4" xfId="0" applyFont="1" applyBorder="1"/>
    <xf numFmtId="164" fontId="3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wrapText="1"/>
    </xf>
    <xf numFmtId="1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wrapText="1"/>
    </xf>
    <xf numFmtId="167" fontId="13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167" fontId="14" fillId="0" borderId="0" xfId="0" applyNumberFormat="1" applyFont="1"/>
    <xf numFmtId="165" fontId="14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9" fillId="0" borderId="4" xfId="0" applyNumberFormat="1" applyFont="1" applyBorder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165" fontId="9" fillId="7" borderId="9" xfId="0" applyNumberFormat="1" applyFont="1" applyFill="1" applyBorder="1"/>
    <xf numFmtId="165" fontId="9" fillId="8" borderId="9" xfId="0" applyNumberFormat="1" applyFont="1" applyFill="1" applyBorder="1"/>
    <xf numFmtId="165" fontId="16" fillId="0" borderId="0" xfId="0" applyNumberFormat="1" applyFont="1"/>
    <xf numFmtId="0" fontId="9" fillId="3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7" fillId="9" borderId="4" xfId="0" applyFont="1" applyFill="1" applyBorder="1" applyAlignment="1">
      <alignment horizontal="center" vertical="center"/>
    </xf>
    <xf numFmtId="165" fontId="9" fillId="7" borderId="4" xfId="0" applyNumberFormat="1" applyFont="1" applyFill="1" applyBorder="1" applyAlignment="1">
      <alignment vertical="center"/>
    </xf>
    <xf numFmtId="0" fontId="16" fillId="0" borderId="0" xfId="0" applyFont="1"/>
    <xf numFmtId="0" fontId="18" fillId="0" borderId="0" xfId="0" applyFont="1"/>
    <xf numFmtId="165" fontId="18" fillId="0" borderId="0" xfId="0" applyNumberFormat="1" applyFont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8" fontId="2" fillId="0" borderId="5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68" fontId="12" fillId="0" borderId="11" xfId="0" applyNumberFormat="1" applyFont="1" applyBorder="1" applyAlignment="1">
      <alignment vertical="center"/>
    </xf>
    <xf numFmtId="168" fontId="2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20" fillId="14" borderId="4" xfId="0" applyNumberFormat="1" applyFont="1" applyFill="1" applyBorder="1" applyAlignment="1">
      <alignment horizontal="center" vertical="center"/>
    </xf>
    <xf numFmtId="168" fontId="20" fillId="15" borderId="4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vertical="center"/>
    </xf>
    <xf numFmtId="168" fontId="9" fillId="0" borderId="4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8" fontId="21" fillId="18" borderId="4" xfId="0" applyNumberFormat="1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169" fontId="2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4" xfId="0" applyNumberFormat="1" applyFont="1" applyBorder="1" applyAlignment="1">
      <alignment vertical="center"/>
    </xf>
    <xf numFmtId="0" fontId="4" fillId="0" borderId="4" xfId="0" applyFont="1" applyBorder="1"/>
    <xf numFmtId="0" fontId="2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5" fillId="0" borderId="8" xfId="0" applyFont="1" applyBorder="1"/>
    <xf numFmtId="0" fontId="2" fillId="0" borderId="2" xfId="0" applyFont="1" applyBorder="1" applyAlignment="1">
      <alignment horizontal="center" vertical="center"/>
    </xf>
    <xf numFmtId="0" fontId="15" fillId="0" borderId="6" xfId="0" applyFont="1" applyBorder="1"/>
    <xf numFmtId="0" fontId="15" fillId="0" borderId="5" xfId="0" applyFont="1" applyBorder="1"/>
    <xf numFmtId="0" fontId="2" fillId="0" borderId="13" xfId="0" applyFont="1" applyBorder="1" applyAlignment="1">
      <alignment horizontal="left" vertical="top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0" fillId="0" borderId="0" xfId="0"/>
    <xf numFmtId="0" fontId="15" fillId="0" borderId="17" xfId="0" applyFont="1" applyBorder="1"/>
    <xf numFmtId="0" fontId="15" fillId="0" borderId="3" xfId="0" applyFont="1" applyBorder="1"/>
    <xf numFmtId="0" fontId="15" fillId="0" borderId="18" xfId="0" applyFont="1" applyBorder="1"/>
    <xf numFmtId="0" fontId="15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showGridLines="0" topLeftCell="A18" workbookViewId="0">
      <selection activeCell="O6" sqref="O6"/>
    </sheetView>
  </sheetViews>
  <sheetFormatPr baseColWidth="10" defaultColWidth="11.125" defaultRowHeight="15" customHeight="1"/>
  <cols>
    <col min="1" max="1" width="13.5" customWidth="1"/>
    <col min="2" max="2" width="23.125" customWidth="1"/>
    <col min="3" max="5" width="13.5" customWidth="1"/>
    <col min="6" max="6" width="10.875" customWidth="1"/>
    <col min="7" max="9" width="12.125" customWidth="1"/>
    <col min="10" max="10" width="13.875" customWidth="1"/>
    <col min="11" max="11" width="10.875" customWidth="1"/>
    <col min="12" max="13" width="15.5" customWidth="1"/>
    <col min="14" max="14" width="10.875" customWidth="1"/>
    <col min="15" max="15" width="16" customWidth="1"/>
    <col min="16" max="26" width="10.875" customWidth="1"/>
  </cols>
  <sheetData>
    <row r="1" spans="1:26" ht="15.75" customHeight="1">
      <c r="A1" s="1" t="s">
        <v>0</v>
      </c>
      <c r="B1" s="2">
        <v>45797</v>
      </c>
    </row>
    <row r="2" spans="1:26" ht="15.75" customHeight="1">
      <c r="A2" s="1" t="s">
        <v>1</v>
      </c>
      <c r="B2" s="103" t="s">
        <v>52</v>
      </c>
    </row>
    <row r="3" spans="1:26" ht="15.75" customHeight="1"/>
    <row r="4" spans="1:26" ht="15.75" customHeight="1">
      <c r="H4" s="3">
        <v>0.21</v>
      </c>
    </row>
    <row r="5" spans="1:26" ht="38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  <c r="L5" s="5" t="s">
        <v>13</v>
      </c>
      <c r="M5" s="6" t="s">
        <v>14</v>
      </c>
      <c r="N5" s="7" t="s">
        <v>15</v>
      </c>
      <c r="O5" s="7" t="s">
        <v>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9">
        <v>600</v>
      </c>
      <c r="B6" s="10" t="s">
        <v>17</v>
      </c>
      <c r="C6" s="11">
        <v>12</v>
      </c>
      <c r="D6" s="12">
        <v>14622.96</v>
      </c>
      <c r="E6" s="13">
        <f t="shared" ref="E6:E15" si="0">+D6*A6</f>
        <v>8773776</v>
      </c>
      <c r="F6" s="14">
        <v>0.16279069767441801</v>
      </c>
      <c r="G6" s="13">
        <f t="shared" ref="G6:G15" si="1">+F6*E6</f>
        <v>1428289.1162790644</v>
      </c>
      <c r="H6" s="13">
        <f t="shared" ref="H6:H15" si="2">+E6*0.21</f>
        <v>1842492.96</v>
      </c>
      <c r="I6" s="13">
        <f t="shared" ref="I6:I15" si="3">+E6*3%</f>
        <v>263213.27999999997</v>
      </c>
      <c r="J6" s="15">
        <f t="shared" ref="J6:J15" si="4">+E6+G6+H6+I6</f>
        <v>12307771.356279062</v>
      </c>
      <c r="K6" s="16">
        <v>23000</v>
      </c>
      <c r="L6" s="17">
        <f t="shared" ref="L6:L15" si="5">+K6*A6</f>
        <v>13800000</v>
      </c>
      <c r="M6" s="18">
        <f t="shared" ref="M6:M15" si="6">+L6-J6</f>
        <v>1492228.6437209379</v>
      </c>
      <c r="N6" s="19" t="s">
        <v>18</v>
      </c>
      <c r="O6" s="20" t="s">
        <v>41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8" customHeight="1">
      <c r="A7" s="9">
        <v>550</v>
      </c>
      <c r="B7" s="102" t="s">
        <v>49</v>
      </c>
      <c r="C7" s="11">
        <v>12</v>
      </c>
      <c r="D7" s="12">
        <v>17143.696605942001</v>
      </c>
      <c r="E7" s="13">
        <f t="shared" ref="E7" si="7">+D7*A7</f>
        <v>9429033.1332681011</v>
      </c>
      <c r="F7" s="14">
        <v>0.16279069767441801</v>
      </c>
      <c r="G7" s="13">
        <f t="shared" ref="G7" si="8">+F7*E7</f>
        <v>1534958.8821599178</v>
      </c>
      <c r="H7" s="13">
        <f t="shared" ref="H7" si="9">+E7*0.21</f>
        <v>1980096.9579863013</v>
      </c>
      <c r="I7" s="13">
        <f t="shared" ref="I7" si="10">+E7*3%</f>
        <v>282870.99399804301</v>
      </c>
      <c r="J7" s="15">
        <f t="shared" ref="J7" si="11">+E7+G7+H7+I7</f>
        <v>13226959.967412364</v>
      </c>
      <c r="K7" s="16">
        <v>22600</v>
      </c>
      <c r="L7" s="17">
        <f t="shared" ref="L7" si="12">+K7*A7</f>
        <v>12430000</v>
      </c>
      <c r="M7" s="18">
        <f t="shared" ref="M7" si="13">+L7-J7</f>
        <v>-796959.96741236374</v>
      </c>
      <c r="N7" s="19" t="s">
        <v>18</v>
      </c>
      <c r="O7" s="20" t="s">
        <v>19</v>
      </c>
    </row>
    <row r="8" spans="1:26" ht="18" customHeight="1">
      <c r="A8" s="9">
        <v>50</v>
      </c>
      <c r="B8" s="102" t="s">
        <v>49</v>
      </c>
      <c r="C8" s="11">
        <v>12</v>
      </c>
      <c r="D8" s="12">
        <v>0</v>
      </c>
      <c r="E8" s="13">
        <f t="shared" si="0"/>
        <v>0</v>
      </c>
      <c r="F8" s="23"/>
      <c r="G8" s="13">
        <f t="shared" si="1"/>
        <v>0</v>
      </c>
      <c r="H8" s="13">
        <f t="shared" si="2"/>
        <v>0</v>
      </c>
      <c r="I8" s="13">
        <f t="shared" si="3"/>
        <v>0</v>
      </c>
      <c r="J8" s="15">
        <f t="shared" si="4"/>
        <v>0</v>
      </c>
      <c r="K8" s="16">
        <v>22600</v>
      </c>
      <c r="L8" s="17">
        <f t="shared" si="5"/>
        <v>1130000</v>
      </c>
      <c r="M8" s="18">
        <f t="shared" si="6"/>
        <v>1130000</v>
      </c>
      <c r="N8" s="19" t="s">
        <v>40</v>
      </c>
      <c r="O8" s="20" t="s">
        <v>19</v>
      </c>
    </row>
    <row r="9" spans="1:26" ht="18" customHeight="1">
      <c r="A9" s="24"/>
      <c r="B9" s="25"/>
      <c r="C9" s="22"/>
      <c r="D9" s="26"/>
      <c r="E9" s="13">
        <f t="shared" si="0"/>
        <v>0</v>
      </c>
      <c r="F9" s="23"/>
      <c r="G9" s="13">
        <f t="shared" si="1"/>
        <v>0</v>
      </c>
      <c r="H9" s="13">
        <f t="shared" si="2"/>
        <v>0</v>
      </c>
      <c r="I9" s="13">
        <f t="shared" si="3"/>
        <v>0</v>
      </c>
      <c r="J9" s="15">
        <f t="shared" si="4"/>
        <v>0</v>
      </c>
      <c r="K9" s="16"/>
      <c r="L9" s="17">
        <f t="shared" si="5"/>
        <v>0</v>
      </c>
      <c r="M9" s="18">
        <f t="shared" si="6"/>
        <v>0</v>
      </c>
      <c r="N9" s="19"/>
      <c r="O9" s="20"/>
    </row>
    <row r="10" spans="1:26" ht="18" customHeight="1">
      <c r="A10" s="24"/>
      <c r="B10" s="25"/>
      <c r="C10" s="22"/>
      <c r="D10" s="27"/>
      <c r="E10" s="13">
        <f t="shared" si="0"/>
        <v>0</v>
      </c>
      <c r="F10" s="23"/>
      <c r="G10" s="13">
        <f t="shared" si="1"/>
        <v>0</v>
      </c>
      <c r="H10" s="13">
        <f t="shared" si="2"/>
        <v>0</v>
      </c>
      <c r="I10" s="13">
        <f t="shared" si="3"/>
        <v>0</v>
      </c>
      <c r="J10" s="15">
        <f t="shared" si="4"/>
        <v>0</v>
      </c>
      <c r="K10" s="16"/>
      <c r="L10" s="17">
        <f t="shared" si="5"/>
        <v>0</v>
      </c>
      <c r="M10" s="18">
        <f t="shared" si="6"/>
        <v>0</v>
      </c>
      <c r="N10" s="19"/>
      <c r="O10" s="20"/>
    </row>
    <row r="11" spans="1:26" ht="18" customHeight="1">
      <c r="A11" s="24"/>
      <c r="B11" s="25"/>
      <c r="C11" s="22"/>
      <c r="D11" s="27"/>
      <c r="E11" s="13">
        <f t="shared" si="0"/>
        <v>0</v>
      </c>
      <c r="F11" s="23"/>
      <c r="G11" s="13">
        <f t="shared" si="1"/>
        <v>0</v>
      </c>
      <c r="H11" s="13">
        <f t="shared" si="2"/>
        <v>0</v>
      </c>
      <c r="I11" s="13">
        <f t="shared" si="3"/>
        <v>0</v>
      </c>
      <c r="J11" s="15">
        <f t="shared" si="4"/>
        <v>0</v>
      </c>
      <c r="K11" s="16"/>
      <c r="L11" s="17">
        <f t="shared" si="5"/>
        <v>0</v>
      </c>
      <c r="M11" s="18">
        <f t="shared" si="6"/>
        <v>0</v>
      </c>
      <c r="N11" s="19"/>
      <c r="O11" s="20"/>
    </row>
    <row r="12" spans="1:26" ht="18" customHeight="1">
      <c r="A12" s="24"/>
      <c r="B12" s="25"/>
      <c r="C12" s="22"/>
      <c r="D12" s="27"/>
      <c r="E12" s="13">
        <f t="shared" si="0"/>
        <v>0</v>
      </c>
      <c r="F12" s="23"/>
      <c r="G12" s="13">
        <f t="shared" si="1"/>
        <v>0</v>
      </c>
      <c r="H12" s="13">
        <f t="shared" si="2"/>
        <v>0</v>
      </c>
      <c r="I12" s="13">
        <f t="shared" si="3"/>
        <v>0</v>
      </c>
      <c r="J12" s="15">
        <f t="shared" si="4"/>
        <v>0</v>
      </c>
      <c r="K12" s="16"/>
      <c r="L12" s="17">
        <f t="shared" si="5"/>
        <v>0</v>
      </c>
      <c r="M12" s="18">
        <f t="shared" si="6"/>
        <v>0</v>
      </c>
      <c r="N12" s="19"/>
      <c r="O12" s="20"/>
    </row>
    <row r="13" spans="1:26" ht="18" customHeight="1">
      <c r="A13" s="24"/>
      <c r="B13" s="25"/>
      <c r="C13" s="22"/>
      <c r="D13" s="27"/>
      <c r="E13" s="13">
        <f t="shared" si="0"/>
        <v>0</v>
      </c>
      <c r="F13" s="23"/>
      <c r="G13" s="13">
        <f t="shared" si="1"/>
        <v>0</v>
      </c>
      <c r="H13" s="13">
        <f t="shared" si="2"/>
        <v>0</v>
      </c>
      <c r="I13" s="13">
        <f t="shared" si="3"/>
        <v>0</v>
      </c>
      <c r="J13" s="15">
        <f t="shared" si="4"/>
        <v>0</v>
      </c>
      <c r="K13" s="16"/>
      <c r="L13" s="17">
        <f t="shared" si="5"/>
        <v>0</v>
      </c>
      <c r="M13" s="18">
        <f t="shared" si="6"/>
        <v>0</v>
      </c>
      <c r="N13" s="19"/>
      <c r="O13" s="20"/>
    </row>
    <row r="14" spans="1:26" ht="18" customHeight="1">
      <c r="A14" s="28"/>
      <c r="B14" s="29"/>
      <c r="C14" s="29"/>
      <c r="D14" s="30"/>
      <c r="E14" s="13">
        <f t="shared" si="0"/>
        <v>0</v>
      </c>
      <c r="F14" s="23"/>
      <c r="G14" s="13">
        <f t="shared" si="1"/>
        <v>0</v>
      </c>
      <c r="H14" s="13">
        <f t="shared" si="2"/>
        <v>0</v>
      </c>
      <c r="I14" s="13">
        <f t="shared" si="3"/>
        <v>0</v>
      </c>
      <c r="J14" s="15">
        <f t="shared" si="4"/>
        <v>0</v>
      </c>
      <c r="K14" s="16"/>
      <c r="L14" s="17">
        <f t="shared" si="5"/>
        <v>0</v>
      </c>
      <c r="M14" s="18">
        <f t="shared" si="6"/>
        <v>0</v>
      </c>
      <c r="N14" s="19"/>
      <c r="O14" s="2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8" customHeight="1">
      <c r="A15" s="28"/>
      <c r="B15" s="29"/>
      <c r="C15" s="29"/>
      <c r="D15" s="30"/>
      <c r="E15" s="13">
        <f t="shared" si="0"/>
        <v>0</v>
      </c>
      <c r="F15" s="23"/>
      <c r="G15" s="13">
        <f t="shared" si="1"/>
        <v>0</v>
      </c>
      <c r="H15" s="13">
        <f t="shared" si="2"/>
        <v>0</v>
      </c>
      <c r="I15" s="13">
        <f t="shared" si="3"/>
        <v>0</v>
      </c>
      <c r="J15" s="15">
        <f t="shared" si="4"/>
        <v>0</v>
      </c>
      <c r="K15" s="16"/>
      <c r="L15" s="17">
        <f t="shared" si="5"/>
        <v>0</v>
      </c>
      <c r="M15" s="18">
        <f t="shared" si="6"/>
        <v>0</v>
      </c>
      <c r="N15" s="19"/>
      <c r="O15" s="2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8" customHeight="1">
      <c r="A16" s="32"/>
      <c r="B16" s="33"/>
      <c r="C16" s="34"/>
      <c r="D16" s="35"/>
      <c r="E16" s="36"/>
      <c r="F16" s="37"/>
      <c r="G16" s="38"/>
      <c r="H16" s="38"/>
      <c r="I16" s="38"/>
      <c r="J16" s="39"/>
      <c r="K16" s="40"/>
      <c r="L16" s="41"/>
      <c r="M16" s="42"/>
    </row>
    <row r="17" spans="1:14" ht="15.75" customHeight="1">
      <c r="I17" s="43"/>
      <c r="J17" s="44"/>
      <c r="K17" s="104" t="s">
        <v>20</v>
      </c>
      <c r="L17" s="105"/>
      <c r="M17" s="45">
        <f>+(SUM(H6:H15))*(5/21)</f>
        <v>910140.45666340506</v>
      </c>
      <c r="N17" s="46"/>
    </row>
    <row r="18" spans="1:14" ht="15" customHeight="1">
      <c r="I18" s="43"/>
      <c r="J18" s="44"/>
      <c r="K18" s="44"/>
      <c r="L18" s="44"/>
      <c r="M18" s="47"/>
      <c r="N18" s="46"/>
    </row>
    <row r="19" spans="1:14" ht="15.75" customHeight="1">
      <c r="I19" s="43"/>
      <c r="J19" s="43"/>
      <c r="K19" s="43"/>
      <c r="L19" s="48">
        <f>SUM(L6:L15)</f>
        <v>27360000</v>
      </c>
      <c r="M19" s="49">
        <f>SUM(M6:M15)+M17</f>
        <v>2735409.1329719792</v>
      </c>
      <c r="N19" s="46"/>
    </row>
    <row r="20" spans="1:14" ht="15.75" customHeight="1">
      <c r="L20" s="50"/>
      <c r="M20" s="50"/>
      <c r="N20" s="46"/>
    </row>
    <row r="21" spans="1:14" ht="26.25" customHeight="1">
      <c r="A21" s="51" t="s">
        <v>2</v>
      </c>
      <c r="B21" s="51" t="s">
        <v>3</v>
      </c>
      <c r="C21" s="51" t="s">
        <v>4</v>
      </c>
      <c r="D21" s="52" t="s">
        <v>12</v>
      </c>
      <c r="E21" s="52" t="s">
        <v>13</v>
      </c>
    </row>
    <row r="22" spans="1:14" ht="15.75" customHeight="1">
      <c r="A22" s="53">
        <f t="shared" ref="A22:C22" si="14">A6</f>
        <v>600</v>
      </c>
      <c r="B22" s="53" t="str">
        <f t="shared" si="14"/>
        <v>Brahma Chopp Lata 473cc</v>
      </c>
      <c r="C22" s="53">
        <f t="shared" si="14"/>
        <v>12</v>
      </c>
      <c r="D22" s="16">
        <f t="shared" ref="D22:E22" si="15">K6</f>
        <v>23000</v>
      </c>
      <c r="E22" s="45">
        <f t="shared" si="15"/>
        <v>13800000</v>
      </c>
    </row>
    <row r="23" spans="1:14" ht="15.75" customHeight="1">
      <c r="A23" s="53">
        <f t="shared" ref="A23:C23" si="16">A7</f>
        <v>550</v>
      </c>
      <c r="B23" s="53" t="str">
        <f t="shared" si="16"/>
        <v>Budweiser Lata 473cc</v>
      </c>
      <c r="C23" s="53">
        <f t="shared" si="16"/>
        <v>12</v>
      </c>
      <c r="D23" s="16">
        <f t="shared" ref="D23:E23" si="17">K7</f>
        <v>22600</v>
      </c>
      <c r="E23" s="45">
        <f t="shared" si="17"/>
        <v>12430000</v>
      </c>
    </row>
    <row r="24" spans="1:14" ht="15.75" customHeight="1">
      <c r="A24" s="53">
        <f t="shared" ref="A24:C24" si="18">A8</f>
        <v>50</v>
      </c>
      <c r="B24" s="53" t="str">
        <f t="shared" si="18"/>
        <v>Budweiser Lata 473cc</v>
      </c>
      <c r="C24" s="53">
        <f t="shared" si="18"/>
        <v>12</v>
      </c>
      <c r="D24" s="16">
        <f t="shared" ref="D24:E24" si="19">K8</f>
        <v>22600</v>
      </c>
      <c r="E24" s="45">
        <f t="shared" si="19"/>
        <v>1130000</v>
      </c>
    </row>
    <row r="25" spans="1:14" ht="15.75" customHeight="1">
      <c r="A25" s="53">
        <f t="shared" ref="A25:C25" si="20">A9</f>
        <v>0</v>
      </c>
      <c r="B25" s="53">
        <f t="shared" si="20"/>
        <v>0</v>
      </c>
      <c r="C25" s="53">
        <f t="shared" si="20"/>
        <v>0</v>
      </c>
      <c r="D25" s="16">
        <f t="shared" ref="D25:E25" si="21">K9</f>
        <v>0</v>
      </c>
      <c r="E25" s="45">
        <f t="shared" si="21"/>
        <v>0</v>
      </c>
    </row>
    <row r="26" spans="1:14" ht="15.75" customHeight="1">
      <c r="A26" s="53">
        <f t="shared" ref="A26:C26" si="22">A10</f>
        <v>0</v>
      </c>
      <c r="B26" s="53">
        <f t="shared" si="22"/>
        <v>0</v>
      </c>
      <c r="C26" s="53">
        <f t="shared" si="22"/>
        <v>0</v>
      </c>
      <c r="D26" s="16">
        <f t="shared" ref="D26:E26" si="23">K10</f>
        <v>0</v>
      </c>
      <c r="E26" s="45">
        <f t="shared" si="23"/>
        <v>0</v>
      </c>
    </row>
    <row r="27" spans="1:14" ht="15.75" customHeight="1">
      <c r="A27" s="53">
        <f t="shared" ref="A27:C27" si="24">A11</f>
        <v>0</v>
      </c>
      <c r="B27" s="53">
        <f t="shared" si="24"/>
        <v>0</v>
      </c>
      <c r="C27" s="53">
        <f t="shared" si="24"/>
        <v>0</v>
      </c>
      <c r="D27" s="16">
        <f t="shared" ref="D27:E27" si="25">K11</f>
        <v>0</v>
      </c>
      <c r="E27" s="45">
        <f t="shared" si="25"/>
        <v>0</v>
      </c>
    </row>
    <row r="28" spans="1:14" ht="15.75" customHeight="1">
      <c r="A28" s="53">
        <f t="shared" ref="A28:C28" si="26">A12</f>
        <v>0</v>
      </c>
      <c r="B28" s="53">
        <f t="shared" si="26"/>
        <v>0</v>
      </c>
      <c r="C28" s="53">
        <f t="shared" si="26"/>
        <v>0</v>
      </c>
      <c r="D28" s="16">
        <f t="shared" ref="D28:E28" si="27">K12</f>
        <v>0</v>
      </c>
      <c r="E28" s="45">
        <f t="shared" si="27"/>
        <v>0</v>
      </c>
    </row>
    <row r="29" spans="1:14" ht="15.75" customHeight="1">
      <c r="A29" s="53">
        <f t="shared" ref="A29:C29" si="28">A13</f>
        <v>0</v>
      </c>
      <c r="B29" s="53">
        <f t="shared" si="28"/>
        <v>0</v>
      </c>
      <c r="C29" s="53">
        <f t="shared" si="28"/>
        <v>0</v>
      </c>
      <c r="D29" s="16">
        <f t="shared" ref="D29:E29" si="29">K13</f>
        <v>0</v>
      </c>
      <c r="E29" s="45">
        <f t="shared" si="29"/>
        <v>0</v>
      </c>
    </row>
    <row r="30" spans="1:14" ht="15.75" customHeight="1">
      <c r="A30" s="53">
        <f t="shared" ref="A30:C30" si="30">A14</f>
        <v>0</v>
      </c>
      <c r="B30" s="53">
        <f t="shared" si="30"/>
        <v>0</v>
      </c>
      <c r="C30" s="53">
        <f t="shared" si="30"/>
        <v>0</v>
      </c>
      <c r="D30" s="16">
        <f t="shared" ref="D30:E30" si="31">K14</f>
        <v>0</v>
      </c>
      <c r="E30" s="45">
        <f t="shared" si="31"/>
        <v>0</v>
      </c>
    </row>
    <row r="31" spans="1:14" ht="15.75" customHeight="1">
      <c r="A31" s="53">
        <f t="shared" ref="A31:C31" si="32">A15</f>
        <v>0</v>
      </c>
      <c r="B31" s="53">
        <f t="shared" si="32"/>
        <v>0</v>
      </c>
      <c r="C31" s="53">
        <f t="shared" si="32"/>
        <v>0</v>
      </c>
      <c r="D31" s="16">
        <f t="shared" ref="D31:E31" si="33">K15</f>
        <v>0</v>
      </c>
      <c r="E31" s="45">
        <f t="shared" si="33"/>
        <v>0</v>
      </c>
    </row>
    <row r="32" spans="1:14" ht="15.75" customHeight="1">
      <c r="A32" s="54"/>
      <c r="B32" s="54"/>
      <c r="C32" s="54"/>
      <c r="D32" s="55" t="s">
        <v>21</v>
      </c>
      <c r="E32" s="56">
        <f>L19</f>
        <v>27360000</v>
      </c>
    </row>
    <row r="33" spans="4:5" ht="15.75" customHeight="1">
      <c r="D33" s="57"/>
      <c r="E33" s="50"/>
    </row>
    <row r="34" spans="4:5" ht="15.75" customHeight="1"/>
    <row r="35" spans="4:5" ht="15.75" customHeight="1">
      <c r="D35" s="58"/>
      <c r="E35" s="59"/>
    </row>
    <row r="36" spans="4:5" ht="15.75" customHeight="1"/>
    <row r="37" spans="4:5" ht="15.75" customHeight="1">
      <c r="D37" s="57"/>
      <c r="E37" s="50"/>
    </row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K17:L17"/>
  </mergeCells>
  <dataValidations count="2">
    <dataValidation type="list" allowBlank="1" showErrorMessage="1" sqref="N6:N15">
      <formula1>"SI,NO"</formula1>
    </dataValidation>
    <dataValidation type="list" allowBlank="1" showErrorMessage="1" sqref="O6:O15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8"/>
  <sheetViews>
    <sheetView tabSelected="1" topLeftCell="A33" workbookViewId="0">
      <selection activeCell="C54" sqref="C54"/>
    </sheetView>
  </sheetViews>
  <sheetFormatPr baseColWidth="10" defaultColWidth="11.125" defaultRowHeight="15" customHeight="1"/>
  <cols>
    <col min="1" max="1" width="8.375" customWidth="1"/>
    <col min="2" max="2" width="13.5" customWidth="1"/>
    <col min="3" max="3" width="26.125" customWidth="1"/>
    <col min="4" max="7" width="13.5" customWidth="1"/>
    <col min="8" max="8" width="14.5" customWidth="1"/>
    <col min="9" max="9" width="13.5" customWidth="1"/>
    <col min="10" max="10" width="14.625" bestFit="1" customWidth="1"/>
    <col min="11" max="11" width="14" bestFit="1" customWidth="1"/>
    <col min="12" max="12" width="13.5" customWidth="1"/>
  </cols>
  <sheetData>
    <row r="1" spans="1:13" ht="15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5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5.75">
      <c r="A3" s="60"/>
      <c r="B3" s="1" t="s">
        <v>0</v>
      </c>
      <c r="C3" s="2">
        <f>Ingreso!B1</f>
        <v>45797</v>
      </c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5.75">
      <c r="A4" s="60"/>
      <c r="B4" s="1" t="s">
        <v>1</v>
      </c>
      <c r="C4" s="61" t="str">
        <f>Ingreso!B2</f>
        <v>MANUEL - MANUEL DISTR.</v>
      </c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5.7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5.75">
      <c r="A6" s="60"/>
      <c r="B6" s="62" t="s">
        <v>22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ht="15.7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23.25" customHeight="1">
      <c r="A8" s="60"/>
      <c r="B8" s="63" t="s">
        <v>23</v>
      </c>
      <c r="C8" s="63" t="s">
        <v>24</v>
      </c>
      <c r="D8" s="63" t="s">
        <v>25</v>
      </c>
      <c r="E8" s="63" t="s">
        <v>26</v>
      </c>
      <c r="F8" s="63" t="s">
        <v>27</v>
      </c>
      <c r="G8" s="64" t="s">
        <v>28</v>
      </c>
      <c r="H8" s="63" t="s">
        <v>29</v>
      </c>
      <c r="I8" s="63" t="s">
        <v>30</v>
      </c>
      <c r="J8" s="65" t="s">
        <v>21</v>
      </c>
      <c r="K8" s="66" t="s">
        <v>31</v>
      </c>
      <c r="L8" s="63" t="s">
        <v>32</v>
      </c>
      <c r="M8" s="60"/>
    </row>
    <row r="9" spans="1:13" ht="18" customHeight="1">
      <c r="A9" s="60"/>
      <c r="B9" s="67">
        <f>Ingreso!A6</f>
        <v>600</v>
      </c>
      <c r="C9" s="68" t="str">
        <f>Ingreso!B6</f>
        <v>Brahma Chopp Lata 473cc</v>
      </c>
      <c r="D9" s="68">
        <f>Ingreso!C6</f>
        <v>12</v>
      </c>
      <c r="E9" s="68" t="str">
        <f>Ingreso!N6</f>
        <v>NO</v>
      </c>
      <c r="F9" s="69">
        <v>2393177.764</v>
      </c>
      <c r="G9" s="70">
        <f>Ingreso!J6</f>
        <v>12307771.356279062</v>
      </c>
      <c r="H9" s="68" t="str">
        <f>Ingreso!O6</f>
        <v>TRENES</v>
      </c>
      <c r="I9" s="69">
        <f>Ingreso!K6</f>
        <v>23000</v>
      </c>
      <c r="J9" s="71">
        <f>Ingreso!L6</f>
        <v>13800000</v>
      </c>
      <c r="K9" s="72">
        <f>Ingreso!M6</f>
        <v>1492228.6437209379</v>
      </c>
      <c r="L9" s="73">
        <v>8.711801777E-2</v>
      </c>
      <c r="M9" s="60"/>
    </row>
    <row r="10" spans="1:13" ht="18" customHeight="1">
      <c r="A10" s="60"/>
      <c r="B10" s="67">
        <f>Ingreso!A7</f>
        <v>550</v>
      </c>
      <c r="C10" s="68" t="str">
        <f>Ingreso!B7</f>
        <v>Budweiser Lata 473cc</v>
      </c>
      <c r="D10" s="68">
        <f>Ingreso!C7</f>
        <v>12</v>
      </c>
      <c r="E10" s="68" t="str">
        <f>Ingreso!N7</f>
        <v>NO</v>
      </c>
      <c r="F10" s="69">
        <v>2393177.764</v>
      </c>
      <c r="G10" s="70">
        <f>Ingreso!J7</f>
        <v>13226959.967412364</v>
      </c>
      <c r="H10" s="68" t="str">
        <f>Ingreso!O7</f>
        <v>PIBE DORREGO</v>
      </c>
      <c r="I10" s="69">
        <f>Ingreso!K7</f>
        <v>22600</v>
      </c>
      <c r="J10" s="71">
        <f>Ingreso!L7</f>
        <v>12430000</v>
      </c>
      <c r="K10" s="72">
        <f>Ingreso!M7</f>
        <v>-796959.96741236374</v>
      </c>
      <c r="L10" s="73" t="s">
        <v>48</v>
      </c>
      <c r="M10" s="60"/>
    </row>
    <row r="11" spans="1:13" ht="18" customHeight="1">
      <c r="A11" s="60"/>
      <c r="B11" s="67">
        <f>Ingreso!A8</f>
        <v>50</v>
      </c>
      <c r="C11" s="68" t="str">
        <f>Ingreso!B8</f>
        <v>Budweiser Lata 473cc</v>
      </c>
      <c r="D11" s="68">
        <f>Ingreso!C8</f>
        <v>12</v>
      </c>
      <c r="E11" s="68" t="str">
        <f>Ingreso!N8</f>
        <v>SI</v>
      </c>
      <c r="F11" s="69">
        <v>2393177.764</v>
      </c>
      <c r="G11" s="70">
        <f>Ingreso!J8</f>
        <v>0</v>
      </c>
      <c r="H11" s="68" t="str">
        <f>Ingreso!O8</f>
        <v>PIBE DORREGO</v>
      </c>
      <c r="I11" s="69">
        <f>Ingreso!K8</f>
        <v>22600</v>
      </c>
      <c r="J11" s="71">
        <f>Ingreso!L8</f>
        <v>1130000</v>
      </c>
      <c r="K11" s="72">
        <f>Ingreso!M8</f>
        <v>1130000</v>
      </c>
      <c r="L11" s="73" t="s">
        <v>48</v>
      </c>
      <c r="M11" s="60"/>
    </row>
    <row r="12" spans="1:13" ht="18" customHeight="1">
      <c r="A12" s="60"/>
      <c r="B12" s="67">
        <f>Ingreso!A9</f>
        <v>0</v>
      </c>
      <c r="C12" s="68">
        <f>Ingreso!B9</f>
        <v>0</v>
      </c>
      <c r="D12" s="68">
        <f>Ingreso!C9</f>
        <v>0</v>
      </c>
      <c r="E12" s="68">
        <f>Ingreso!N9</f>
        <v>0</v>
      </c>
      <c r="F12" s="69" t="s">
        <v>48</v>
      </c>
      <c r="G12" s="70">
        <f>Ingreso!J9</f>
        <v>0</v>
      </c>
      <c r="H12" s="68"/>
      <c r="I12" s="69">
        <f>Ingreso!K9</f>
        <v>0</v>
      </c>
      <c r="J12" s="71">
        <f>Ingreso!L9</f>
        <v>0</v>
      </c>
      <c r="K12" s="72">
        <f>Ingreso!M9</f>
        <v>0</v>
      </c>
      <c r="L12" s="73" t="s">
        <v>48</v>
      </c>
      <c r="M12" s="60"/>
    </row>
    <row r="13" spans="1:13" ht="18" customHeight="1">
      <c r="A13" s="60"/>
      <c r="B13" s="67">
        <f>Ingreso!A10</f>
        <v>0</v>
      </c>
      <c r="C13" s="68">
        <f>Ingreso!B10</f>
        <v>0</v>
      </c>
      <c r="D13" s="68">
        <f>Ingreso!C10</f>
        <v>0</v>
      </c>
      <c r="E13" s="68">
        <f>Ingreso!N10</f>
        <v>0</v>
      </c>
      <c r="F13" s="69" t="s">
        <v>48</v>
      </c>
      <c r="G13" s="70">
        <f>Ingreso!J10</f>
        <v>0</v>
      </c>
      <c r="H13" s="68">
        <f>Ingreso!O10</f>
        <v>0</v>
      </c>
      <c r="I13" s="69">
        <f>Ingreso!K10</f>
        <v>0</v>
      </c>
      <c r="J13" s="71">
        <f>Ingreso!L10</f>
        <v>0</v>
      </c>
      <c r="K13" s="72">
        <f>Ingreso!M10</f>
        <v>0</v>
      </c>
      <c r="L13" s="73" t="s">
        <v>48</v>
      </c>
      <c r="M13" s="60"/>
    </row>
    <row r="14" spans="1:13" ht="18" customHeight="1">
      <c r="A14" s="60"/>
      <c r="B14" s="67">
        <f>Ingreso!A11</f>
        <v>0</v>
      </c>
      <c r="C14" s="68">
        <f>Ingreso!B11</f>
        <v>0</v>
      </c>
      <c r="D14" s="68">
        <f>Ingreso!C11</f>
        <v>0</v>
      </c>
      <c r="E14" s="68">
        <f>Ingreso!N11</f>
        <v>0</v>
      </c>
      <c r="F14" s="69" t="s">
        <v>48</v>
      </c>
      <c r="G14" s="70">
        <f>Ingreso!J11</f>
        <v>0</v>
      </c>
      <c r="H14" s="68">
        <f>Ingreso!O11</f>
        <v>0</v>
      </c>
      <c r="I14" s="69">
        <f>Ingreso!K11</f>
        <v>0</v>
      </c>
      <c r="J14" s="71">
        <f>Ingreso!L11</f>
        <v>0</v>
      </c>
      <c r="K14" s="72">
        <f>Ingreso!M11</f>
        <v>0</v>
      </c>
      <c r="L14" s="73" t="s">
        <v>48</v>
      </c>
      <c r="M14" s="60"/>
    </row>
    <row r="15" spans="1:13" ht="18" customHeight="1">
      <c r="A15" s="60"/>
      <c r="B15" s="67">
        <f>Ingreso!A12</f>
        <v>0</v>
      </c>
      <c r="C15" s="68">
        <f>Ingreso!B12</f>
        <v>0</v>
      </c>
      <c r="D15" s="68">
        <f>Ingreso!C12</f>
        <v>0</v>
      </c>
      <c r="E15" s="68">
        <f>Ingreso!N12</f>
        <v>0</v>
      </c>
      <c r="F15" s="69" t="s">
        <v>48</v>
      </c>
      <c r="G15" s="70">
        <f>Ingreso!J12</f>
        <v>0</v>
      </c>
      <c r="H15" s="68">
        <f>Ingreso!O12</f>
        <v>0</v>
      </c>
      <c r="I15" s="69">
        <f>Ingreso!K12</f>
        <v>0</v>
      </c>
      <c r="J15" s="71">
        <f>Ingreso!L12</f>
        <v>0</v>
      </c>
      <c r="K15" s="72">
        <f>Ingreso!M12</f>
        <v>0</v>
      </c>
      <c r="L15" s="73" t="s">
        <v>48</v>
      </c>
      <c r="M15" s="60"/>
    </row>
    <row r="16" spans="1:13" ht="18" customHeight="1">
      <c r="A16" s="60"/>
      <c r="B16" s="74">
        <f>Ingreso!A13</f>
        <v>0</v>
      </c>
      <c r="C16" s="75">
        <f>Ingreso!B13</f>
        <v>0</v>
      </c>
      <c r="D16" s="75">
        <f>Ingreso!C13</f>
        <v>0</v>
      </c>
      <c r="E16" s="75">
        <f>Ingreso!N13</f>
        <v>0</v>
      </c>
      <c r="F16" s="76" t="s">
        <v>48</v>
      </c>
      <c r="G16" s="77">
        <f>Ingreso!J13</f>
        <v>0</v>
      </c>
      <c r="H16" s="75">
        <f>Ingreso!O13</f>
        <v>0</v>
      </c>
      <c r="I16" s="69">
        <f>Ingreso!K13</f>
        <v>0</v>
      </c>
      <c r="J16" s="71">
        <f>Ingreso!L13</f>
        <v>0</v>
      </c>
      <c r="K16" s="72">
        <f>Ingreso!M13</f>
        <v>0</v>
      </c>
      <c r="L16" s="73" t="s">
        <v>48</v>
      </c>
      <c r="M16" s="60"/>
    </row>
    <row r="17" spans="1:13" ht="18" customHeight="1">
      <c r="A17" s="78"/>
      <c r="B17" s="67">
        <f>Ingreso!A14</f>
        <v>0</v>
      </c>
      <c r="C17" s="68">
        <f>Ingreso!B14</f>
        <v>0</v>
      </c>
      <c r="D17" s="68">
        <f>Ingreso!C14</f>
        <v>0</v>
      </c>
      <c r="E17" s="68">
        <f>Ingreso!N14</f>
        <v>0</v>
      </c>
      <c r="F17" s="69" t="s">
        <v>48</v>
      </c>
      <c r="G17" s="70">
        <f>Ingreso!J14</f>
        <v>0</v>
      </c>
      <c r="H17" s="68">
        <f>Ingreso!O14</f>
        <v>0</v>
      </c>
      <c r="I17" s="79">
        <f>Ingreso!K14</f>
        <v>0</v>
      </c>
      <c r="J17" s="71">
        <f>Ingreso!L14</f>
        <v>0</v>
      </c>
      <c r="K17" s="72">
        <f>Ingreso!M14</f>
        <v>0</v>
      </c>
      <c r="L17" s="73" t="s">
        <v>48</v>
      </c>
      <c r="M17" s="60"/>
    </row>
    <row r="18" spans="1:13" ht="18" customHeight="1">
      <c r="A18" s="78"/>
      <c r="B18" s="80">
        <f>Ingreso!A15</f>
        <v>0</v>
      </c>
      <c r="C18" s="81">
        <f>Ingreso!B15</f>
        <v>0</v>
      </c>
      <c r="D18" s="81">
        <f>Ingreso!C15</f>
        <v>0</v>
      </c>
      <c r="E18" s="81">
        <f>Ingreso!N15</f>
        <v>0</v>
      </c>
      <c r="F18" s="81" t="s">
        <v>48</v>
      </c>
      <c r="G18" s="82">
        <f>Ingreso!J15</f>
        <v>0</v>
      </c>
      <c r="I18" s="104" t="s">
        <v>33</v>
      </c>
      <c r="J18" s="108"/>
      <c r="K18" s="72">
        <f>Ingreso!M17</f>
        <v>910140.45666340506</v>
      </c>
      <c r="L18" s="73" t="s">
        <v>48</v>
      </c>
      <c r="M18" s="60"/>
    </row>
    <row r="19" spans="1:13" ht="26.25" customHeight="1">
      <c r="A19" s="60"/>
      <c r="B19" s="81"/>
      <c r="C19" s="81"/>
      <c r="D19" s="81"/>
      <c r="E19" s="81"/>
      <c r="F19" s="81"/>
      <c r="G19" s="83">
        <f>SUM(G9:G18)</f>
        <v>25534731.323691428</v>
      </c>
      <c r="H19" s="84"/>
      <c r="I19" s="84"/>
      <c r="J19" s="85">
        <f t="shared" ref="J19:K19" si="0">SUM(J9:J18)</f>
        <v>27360000</v>
      </c>
      <c r="K19" s="86">
        <f t="shared" si="0"/>
        <v>2735409.1329719792</v>
      </c>
      <c r="L19" s="87">
        <f>K19/J19</f>
        <v>9.9978403982893982E-2</v>
      </c>
      <c r="M19" s="88"/>
    </row>
    <row r="20" spans="1:13" ht="15.7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81"/>
      <c r="M20" s="60"/>
    </row>
    <row r="21" spans="1:13" ht="15.7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 ht="15.75">
      <c r="A22" s="60"/>
      <c r="B22" s="109" t="s">
        <v>34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1"/>
      <c r="M22" s="60"/>
    </row>
    <row r="23" spans="1:13" ht="15.75">
      <c r="A23" s="60"/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4"/>
      <c r="M23" s="60"/>
    </row>
    <row r="24" spans="1:13" ht="15.75">
      <c r="A24" s="60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4"/>
      <c r="M24" s="60"/>
    </row>
    <row r="25" spans="1:13" ht="15.75">
      <c r="A25" s="60"/>
      <c r="B25" s="112"/>
      <c r="C25" s="113"/>
      <c r="D25" s="113"/>
      <c r="E25" s="113"/>
      <c r="F25" s="113"/>
      <c r="G25" s="113"/>
      <c r="H25" s="113"/>
      <c r="I25" s="113"/>
      <c r="J25" s="113"/>
      <c r="K25" s="113"/>
      <c r="L25" s="114"/>
      <c r="M25" s="60"/>
    </row>
    <row r="26" spans="1:13" ht="15.75">
      <c r="A26" s="60"/>
      <c r="B26" s="112"/>
      <c r="C26" s="113"/>
      <c r="D26" s="113"/>
      <c r="E26" s="113"/>
      <c r="F26" s="113"/>
      <c r="G26" s="113"/>
      <c r="H26" s="113"/>
      <c r="I26" s="113"/>
      <c r="J26" s="113"/>
      <c r="K26" s="113"/>
      <c r="L26" s="114"/>
      <c r="M26" s="60"/>
    </row>
    <row r="27" spans="1:13" ht="15.75">
      <c r="A27" s="60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7"/>
      <c r="M27" s="60"/>
    </row>
    <row r="28" spans="1:13" ht="15.7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 ht="15.7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ht="15.75">
      <c r="A30" s="60"/>
      <c r="B30" s="62" t="s">
        <v>35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ht="15.75">
      <c r="A31" s="60"/>
      <c r="B31" s="89"/>
      <c r="C31" s="90"/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 ht="24" customHeight="1">
      <c r="A32" s="78"/>
      <c r="B32" s="91" t="s">
        <v>36</v>
      </c>
      <c r="C32" s="91" t="s">
        <v>26</v>
      </c>
      <c r="D32" s="91" t="s">
        <v>37</v>
      </c>
      <c r="E32" s="91" t="s">
        <v>38</v>
      </c>
      <c r="F32" s="60"/>
      <c r="G32" s="60"/>
      <c r="H32" s="60"/>
      <c r="I32" s="60"/>
      <c r="J32" s="60"/>
      <c r="K32" s="60"/>
      <c r="L32" s="60"/>
      <c r="M32" s="60"/>
    </row>
    <row r="33" spans="1:13" ht="15.75">
      <c r="A33" s="78"/>
      <c r="B33" s="106" t="s">
        <v>39</v>
      </c>
      <c r="C33" s="19" t="s">
        <v>40</v>
      </c>
      <c r="D33" s="16">
        <f>SUMIFS(G9:G18, H9:H18, "RABBLE", E9:E18, "SI")</f>
        <v>0</v>
      </c>
      <c r="E33" s="92"/>
      <c r="F33" s="88"/>
      <c r="G33" s="60"/>
      <c r="H33" s="60"/>
      <c r="I33" s="60"/>
      <c r="J33" s="60"/>
      <c r="K33" s="60"/>
      <c r="L33" s="60"/>
      <c r="M33" s="60"/>
    </row>
    <row r="34" spans="1:13" ht="15.75">
      <c r="A34" s="78"/>
      <c r="B34" s="107"/>
      <c r="C34" s="19" t="s">
        <v>18</v>
      </c>
      <c r="D34" s="16">
        <f>SUMIFS(G9:G18, H9:H18, "RABBLE", E9:E18, "NO")</f>
        <v>0</v>
      </c>
      <c r="E34" s="93">
        <f>D34</f>
        <v>0</v>
      </c>
      <c r="F34" s="88"/>
      <c r="G34" s="60"/>
      <c r="H34" s="60"/>
      <c r="I34" s="60"/>
      <c r="J34" s="60"/>
      <c r="K34" s="60"/>
      <c r="L34" s="60"/>
      <c r="M34" s="60"/>
    </row>
    <row r="35" spans="1:13" ht="15.75">
      <c r="A35" s="78"/>
      <c r="B35" s="106" t="s">
        <v>19</v>
      </c>
      <c r="C35" s="19" t="s">
        <v>40</v>
      </c>
      <c r="D35" s="16">
        <f>SUMIFS(G9:G18, H9:H18, "PIBE DORREGO", E9:E18, "SI")</f>
        <v>0</v>
      </c>
      <c r="E35" s="92"/>
      <c r="F35" s="88"/>
      <c r="G35" s="60"/>
      <c r="H35" s="60"/>
      <c r="I35" s="60"/>
      <c r="J35" s="60"/>
      <c r="K35" s="60"/>
      <c r="L35" s="60"/>
      <c r="M35" s="60"/>
    </row>
    <row r="36" spans="1:13" ht="15.75">
      <c r="A36" s="78"/>
      <c r="B36" s="107"/>
      <c r="C36" s="19" t="s">
        <v>18</v>
      </c>
      <c r="D36" s="16">
        <f>SUMIFS(G9:G18, H9:H18, "PIBE DORREGO", E9:E18, "NO")</f>
        <v>13226959.967412364</v>
      </c>
      <c r="E36" s="93">
        <f>D36</f>
        <v>13226959.967412364</v>
      </c>
      <c r="F36" s="88"/>
      <c r="G36" s="60"/>
      <c r="H36" s="60"/>
      <c r="I36" s="60"/>
      <c r="J36" s="60"/>
      <c r="K36" s="60"/>
      <c r="L36" s="60"/>
      <c r="M36" s="60"/>
    </row>
    <row r="37" spans="1:13" ht="15.75">
      <c r="A37" s="78"/>
      <c r="B37" s="106" t="s">
        <v>41</v>
      </c>
      <c r="C37" s="19" t="s">
        <v>40</v>
      </c>
      <c r="D37" s="16">
        <f>SUMIFS(G9:G18, H9:H18, "TRENES", E9:E18, "SI")</f>
        <v>0</v>
      </c>
      <c r="E37" s="92"/>
      <c r="F37" s="88"/>
      <c r="G37" s="60"/>
      <c r="H37" s="60"/>
      <c r="I37" s="60"/>
      <c r="J37" s="60"/>
      <c r="K37" s="60"/>
      <c r="L37" s="60"/>
      <c r="M37" s="60"/>
    </row>
    <row r="38" spans="1:13" ht="15.75">
      <c r="A38" s="78"/>
      <c r="B38" s="107"/>
      <c r="C38" s="19" t="s">
        <v>18</v>
      </c>
      <c r="D38" s="16">
        <f>SUMIFS(G9:G18, H9:H18, "TRENES", E9:E18, "NO")</f>
        <v>12307771.356279062</v>
      </c>
      <c r="E38" s="93">
        <f>D38</f>
        <v>12307771.356279062</v>
      </c>
      <c r="F38" s="88"/>
      <c r="G38" s="60"/>
      <c r="H38" s="60"/>
      <c r="I38" s="60"/>
      <c r="J38" s="60"/>
      <c r="K38" s="60"/>
      <c r="L38" s="60"/>
      <c r="M38" s="60"/>
    </row>
    <row r="39" spans="1:13" ht="15.75">
      <c r="A39" s="78"/>
      <c r="B39" s="106" t="s">
        <v>42</v>
      </c>
      <c r="C39" s="19" t="s">
        <v>40</v>
      </c>
      <c r="D39" s="16">
        <f>SUMIFS(G9:G18, H9:H18, "OTRO", E9:E18, "SI")</f>
        <v>0</v>
      </c>
      <c r="E39" s="92"/>
      <c r="F39" s="88"/>
      <c r="G39" s="60"/>
      <c r="H39" s="60"/>
      <c r="I39" s="60"/>
      <c r="J39" s="60"/>
      <c r="K39" s="60"/>
      <c r="L39" s="60"/>
      <c r="M39" s="60"/>
    </row>
    <row r="40" spans="1:13" ht="15.75">
      <c r="A40" s="78"/>
      <c r="B40" s="107"/>
      <c r="C40" s="19" t="s">
        <v>18</v>
      </c>
      <c r="D40" s="16">
        <f>SUMIFS(G9:G18, H9:H18, "OTRO", E9:E18, "NO")</f>
        <v>0</v>
      </c>
      <c r="E40" s="93">
        <f>D40</f>
        <v>0</v>
      </c>
      <c r="F40" s="88"/>
      <c r="G40" s="60"/>
      <c r="H40" s="60"/>
      <c r="I40" s="60"/>
      <c r="J40" s="60"/>
      <c r="K40" s="60"/>
      <c r="L40" s="60"/>
      <c r="M40" s="60"/>
    </row>
    <row r="41" spans="1:13" ht="15.75">
      <c r="A41" s="60"/>
      <c r="B41" s="81"/>
      <c r="C41" s="81"/>
      <c r="D41" s="81"/>
      <c r="E41" s="81"/>
      <c r="F41" s="60"/>
      <c r="G41" s="60"/>
      <c r="H41" s="60"/>
      <c r="I41" s="60"/>
      <c r="J41" s="60"/>
      <c r="K41" s="60"/>
      <c r="L41" s="60"/>
      <c r="M41" s="60"/>
    </row>
    <row r="42" spans="1:13" ht="15.75">
      <c r="A42" s="60"/>
      <c r="B42" s="81"/>
      <c r="C42" s="81"/>
      <c r="D42" s="81"/>
      <c r="E42" s="81"/>
      <c r="F42" s="60"/>
      <c r="G42" s="60"/>
      <c r="H42" s="60"/>
      <c r="I42" s="60"/>
      <c r="J42" s="60"/>
      <c r="K42" s="60"/>
      <c r="L42" s="60"/>
      <c r="M42" s="60"/>
    </row>
    <row r="43" spans="1:13" ht="15.75">
      <c r="A43" s="60"/>
      <c r="B43" s="62" t="s">
        <v>43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1:13" ht="15.75">
      <c r="A44" s="60"/>
      <c r="B44" s="89"/>
      <c r="C44" s="89"/>
      <c r="D44" s="89"/>
      <c r="E44" s="60"/>
      <c r="F44" s="60"/>
      <c r="G44" s="60"/>
      <c r="H44" s="60"/>
      <c r="I44" s="60"/>
      <c r="J44" s="60"/>
      <c r="K44" s="60"/>
      <c r="L44" s="60"/>
      <c r="M44" s="60"/>
    </row>
    <row r="45" spans="1:13" ht="18.75" customHeight="1">
      <c r="A45" s="78"/>
      <c r="B45" s="94" t="s">
        <v>44</v>
      </c>
      <c r="C45" s="95">
        <f>J19</f>
        <v>27360000</v>
      </c>
      <c r="D45" s="96"/>
      <c r="E45" s="88"/>
      <c r="F45" s="60"/>
      <c r="G45" s="60"/>
      <c r="H45" s="60"/>
      <c r="I45" s="60"/>
      <c r="J45" s="60"/>
      <c r="K45" s="60"/>
      <c r="L45" s="60"/>
      <c r="M45" s="60"/>
    </row>
    <row r="46" spans="1:13" ht="18.75" customHeight="1">
      <c r="A46" s="78"/>
      <c r="B46" s="97" t="s">
        <v>45</v>
      </c>
      <c r="C46" s="19" t="s">
        <v>50</v>
      </c>
      <c r="D46" s="96"/>
      <c r="E46" s="60"/>
      <c r="F46" s="60"/>
      <c r="G46" s="60"/>
      <c r="H46" s="60"/>
      <c r="I46" s="60"/>
      <c r="J46" s="60"/>
      <c r="K46" s="60"/>
      <c r="L46" s="60"/>
      <c r="M46" s="60"/>
    </row>
    <row r="47" spans="1:13" ht="18.75" customHeight="1">
      <c r="A47" s="78"/>
      <c r="B47" s="97" t="s">
        <v>46</v>
      </c>
      <c r="C47" s="98" t="s">
        <v>51</v>
      </c>
      <c r="D47" s="96"/>
      <c r="E47" s="88"/>
      <c r="F47" s="60"/>
      <c r="G47" s="60"/>
      <c r="H47" s="60"/>
      <c r="I47" s="60"/>
      <c r="J47" s="60"/>
      <c r="K47" s="60"/>
      <c r="L47" s="60"/>
      <c r="M47" s="60"/>
    </row>
    <row r="48" spans="1:13" ht="15.75">
      <c r="A48" s="60"/>
      <c r="B48" s="81"/>
      <c r="C48" s="81"/>
      <c r="D48" s="81"/>
      <c r="E48" s="60"/>
      <c r="F48" s="60"/>
      <c r="G48" s="60"/>
      <c r="H48" s="60"/>
      <c r="I48" s="60"/>
      <c r="J48" s="60"/>
      <c r="K48" s="60"/>
      <c r="L48" s="60"/>
      <c r="M48" s="60"/>
    </row>
    <row r="49" spans="1:13" ht="15.7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ht="15.75">
      <c r="A50" s="60"/>
      <c r="B50" s="62" t="s">
        <v>47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spans="1:13" ht="15.75">
      <c r="A51" s="60"/>
      <c r="B51" s="89"/>
      <c r="C51" s="89"/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3" ht="15.75">
      <c r="A52" s="60"/>
      <c r="B52" s="89"/>
      <c r="C52" s="89"/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3" ht="18.75" customHeight="1">
      <c r="A53" s="78"/>
      <c r="B53" s="99" t="s">
        <v>39</v>
      </c>
      <c r="C53" s="100"/>
      <c r="D53" s="88"/>
      <c r="E53" s="60"/>
      <c r="F53" s="60"/>
      <c r="G53" s="60"/>
      <c r="H53" s="60"/>
      <c r="I53" s="60"/>
      <c r="J53" s="60"/>
      <c r="K53" s="60"/>
      <c r="L53" s="60"/>
      <c r="M53" s="60"/>
    </row>
    <row r="54" spans="1:13" ht="18.75" customHeight="1">
      <c r="A54" s="78"/>
      <c r="B54" s="99" t="s">
        <v>19</v>
      </c>
      <c r="C54" s="101">
        <f>+G10</f>
        <v>13226959.967412364</v>
      </c>
      <c r="D54" s="88"/>
      <c r="E54" s="60"/>
      <c r="F54" s="60"/>
      <c r="G54" s="60"/>
      <c r="H54" s="60"/>
      <c r="I54" s="60"/>
      <c r="J54" s="60"/>
      <c r="K54" s="60"/>
      <c r="L54" s="60"/>
      <c r="M54" s="60"/>
    </row>
    <row r="55" spans="1:13" ht="18.75" customHeight="1">
      <c r="A55" s="78"/>
      <c r="B55" s="99" t="s">
        <v>41</v>
      </c>
      <c r="C55" s="101">
        <f>+J19-C54</f>
        <v>14133040.032587636</v>
      </c>
      <c r="D55" s="88"/>
      <c r="E55" s="60"/>
      <c r="F55" s="60"/>
      <c r="G55" s="60"/>
      <c r="H55" s="60"/>
      <c r="I55" s="60"/>
      <c r="J55" s="60"/>
      <c r="K55" s="60"/>
      <c r="L55" s="60"/>
      <c r="M55" s="60"/>
    </row>
    <row r="56" spans="1:13" ht="18.75" customHeight="1">
      <c r="A56" s="78"/>
      <c r="B56" s="99" t="s">
        <v>42</v>
      </c>
      <c r="C56" s="100"/>
      <c r="D56" s="88"/>
      <c r="E56" s="60"/>
      <c r="F56" s="60"/>
      <c r="G56" s="60"/>
      <c r="H56" s="60"/>
      <c r="I56" s="60"/>
      <c r="J56" s="60"/>
      <c r="K56" s="60"/>
      <c r="L56" s="60"/>
      <c r="M56" s="60"/>
    </row>
    <row r="57" spans="1:13" ht="15.75">
      <c r="A57" s="60"/>
      <c r="B57" s="60"/>
      <c r="C57" s="81"/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spans="1:13" ht="15.7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</row>
  </sheetData>
  <mergeCells count="6">
    <mergeCell ref="B39:B40"/>
    <mergeCell ref="I18:J18"/>
    <mergeCell ref="B22:L27"/>
    <mergeCell ref="B33:B34"/>
    <mergeCell ref="B35:B36"/>
    <mergeCell ref="B37:B38"/>
  </mergeCells>
  <dataValidations count="1">
    <dataValidation type="list" allowBlank="1" showErrorMessage="1" sqref="C46">
      <formula1>"EFECTIVO,DEPÓSITO,TRANSFERENCIA"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Omeñuk</dc:creator>
  <cp:lastModifiedBy>Omeñuk Pablo</cp:lastModifiedBy>
  <dcterms:created xsi:type="dcterms:W3CDTF">2025-04-30T17:28:51Z</dcterms:created>
  <dcterms:modified xsi:type="dcterms:W3CDTF">2025-05-22T17:17:29Z</dcterms:modified>
</cp:coreProperties>
</file>