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5600" windowHeight="11760" activeTab="2"/>
  </bookViews>
  <sheets>
    <sheet name="Trapecio" sheetId="1" r:id="rId1"/>
    <sheet name="Simpson 1-3" sheetId="2" r:id="rId2"/>
    <sheet name="Simpson 3-8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F10" i="2"/>
  <c r="F4" i="2"/>
  <c r="G4" i="2"/>
  <c r="L6" i="1" l="1"/>
  <c r="P4" i="3"/>
  <c r="Q4" i="3"/>
  <c r="I4" i="3"/>
  <c r="H4" i="3"/>
  <c r="O7" i="2"/>
  <c r="O11" i="2"/>
  <c r="O12" i="2"/>
  <c r="O15" i="2"/>
  <c r="O16" i="2"/>
  <c r="N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O17" i="2" s="1"/>
  <c r="O5" i="2"/>
  <c r="E4" i="1"/>
  <c r="E11" i="2"/>
  <c r="G11" i="2" s="1"/>
  <c r="P5" i="1"/>
  <c r="R6" i="1" s="1"/>
  <c r="P6" i="1"/>
  <c r="P7" i="1"/>
  <c r="P8" i="1"/>
  <c r="P9" i="1"/>
  <c r="P4" i="1"/>
  <c r="D9" i="1"/>
  <c r="D10" i="1"/>
  <c r="D8" i="1"/>
  <c r="E8" i="1" s="1"/>
  <c r="D4" i="1"/>
  <c r="H10" i="2" l="1"/>
  <c r="G5" i="3"/>
  <c r="G6" i="3" s="1"/>
  <c r="G7" i="3" s="1"/>
  <c r="I7" i="3" s="1"/>
  <c r="O5" i="3"/>
  <c r="O6" i="3" s="1"/>
  <c r="O7" i="3" s="1"/>
  <c r="E9" i="1"/>
  <c r="E11" i="1" s="1"/>
  <c r="F8" i="1" s="1"/>
  <c r="G4" i="1"/>
  <c r="O14" i="2"/>
  <c r="O10" i="2"/>
  <c r="F4" i="1"/>
  <c r="R4" i="1"/>
  <c r="S4" i="1" s="1"/>
  <c r="O13" i="2"/>
  <c r="O6" i="2"/>
  <c r="Q6" i="3"/>
  <c r="R6" i="3" s="1"/>
  <c r="Q5" i="3"/>
  <c r="R5" i="3" s="1"/>
  <c r="E5" i="2"/>
  <c r="G5" i="2" s="1"/>
  <c r="E12" i="2"/>
  <c r="G12" i="2" s="1"/>
  <c r="I6" i="3" l="1"/>
  <c r="O8" i="3"/>
  <c r="Q7" i="3"/>
  <c r="R7" i="3" s="1"/>
  <c r="I5" i="3"/>
  <c r="J4" i="3" s="1"/>
  <c r="K4" i="3" s="1"/>
  <c r="E6" i="2"/>
  <c r="G6" i="2" s="1"/>
  <c r="H4" i="2" s="1"/>
  <c r="I4" i="2" s="1"/>
  <c r="E13" i="2"/>
  <c r="G13" i="2" s="1"/>
  <c r="O9" i="3" l="1"/>
  <c r="Q8" i="3"/>
  <c r="R8" i="3" s="1"/>
  <c r="E14" i="2"/>
  <c r="G14" i="2" l="1"/>
  <c r="E15" i="2"/>
  <c r="O10" i="3"/>
  <c r="Q9" i="3"/>
  <c r="R9" i="3" s="1"/>
  <c r="O9" i="2"/>
  <c r="O8" i="2"/>
  <c r="P5" i="2" s="1"/>
  <c r="Q5" i="2" s="1"/>
  <c r="O11" i="3" l="1"/>
  <c r="Q10" i="3"/>
  <c r="R10" i="3" s="1"/>
  <c r="E16" i="2"/>
  <c r="G15" i="2"/>
  <c r="I10" i="2"/>
  <c r="H11" i="2"/>
  <c r="E17" i="2" l="1"/>
  <c r="G16" i="2"/>
  <c r="O12" i="3"/>
  <c r="Q11" i="3"/>
  <c r="R11" i="3" s="1"/>
  <c r="E18" i="2" l="1"/>
  <c r="G18" i="2" s="1"/>
  <c r="G17" i="2"/>
  <c r="H13" i="2" s="1"/>
  <c r="O13" i="3"/>
  <c r="Q12" i="3"/>
  <c r="R12" i="3" s="1"/>
  <c r="H12" i="2"/>
  <c r="O14" i="3" l="1"/>
  <c r="Q13" i="3"/>
  <c r="R13" i="3" s="1"/>
  <c r="H15" i="2"/>
  <c r="O15" i="3" l="1"/>
  <c r="Q14" i="3"/>
  <c r="R14" i="3" s="1"/>
  <c r="O16" i="3" l="1"/>
  <c r="Q15" i="3"/>
  <c r="R15" i="3" s="1"/>
  <c r="O17" i="3" l="1"/>
  <c r="Q16" i="3"/>
  <c r="R16" i="3" s="1"/>
  <c r="O18" i="3" l="1"/>
  <c r="Q17" i="3"/>
  <c r="R17" i="3" s="1"/>
  <c r="O19" i="3" l="1"/>
  <c r="Q18" i="3"/>
  <c r="R18" i="3" s="1"/>
  <c r="O20" i="3" l="1"/>
  <c r="Q19" i="3"/>
  <c r="R19" i="3" s="1"/>
  <c r="O21" i="3" l="1"/>
  <c r="Q20" i="3"/>
  <c r="R20" i="3" s="1"/>
  <c r="O22" i="3" l="1"/>
  <c r="Q21" i="3"/>
  <c r="R21" i="3" s="1"/>
  <c r="O23" i="3" l="1"/>
  <c r="Q22" i="3"/>
  <c r="R22" i="3" s="1"/>
  <c r="O24" i="3" l="1"/>
  <c r="Q23" i="3"/>
  <c r="R23" i="3" s="1"/>
  <c r="O25" i="3" l="1"/>
  <c r="Q24" i="3"/>
  <c r="R24" i="3" s="1"/>
  <c r="O26" i="3" l="1"/>
  <c r="Q25" i="3"/>
  <c r="R25" i="3" s="1"/>
  <c r="Q26" i="3" l="1"/>
  <c r="R26" i="3" s="1"/>
  <c r="O27" i="3"/>
  <c r="O28" i="3" l="1"/>
  <c r="Q27" i="3"/>
  <c r="R27" i="3" s="1"/>
  <c r="O29" i="3" l="1"/>
  <c r="Q28" i="3"/>
  <c r="R28" i="3" s="1"/>
  <c r="O30" i="3" l="1"/>
  <c r="Q29" i="3"/>
  <c r="R29" i="3" s="1"/>
  <c r="Q30" i="3" l="1"/>
  <c r="R30" i="3" s="1"/>
  <c r="O31" i="3"/>
  <c r="O32" i="3" l="1"/>
  <c r="Q31" i="3"/>
  <c r="R31" i="3" s="1"/>
  <c r="O33" i="3" l="1"/>
  <c r="Q32" i="3"/>
  <c r="R32" i="3" s="1"/>
  <c r="O34" i="3" l="1"/>
  <c r="Q34" i="3" s="1"/>
  <c r="Q33" i="3"/>
  <c r="R33" i="3" s="1"/>
  <c r="S4" i="3" l="1"/>
</calcChain>
</file>

<file path=xl/sharedStrings.xml><?xml version="1.0" encoding="utf-8"?>
<sst xmlns="http://schemas.openxmlformats.org/spreadsheetml/2006/main" count="113" uniqueCount="68">
  <si>
    <t>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</si>
  <si>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</si>
  <si>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</si>
  <si>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</si>
  <si>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</si>
  <si>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</si>
  <si>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</si>
  <si>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</si>
  <si>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</si>
  <si>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</si>
  <si>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</si>
  <si>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</si>
  <si>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</si>
  <si>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</si>
  <si>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</si>
  <si>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</si>
  <si>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</si>
  <si>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</si>
  <si>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</si>
  <si>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</si>
  <si>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</si>
  <si>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</si>
  <si>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</si>
  <si>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</si>
  <si>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a</t>
  </si>
  <si>
    <t>b</t>
  </si>
  <si>
    <t>f(a)</t>
  </si>
  <si>
    <t>f(b)</t>
  </si>
  <si>
    <t>F1 trapesio 1ravez</t>
  </si>
  <si>
    <t>error</t>
  </si>
  <si>
    <t>b=1</t>
  </si>
  <si>
    <t>a=0</t>
  </si>
  <si>
    <t>h=(b-a)/n</t>
  </si>
  <si>
    <t>f(x)</t>
  </si>
  <si>
    <t>xm</t>
  </si>
  <si>
    <t>F1 trapesio 2vez</t>
  </si>
  <si>
    <t>numero de trapecios</t>
  </si>
  <si>
    <t>f2 trapecio</t>
  </si>
  <si>
    <t>h</t>
  </si>
  <si>
    <t>metodo de simson1/3</t>
  </si>
  <si>
    <t>3 valores minimos</t>
  </si>
  <si>
    <t>n tiene q ser par</t>
  </si>
  <si>
    <t>Sumatoria</t>
  </si>
  <si>
    <t>mx</t>
  </si>
  <si>
    <t>Regla del trapecio subdibiciones</t>
  </si>
  <si>
    <t xml:space="preserve">Regla del trapecio formula 2 </t>
  </si>
  <si>
    <t>n=2=numeros de trapecios</t>
  </si>
  <si>
    <t>n</t>
  </si>
  <si>
    <t>Regla del trapecio (compuesto) con uno solo</t>
  </si>
  <si>
    <t>Con un solo valor intermedio</t>
  </si>
  <si>
    <t>Con mas de un valor intermedio</t>
  </si>
  <si>
    <t>Simsomp 1/3 F1</t>
  </si>
  <si>
    <t>Simsomp 1/3 F2</t>
  </si>
  <si>
    <t xml:space="preserve"> N trapecios</t>
  </si>
  <si>
    <t>Con mas de un valor intermedio F2</t>
  </si>
  <si>
    <t>Simpson 3/8 F1</t>
  </si>
  <si>
    <t>Solo cuando hay 3 valores intermedio</t>
  </si>
  <si>
    <t>x24</t>
  </si>
  <si>
    <t>x25</t>
  </si>
  <si>
    <t>x26</t>
  </si>
  <si>
    <t>x27</t>
  </si>
  <si>
    <t>x28</t>
  </si>
  <si>
    <t>x29</t>
  </si>
  <si>
    <t>x30</t>
  </si>
  <si>
    <t>x31</t>
  </si>
  <si>
    <t>multiplicacion</t>
  </si>
  <si>
    <t>mas de 3 valores intermedio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</si>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</sst>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3EDE8"/>
        <bgColor indexed="64"/>
      </patternFill>
    </fill>
    <fill>
      <patternFill patternType="solid">
        <fgColor rgb="FFFCD0ED"/>
        <bgColor indexed="64"/>
      </patternFill>
    </fill>
    <fill>
      <patternFill patternType="solid">
        <fgColor rgb="FFD7FFA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0" fillId="0" borderId="7" xfId="0" applyBorder="1"/>
    <xf numFmtId="0" fontId="0" fillId="7" borderId="7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4" borderId="7" xfId="0" applyFill="1" applyBorder="1" applyAlignment="1">
      <alignment horizontal="center" vertical="center"/>
    </xf>
    <xf numFmtId="0" fontId="0" fillId="14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2" xfId="0" applyFill="1" applyBorder="1"/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/>
    <xf numFmtId="0" fontId="0" fillId="16" borderId="0" xfId="0" applyFill="1"/>
    <xf numFmtId="0" fontId="0" fillId="16" borderId="1" xfId="0" applyFill="1" applyBorder="1" applyAlignment="1">
      <alignment horizontal="center" vertical="center"/>
    </xf>
    <xf numFmtId="0" fontId="0" fillId="16" borderId="7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7FFAF"/>
      <color rgb="FFFCD0ED"/>
      <color rgb="FF13ED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8"/>
  <sheetViews>
    <sheetView topLeftCell="I1" workbookViewId="0">
      <selection activeCell="F4" sqref="F4"/>
    </sheetView>
  </sheetViews>
  <sheetFormatPr baseColWidth="10" defaultRowHeight="15" x14ac:dyDescent="0.25"/>
  <cols>
    <col min="5" max="5" width="18.28515625" customWidth="1"/>
    <col min="6" max="6" width="18.85546875" customWidth="1"/>
    <col min="7" max="7" width="17" customWidth="1"/>
    <col min="8" max="8" width="19.140625" customWidth="1"/>
    <col min="9" max="9" width="17" customWidth="1"/>
  </cols>
  <sheetData>
    <row r="2" spans="2:19" x14ac:dyDescent="0.25">
      <c r="B2" s="29" t="s">
        <v>48</v>
      </c>
      <c r="C2" s="29"/>
      <c r="D2" s="29"/>
      <c r="E2" s="29"/>
      <c r="F2" s="29"/>
      <c r="G2" s="29"/>
      <c r="I2" s="22" t="s">
        <v>36</v>
      </c>
      <c r="J2" s="23"/>
      <c r="L2" s="13" t="s">
        <v>47</v>
      </c>
      <c r="N2" s="29" t="s">
        <v>45</v>
      </c>
      <c r="O2" s="29"/>
      <c r="P2" s="29"/>
      <c r="Q2" s="29"/>
      <c r="R2" s="29"/>
      <c r="S2" s="29"/>
    </row>
    <row r="3" spans="2:19" x14ac:dyDescent="0.25"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I3" s="1" t="s">
        <v>32</v>
      </c>
      <c r="L3" s="6">
        <v>5</v>
      </c>
      <c r="N3" s="24"/>
      <c r="O3" s="25"/>
      <c r="P3" s="10" t="s">
        <v>33</v>
      </c>
      <c r="Q3" s="10" t="s">
        <v>38</v>
      </c>
      <c r="R3" s="8" t="s">
        <v>37</v>
      </c>
      <c r="S3" s="8" t="s">
        <v>29</v>
      </c>
    </row>
    <row r="4" spans="2:19" x14ac:dyDescent="0.25">
      <c r="B4" s="1">
        <v>0</v>
      </c>
      <c r="C4" s="1">
        <v>1</v>
      </c>
      <c r="D4" s="1">
        <f>COS(B4)</f>
        <v>1</v>
      </c>
      <c r="E4" s="1">
        <f>COS(C4)</f>
        <v>0.54030230586813977</v>
      </c>
      <c r="F4" s="9">
        <f>(C4-B4)*((D4+E4)/2)</f>
        <v>0.77015115293406988</v>
      </c>
      <c r="G4" s="1">
        <f>ABS(0.84-F4)</f>
        <v>6.9848847065930086E-2</v>
      </c>
      <c r="I4" s="1" t="s">
        <v>30</v>
      </c>
      <c r="N4" s="11" t="s">
        <v>24</v>
      </c>
      <c r="O4" s="1">
        <v>0</v>
      </c>
      <c r="P4" s="1">
        <f t="shared" ref="P4:P9" si="0">COS(O4)</f>
        <v>1</v>
      </c>
      <c r="Q4" s="6">
        <v>0.2</v>
      </c>
      <c r="R4" s="9">
        <f>(Q4/2)*(P4+2*SUM(P5:P8)+P9)</f>
        <v>0.83866420980700807</v>
      </c>
      <c r="S4" s="1">
        <f>ABS(0.84-R4)</f>
        <v>1.3357901929919036E-3</v>
      </c>
    </row>
    <row r="5" spans="2:19" x14ac:dyDescent="0.25">
      <c r="I5" s="1" t="s">
        <v>31</v>
      </c>
      <c r="L5" s="13" t="s">
        <v>38</v>
      </c>
      <c r="N5" s="26" t="s">
        <v>43</v>
      </c>
      <c r="O5" s="1">
        <v>0.2</v>
      </c>
      <c r="P5" s="1">
        <f t="shared" si="0"/>
        <v>0.98006657784124163</v>
      </c>
    </row>
    <row r="6" spans="2:19" x14ac:dyDescent="0.25">
      <c r="B6" s="32" t="s">
        <v>44</v>
      </c>
      <c r="C6" s="33"/>
      <c r="D6" s="33"/>
      <c r="E6" s="33"/>
      <c r="F6" s="34"/>
      <c r="I6" s="31" t="s">
        <v>46</v>
      </c>
      <c r="J6" s="31"/>
      <c r="L6" s="6">
        <f>(C4-B4)/L3</f>
        <v>0.2</v>
      </c>
      <c r="N6" s="27"/>
      <c r="O6" s="1">
        <v>0.4</v>
      </c>
      <c r="P6" s="1">
        <f t="shared" si="0"/>
        <v>0.9210609940028851</v>
      </c>
      <c r="R6" s="1">
        <f>(Q4/2)*(P4+2*(P5+P6+P7+P8)+P9)</f>
        <v>0.83866420980700807</v>
      </c>
    </row>
    <row r="7" spans="2:19" x14ac:dyDescent="0.25">
      <c r="B7" s="24"/>
      <c r="C7" s="30"/>
      <c r="D7" s="8" t="s">
        <v>33</v>
      </c>
      <c r="E7" s="8" t="s">
        <v>35</v>
      </c>
      <c r="F7" s="8" t="s">
        <v>29</v>
      </c>
      <c r="N7" s="27"/>
      <c r="O7" s="1">
        <v>0.6</v>
      </c>
      <c r="P7" s="1">
        <f t="shared" si="0"/>
        <v>0.82533561490967833</v>
      </c>
      <c r="R7" s="7"/>
    </row>
    <row r="8" spans="2:19" x14ac:dyDescent="0.25">
      <c r="B8" s="11" t="s">
        <v>24</v>
      </c>
      <c r="C8" s="1">
        <v>0</v>
      </c>
      <c r="D8" s="1">
        <f>COS(C8)</f>
        <v>1</v>
      </c>
      <c r="E8" s="1">
        <f>(C9-C8)*((D8+D9)/2)</f>
        <v>0.46939564047259319</v>
      </c>
      <c r="F8" s="1">
        <f>ABS(0.84-E11)</f>
        <v>1.6133142587778648E-2</v>
      </c>
      <c r="N8" s="28"/>
      <c r="O8" s="1">
        <v>0.8</v>
      </c>
      <c r="P8" s="1">
        <f t="shared" si="0"/>
        <v>0.69670670934716539</v>
      </c>
      <c r="R8" s="7"/>
    </row>
    <row r="9" spans="2:19" x14ac:dyDescent="0.25">
      <c r="B9" s="11" t="s">
        <v>34</v>
      </c>
      <c r="C9" s="1">
        <v>0.5</v>
      </c>
      <c r="D9" s="1">
        <f t="shared" ref="D9:D10" si="1">COS(C9)</f>
        <v>0.87758256189037276</v>
      </c>
      <c r="E9" s="1">
        <f>(C10-C9)*((D9+D10)/2)</f>
        <v>0.35447121693962813</v>
      </c>
      <c r="N9" s="11" t="s">
        <v>25</v>
      </c>
      <c r="O9" s="1">
        <v>1</v>
      </c>
      <c r="P9" s="1">
        <f t="shared" si="0"/>
        <v>0.54030230586813977</v>
      </c>
      <c r="R9" s="7"/>
    </row>
    <row r="10" spans="2:19" x14ac:dyDescent="0.25">
      <c r="B10" s="11" t="s">
        <v>25</v>
      </c>
      <c r="C10" s="1">
        <v>1</v>
      </c>
      <c r="D10" s="1">
        <f t="shared" si="1"/>
        <v>0.54030230586813977</v>
      </c>
      <c r="E10" s="2" t="s">
        <v>42</v>
      </c>
    </row>
    <row r="11" spans="2:19" x14ac:dyDescent="0.25">
      <c r="E11" s="9">
        <f>E9+E8</f>
        <v>0.82386685741222132</v>
      </c>
    </row>
    <row r="28" spans="7:7" x14ac:dyDescent="0.25">
      <c r="G28" s="5"/>
    </row>
  </sheetData>
  <mergeCells count="8">
    <mergeCell ref="I2:J2"/>
    <mergeCell ref="N3:O3"/>
    <mergeCell ref="N5:N8"/>
    <mergeCell ref="N2:S2"/>
    <mergeCell ref="B7:C7"/>
    <mergeCell ref="I6:J6"/>
    <mergeCell ref="B2:G2"/>
    <mergeCell ref="B6:F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8"/>
  <sheetViews>
    <sheetView workbookViewId="0">
      <selection activeCell="D2" sqref="D2:I2"/>
    </sheetView>
  </sheetViews>
  <sheetFormatPr baseColWidth="10" defaultRowHeight="15" x14ac:dyDescent="0.25"/>
  <cols>
    <col min="2" max="2" width="23.140625" customWidth="1"/>
    <col min="7" max="7" width="18.28515625" customWidth="1"/>
    <col min="8" max="8" width="16.28515625" customWidth="1"/>
    <col min="15" max="15" width="14.140625" customWidth="1"/>
    <col min="16" max="16" width="16.28515625" customWidth="1"/>
  </cols>
  <sheetData>
    <row r="2" spans="2:21" x14ac:dyDescent="0.25">
      <c r="D2" s="35" t="s">
        <v>49</v>
      </c>
      <c r="E2" s="35"/>
      <c r="F2" s="35"/>
      <c r="G2" s="35"/>
      <c r="H2" s="35"/>
      <c r="I2" s="35"/>
    </row>
    <row r="3" spans="2:21" x14ac:dyDescent="0.25">
      <c r="B3" t="s">
        <v>39</v>
      </c>
      <c r="D3" s="1"/>
      <c r="E3" s="14" t="s">
        <v>0</v>
      </c>
      <c r="F3" s="14" t="s">
        <v>38</v>
      </c>
      <c r="G3" s="14" t="s">
        <v>33</v>
      </c>
      <c r="H3" s="14" t="s">
        <v>51</v>
      </c>
      <c r="I3" s="14" t="s">
        <v>29</v>
      </c>
      <c r="L3" s="36" t="s">
        <v>54</v>
      </c>
      <c r="M3" s="37"/>
      <c r="N3" s="37"/>
      <c r="O3" s="37"/>
      <c r="P3" s="37"/>
      <c r="Q3" s="38"/>
      <c r="S3" s="17" t="s">
        <v>53</v>
      </c>
      <c r="T3" s="17" t="s">
        <v>24</v>
      </c>
      <c r="U3" s="17" t="s">
        <v>25</v>
      </c>
    </row>
    <row r="4" spans="2:21" x14ac:dyDescent="0.25">
      <c r="B4" t="s">
        <v>40</v>
      </c>
      <c r="D4" s="15" t="s">
        <v>24</v>
      </c>
      <c r="E4" s="1">
        <v>0</v>
      </c>
      <c r="F4" s="1">
        <f>(1-0)/2</f>
        <v>0.5</v>
      </c>
      <c r="G4" s="1">
        <f>EXP(E4^2)</f>
        <v>1</v>
      </c>
      <c r="H4" s="16">
        <f>(F4/3)*(G4+4*G5+G6)</f>
        <v>1.4757305825350016</v>
      </c>
      <c r="I4" s="1">
        <f>ABS(1.64-H4)</f>
        <v>0.16426941746499835</v>
      </c>
      <c r="L4" s="1"/>
      <c r="M4" s="8" t="s">
        <v>0</v>
      </c>
      <c r="N4" s="8" t="s">
        <v>38</v>
      </c>
      <c r="O4" s="8" t="s">
        <v>33</v>
      </c>
      <c r="P4" s="8" t="s">
        <v>52</v>
      </c>
      <c r="Q4" s="8" t="s">
        <v>29</v>
      </c>
      <c r="S4" s="2">
        <v>12</v>
      </c>
      <c r="T4" s="6">
        <v>0</v>
      </c>
      <c r="U4" s="6">
        <v>1</v>
      </c>
    </row>
    <row r="5" spans="2:21" x14ac:dyDescent="0.25">
      <c r="B5" t="s">
        <v>41</v>
      </c>
      <c r="D5" s="15" t="s">
        <v>34</v>
      </c>
      <c r="E5" s="1">
        <f>E4+$F$4</f>
        <v>0.5</v>
      </c>
      <c r="G5" s="1">
        <f t="shared" ref="G5:G6" si="0">EXP(E5^2)</f>
        <v>1.2840254166877414</v>
      </c>
      <c r="K5" s="2">
        <v>1</v>
      </c>
      <c r="L5" s="4" t="s">
        <v>24</v>
      </c>
      <c r="M5" s="1">
        <v>0</v>
      </c>
      <c r="N5" s="1">
        <f>(U4-T4)/S4</f>
        <v>8.3333333333333329E-2</v>
      </c>
      <c r="O5" s="1">
        <f>COS(M5)</f>
        <v>1</v>
      </c>
      <c r="P5" s="18">
        <f>(N5/3)*(O5+4*(O6+O8+O10+O12+O14+O16)+2*(O7+O9+O11+O13+O15)+O17)</f>
        <v>0.84147121043995687</v>
      </c>
      <c r="Q5" s="1">
        <f>ABS(0.84-P5)</f>
        <v>1.4712104399569048E-3</v>
      </c>
    </row>
    <row r="6" spans="2:21" x14ac:dyDescent="0.25">
      <c r="D6" s="15" t="s">
        <v>25</v>
      </c>
      <c r="E6" s="1">
        <f>E5+$F$4</f>
        <v>1</v>
      </c>
      <c r="G6" s="1">
        <f t="shared" si="0"/>
        <v>2.7182818284590451</v>
      </c>
      <c r="K6" s="2">
        <v>2</v>
      </c>
      <c r="L6" s="39" t="s">
        <v>43</v>
      </c>
      <c r="M6" s="1">
        <f>M5+$N$5</f>
        <v>8.3333333333333329E-2</v>
      </c>
      <c r="O6" s="1">
        <f>COS(M6)</f>
        <v>0.99652978670055947</v>
      </c>
    </row>
    <row r="7" spans="2:21" x14ac:dyDescent="0.25">
      <c r="K7" s="2">
        <v>3</v>
      </c>
      <c r="L7" s="40"/>
      <c r="M7" s="1">
        <f t="shared" ref="M7:M17" si="1">M6+$N$5</f>
        <v>0.16666666666666666</v>
      </c>
      <c r="O7" s="1">
        <f>COS(M7)</f>
        <v>0.98614323156292505</v>
      </c>
    </row>
    <row r="8" spans="2:21" x14ac:dyDescent="0.25">
      <c r="D8" s="36" t="s">
        <v>50</v>
      </c>
      <c r="E8" s="37"/>
      <c r="F8" s="37"/>
      <c r="G8" s="37"/>
      <c r="H8" s="37"/>
      <c r="I8" s="38"/>
      <c r="K8" s="2">
        <v>4</v>
      </c>
      <c r="L8" s="40"/>
      <c r="M8" s="1">
        <f t="shared" si="1"/>
        <v>0.25</v>
      </c>
      <c r="O8" s="1">
        <f t="shared" ref="O8" si="2">COS(M8)</f>
        <v>0.96891242171064473</v>
      </c>
    </row>
    <row r="9" spans="2:21" x14ac:dyDescent="0.25">
      <c r="D9" s="1"/>
      <c r="E9" s="8" t="s">
        <v>0</v>
      </c>
      <c r="F9" s="8" t="s">
        <v>38</v>
      </c>
      <c r="G9" s="8" t="s">
        <v>33</v>
      </c>
      <c r="H9" s="8" t="s">
        <v>51</v>
      </c>
      <c r="I9" s="8" t="s">
        <v>29</v>
      </c>
      <c r="K9" s="2">
        <v>5</v>
      </c>
      <c r="L9" s="40"/>
      <c r="M9" s="1">
        <f t="shared" si="1"/>
        <v>0.33333333333333331</v>
      </c>
      <c r="O9" s="1">
        <f>COS(M9)</f>
        <v>0.9449569463147377</v>
      </c>
    </row>
    <row r="10" spans="2:21" x14ac:dyDescent="0.25">
      <c r="D10" s="15" t="s">
        <v>24</v>
      </c>
      <c r="E10" s="1">
        <v>0</v>
      </c>
      <c r="F10" s="6">
        <f>(1-0)/(2*4)</f>
        <v>0.125</v>
      </c>
      <c r="G10" s="1">
        <f>EXP(E10^2)</f>
        <v>1</v>
      </c>
      <c r="H10" s="1">
        <f>($F$10/3)*(G10+4*G11+G12)</f>
        <v>0.25531188721935838</v>
      </c>
      <c r="I10" s="1">
        <f>ABS(1.46-H18)</f>
        <v>1.46</v>
      </c>
      <c r="K10" s="2">
        <v>6</v>
      </c>
      <c r="L10" s="40"/>
      <c r="M10" s="1">
        <f t="shared" si="1"/>
        <v>0.41666666666666663</v>
      </c>
      <c r="O10" s="1">
        <f t="shared" ref="O10:O17" si="3">COS(M10)</f>
        <v>0.91444306659383034</v>
      </c>
    </row>
    <row r="11" spans="2:21" x14ac:dyDescent="0.25">
      <c r="D11" s="15"/>
      <c r="E11" s="1">
        <f>E10+$F$10</f>
        <v>0.125</v>
      </c>
      <c r="G11" s="1">
        <f t="shared" ref="G11:G16" si="4">EXP(E11^2)</f>
        <v>1.0157477085866857</v>
      </c>
      <c r="H11" s="1">
        <f>($F$10/3)*(G12+4*G13+G14)</f>
        <v>0.2896871522654294</v>
      </c>
      <c r="K11" s="2">
        <v>7</v>
      </c>
      <c r="L11" s="40"/>
      <c r="M11" s="1">
        <f t="shared" si="1"/>
        <v>0.49999999999999994</v>
      </c>
      <c r="O11" s="1">
        <f t="shared" si="3"/>
        <v>0.87758256189037276</v>
      </c>
    </row>
    <row r="12" spans="2:21" x14ac:dyDescent="0.25">
      <c r="D12" s="15"/>
      <c r="E12" s="1">
        <f>E11+$F$10</f>
        <v>0.25</v>
      </c>
      <c r="G12" s="1">
        <f t="shared" si="4"/>
        <v>1.0644944589178593</v>
      </c>
      <c r="H12" s="1">
        <f>($F$10/3)*(G14+4*G15+G16)</f>
        <v>0.37294570230395807</v>
      </c>
      <c r="K12" s="2">
        <v>8</v>
      </c>
      <c r="L12" s="40"/>
      <c r="M12" s="1">
        <f t="shared" si="1"/>
        <v>0.58333333333333326</v>
      </c>
      <c r="O12" s="1">
        <f t="shared" si="3"/>
        <v>0.83463125983165698</v>
      </c>
    </row>
    <row r="13" spans="2:21" x14ac:dyDescent="0.25">
      <c r="D13" s="15"/>
      <c r="E13" s="1">
        <f>E12+$F$10</f>
        <v>0.375</v>
      </c>
      <c r="G13" s="1">
        <f t="shared" si="4"/>
        <v>1.1509929446911764</v>
      </c>
      <c r="H13" s="1">
        <f>($F$10/3)*(G16+4*G17+G18)</f>
        <v>0.54477867288452264</v>
      </c>
      <c r="K13" s="2">
        <v>9</v>
      </c>
      <c r="L13" s="40"/>
      <c r="M13" s="1">
        <f t="shared" si="1"/>
        <v>0.66666666666666663</v>
      </c>
      <c r="O13" s="1">
        <f t="shared" si="3"/>
        <v>0.78588726077694804</v>
      </c>
    </row>
    <row r="14" spans="2:21" x14ac:dyDescent="0.25">
      <c r="D14" s="15"/>
      <c r="E14" s="1">
        <f>E13+$F$10</f>
        <v>0.5</v>
      </c>
      <c r="G14" s="1">
        <f t="shared" si="4"/>
        <v>1.2840254166877414</v>
      </c>
      <c r="K14" s="2">
        <v>10</v>
      </c>
      <c r="L14" s="40"/>
      <c r="M14" s="1">
        <f t="shared" si="1"/>
        <v>0.75</v>
      </c>
      <c r="O14" s="1">
        <f t="shared" si="3"/>
        <v>0.7316888688738209</v>
      </c>
    </row>
    <row r="15" spans="2:21" x14ac:dyDescent="0.25">
      <c r="D15" s="15"/>
      <c r="E15" s="1">
        <f t="shared" ref="E15:E18" si="5">E14+$F$10</f>
        <v>0.625</v>
      </c>
      <c r="G15" s="1">
        <f t="shared" si="4"/>
        <v>1.4779041954117385</v>
      </c>
      <c r="H15" s="1">
        <f>SUM(H10:H13)</f>
        <v>1.4627234146732686</v>
      </c>
      <c r="K15" s="2">
        <v>11</v>
      </c>
      <c r="L15" s="40"/>
      <c r="M15" s="1">
        <f t="shared" si="1"/>
        <v>0.83333333333333337</v>
      </c>
      <c r="O15" s="1">
        <f t="shared" si="3"/>
        <v>0.67241224408305666</v>
      </c>
    </row>
    <row r="16" spans="2:21" x14ac:dyDescent="0.25">
      <c r="D16" s="15"/>
      <c r="E16" s="1">
        <f t="shared" si="5"/>
        <v>0.75</v>
      </c>
      <c r="G16" s="1">
        <f t="shared" si="4"/>
        <v>1.7550546569602985</v>
      </c>
      <c r="H16" s="1"/>
      <c r="K16" s="2">
        <v>12</v>
      </c>
      <c r="L16" s="41"/>
      <c r="M16" s="1">
        <f t="shared" si="1"/>
        <v>0.91666666666666674</v>
      </c>
      <c r="O16" s="1">
        <f t="shared" si="3"/>
        <v>0.60846879146804511</v>
      </c>
    </row>
    <row r="17" spans="4:15" x14ac:dyDescent="0.25">
      <c r="D17" s="15"/>
      <c r="E17" s="1">
        <f t="shared" si="5"/>
        <v>0.875</v>
      </c>
      <c r="G17" s="1">
        <f>EXP(E17^2)</f>
        <v>2.1503379159523002</v>
      </c>
      <c r="H17" s="1"/>
      <c r="K17" s="2">
        <v>13</v>
      </c>
      <c r="L17" s="1" t="s">
        <v>25</v>
      </c>
      <c r="M17" s="1">
        <f t="shared" si="1"/>
        <v>1</v>
      </c>
      <c r="O17" s="1">
        <f t="shared" si="3"/>
        <v>0.54030230586813977</v>
      </c>
    </row>
    <row r="18" spans="4:15" x14ac:dyDescent="0.25">
      <c r="D18" s="15" t="s">
        <v>25</v>
      </c>
      <c r="E18" s="1">
        <f t="shared" si="5"/>
        <v>1</v>
      </c>
      <c r="G18" s="1">
        <f>EXP(E18^2)</f>
        <v>2.7182818284590451</v>
      </c>
      <c r="H18" s="1"/>
    </row>
  </sheetData>
  <mergeCells count="4">
    <mergeCell ref="D2:I2"/>
    <mergeCell ref="D8:I8"/>
    <mergeCell ref="L3:Q3"/>
    <mergeCell ref="L6:L16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4"/>
  <sheetViews>
    <sheetView tabSelected="1" workbookViewId="0">
      <selection activeCell="L32" sqref="L32"/>
    </sheetView>
  </sheetViews>
  <sheetFormatPr baseColWidth="10" defaultRowHeight="15" x14ac:dyDescent="0.25"/>
  <cols>
    <col min="9" max="9" width="15.28515625" customWidth="1"/>
    <col min="10" max="11" width="20.7109375" customWidth="1"/>
    <col min="12" max="12" width="17.42578125" customWidth="1"/>
    <col min="18" max="18" width="14.42578125" customWidth="1"/>
    <col min="19" max="19" width="16.5703125" customWidth="1"/>
  </cols>
  <sheetData>
    <row r="2" spans="2:19" x14ac:dyDescent="0.25">
      <c r="B2" s="6" t="s">
        <v>24</v>
      </c>
      <c r="C2" s="6" t="s">
        <v>25</v>
      </c>
      <c r="D2" s="6" t="s">
        <v>47</v>
      </c>
      <c r="F2" s="43" t="s">
        <v>56</v>
      </c>
      <c r="G2" s="43"/>
      <c r="H2" s="43"/>
      <c r="I2" s="43"/>
      <c r="J2" s="43"/>
      <c r="M2" s="45" t="s">
        <v>47</v>
      </c>
      <c r="N2" s="46" t="s">
        <v>66</v>
      </c>
      <c r="O2" s="46"/>
      <c r="P2" s="46"/>
      <c r="Q2" s="46"/>
      <c r="R2" s="46"/>
    </row>
    <row r="3" spans="2:19" x14ac:dyDescent="0.25">
      <c r="B3" s="6">
        <v>0</v>
      </c>
      <c r="C3" s="6">
        <v>1</v>
      </c>
      <c r="D3" s="6">
        <v>3</v>
      </c>
      <c r="F3" s="44"/>
      <c r="G3" s="44"/>
      <c r="H3" s="20" t="s">
        <v>38</v>
      </c>
      <c r="I3" s="20" t="s">
        <v>33</v>
      </c>
      <c r="J3" s="20" t="s">
        <v>55</v>
      </c>
      <c r="K3" s="45" t="s">
        <v>67</v>
      </c>
      <c r="L3" s="12"/>
      <c r="M3" s="45">
        <v>10</v>
      </c>
      <c r="N3" s="46"/>
      <c r="O3" s="46"/>
      <c r="P3" s="47" t="s">
        <v>38</v>
      </c>
      <c r="Q3" s="47" t="s">
        <v>33</v>
      </c>
      <c r="R3" s="47" t="s">
        <v>65</v>
      </c>
      <c r="S3" s="45" t="s">
        <v>55</v>
      </c>
    </row>
    <row r="4" spans="2:19" x14ac:dyDescent="0.25">
      <c r="F4" s="6" t="s">
        <v>24</v>
      </c>
      <c r="G4" s="3">
        <v>0</v>
      </c>
      <c r="H4" s="6">
        <f>(C3-B3)/3</f>
        <v>0.33333333333333331</v>
      </c>
      <c r="I4" s="1">
        <f>COS(G4)</f>
        <v>1</v>
      </c>
      <c r="J4" s="21">
        <f>((3*H4)/8)*(I4+3*I5+3*I6+I7)</f>
        <v>0.84160436589289955</v>
      </c>
      <c r="K4" s="1">
        <f>ABS(0.84-J4)</f>
        <v>1.6043658928995841E-3</v>
      </c>
      <c r="M4" s="49" t="s">
        <v>1</v>
      </c>
      <c r="N4" s="50" t="s">
        <v>24</v>
      </c>
      <c r="O4" s="51">
        <v>0</v>
      </c>
      <c r="P4" s="52">
        <f>(C3-B3)/(3*M3)</f>
        <v>3.3333333333333333E-2</v>
      </c>
      <c r="Q4" s="53">
        <f>COS(O4)</f>
        <v>1</v>
      </c>
      <c r="R4" s="54"/>
      <c r="S4" s="48">
        <f>((3*P4)/8)*(Q4+SUM(R5:R33)+Q34)</f>
        <v>0.84147099779699619</v>
      </c>
    </row>
    <row r="5" spans="2:19" x14ac:dyDescent="0.25">
      <c r="F5" s="42" t="s">
        <v>43</v>
      </c>
      <c r="G5" s="1">
        <f>G4+$H$4</f>
        <v>0.33333333333333331</v>
      </c>
      <c r="H5" s="19"/>
      <c r="I5" s="19">
        <f t="shared" ref="I5:I7" si="0">COS(G5)</f>
        <v>0.9449569463147377</v>
      </c>
      <c r="M5" s="49" t="s">
        <v>2</v>
      </c>
      <c r="N5" s="55" t="s">
        <v>43</v>
      </c>
      <c r="O5" s="53">
        <f>O4+$P$4</f>
        <v>3.3333333333333333E-2</v>
      </c>
      <c r="P5" s="54"/>
      <c r="Q5" s="56">
        <f t="shared" ref="Q5:Q6" si="1">COS(O5)</f>
        <v>0.99944449588286854</v>
      </c>
      <c r="R5" s="53">
        <f>3*Q5</f>
        <v>2.9983334876486056</v>
      </c>
    </row>
    <row r="6" spans="2:19" x14ac:dyDescent="0.25">
      <c r="F6" s="42"/>
      <c r="G6" s="1">
        <f t="shared" ref="G6:G7" si="2">G5+$H$4</f>
        <v>0.66666666666666663</v>
      </c>
      <c r="H6" s="1"/>
      <c r="I6" s="1">
        <f t="shared" si="0"/>
        <v>0.78588726077694804</v>
      </c>
      <c r="M6" s="49" t="s">
        <v>3</v>
      </c>
      <c r="N6" s="55"/>
      <c r="O6" s="53">
        <f t="shared" ref="O6:O34" si="3">O5+$P$4</f>
        <v>6.6666666666666666E-2</v>
      </c>
      <c r="P6" s="54"/>
      <c r="Q6" s="53">
        <f t="shared" si="1"/>
        <v>0.99777860070112234</v>
      </c>
      <c r="R6" s="53">
        <f>3*Q6</f>
        <v>2.9933358021033669</v>
      </c>
    </row>
    <row r="7" spans="2:19" x14ac:dyDescent="0.25">
      <c r="F7" s="6" t="s">
        <v>25</v>
      </c>
      <c r="G7" s="1">
        <f t="shared" si="2"/>
        <v>1</v>
      </c>
      <c r="H7" s="1"/>
      <c r="I7" s="1">
        <f t="shared" si="0"/>
        <v>0.54030230586813977</v>
      </c>
      <c r="M7" s="49" t="s">
        <v>4</v>
      </c>
      <c r="N7" s="55"/>
      <c r="O7" s="53">
        <f t="shared" si="3"/>
        <v>0.1</v>
      </c>
      <c r="P7" s="54"/>
      <c r="Q7" s="53">
        <f>COS(O7)</f>
        <v>0.99500416527802582</v>
      </c>
      <c r="R7" s="53">
        <f>2*Q7</f>
        <v>1.9900083305560516</v>
      </c>
    </row>
    <row r="8" spans="2:19" x14ac:dyDescent="0.25">
      <c r="M8" s="49" t="s">
        <v>5</v>
      </c>
      <c r="N8" s="55"/>
      <c r="O8" s="53">
        <f t="shared" si="3"/>
        <v>0.13333333333333333</v>
      </c>
      <c r="P8" s="54"/>
      <c r="Q8" s="53">
        <f t="shared" ref="Q8:Q34" si="4">COS(O8)</f>
        <v>0.99112427203417941</v>
      </c>
      <c r="R8" s="53">
        <f>3*Q8</f>
        <v>2.9733728161025383</v>
      </c>
    </row>
    <row r="9" spans="2:19" x14ac:dyDescent="0.25">
      <c r="M9" s="49" t="s">
        <v>6</v>
      </c>
      <c r="N9" s="55"/>
      <c r="O9" s="53">
        <f t="shared" si="3"/>
        <v>0.16666666666666666</v>
      </c>
      <c r="P9" s="54"/>
      <c r="Q9" s="53">
        <f t="shared" si="4"/>
        <v>0.98614323156292505</v>
      </c>
      <c r="R9" s="53">
        <f>3*Q9</f>
        <v>2.9584296946887751</v>
      </c>
    </row>
    <row r="10" spans="2:19" x14ac:dyDescent="0.25">
      <c r="M10" s="49" t="s">
        <v>7</v>
      </c>
      <c r="N10" s="55"/>
      <c r="O10" s="53">
        <f t="shared" si="3"/>
        <v>0.19999999999999998</v>
      </c>
      <c r="P10" s="54"/>
      <c r="Q10" s="53">
        <f t="shared" si="4"/>
        <v>0.98006657784124163</v>
      </c>
      <c r="R10" s="53">
        <f>2*Q10</f>
        <v>1.9601331556824833</v>
      </c>
    </row>
    <row r="11" spans="2:19" x14ac:dyDescent="0.25">
      <c r="M11" s="49" t="s">
        <v>8</v>
      </c>
      <c r="N11" s="55"/>
      <c r="O11" s="53">
        <f t="shared" si="3"/>
        <v>0.23333333333333331</v>
      </c>
      <c r="P11" s="54"/>
      <c r="Q11" s="53">
        <f t="shared" si="4"/>
        <v>0.97290106208145066</v>
      </c>
      <c r="R11" s="53">
        <f t="shared" ref="R11:R12" si="5">3*Q11</f>
        <v>2.9187031862443522</v>
      </c>
    </row>
    <row r="12" spans="2:19" x14ac:dyDescent="0.25">
      <c r="M12" s="49" t="s">
        <v>9</v>
      </c>
      <c r="N12" s="55"/>
      <c r="O12" s="53">
        <f t="shared" si="3"/>
        <v>0.26666666666666666</v>
      </c>
      <c r="P12" s="54"/>
      <c r="Q12" s="53">
        <f t="shared" si="4"/>
        <v>0.96465464523056388</v>
      </c>
      <c r="R12" s="53">
        <f t="shared" si="5"/>
        <v>2.8939639356916915</v>
      </c>
    </row>
    <row r="13" spans="2:19" x14ac:dyDescent="0.25">
      <c r="M13" s="49" t="s">
        <v>10</v>
      </c>
      <c r="N13" s="55"/>
      <c r="O13" s="53">
        <f t="shared" si="3"/>
        <v>0.3</v>
      </c>
      <c r="P13" s="54"/>
      <c r="Q13" s="53">
        <f t="shared" si="4"/>
        <v>0.95533648912560598</v>
      </c>
      <c r="R13" s="53">
        <f t="shared" ref="R13" si="6">2*Q13</f>
        <v>1.910672978251212</v>
      </c>
    </row>
    <row r="14" spans="2:19" x14ac:dyDescent="0.25">
      <c r="M14" s="49" t="s">
        <v>11</v>
      </c>
      <c r="N14" s="55"/>
      <c r="O14" s="53">
        <f t="shared" si="3"/>
        <v>0.33333333333333331</v>
      </c>
      <c r="P14" s="54"/>
      <c r="Q14" s="53">
        <f t="shared" si="4"/>
        <v>0.9449569463147377</v>
      </c>
      <c r="R14" s="53">
        <f t="shared" ref="R14:R15" si="7">3*Q14</f>
        <v>2.8348708389442132</v>
      </c>
    </row>
    <row r="15" spans="2:19" x14ac:dyDescent="0.25">
      <c r="M15" s="49" t="s">
        <v>12</v>
      </c>
      <c r="N15" s="55"/>
      <c r="O15" s="53">
        <f t="shared" si="3"/>
        <v>0.36666666666666664</v>
      </c>
      <c r="P15" s="54"/>
      <c r="Q15" s="53">
        <f t="shared" si="4"/>
        <v>0.93352754855548958</v>
      </c>
      <c r="R15" s="53">
        <f t="shared" si="7"/>
        <v>2.8005826456664686</v>
      </c>
    </row>
    <row r="16" spans="2:19" x14ac:dyDescent="0.25">
      <c r="M16" s="49" t="s">
        <v>13</v>
      </c>
      <c r="N16" s="55"/>
      <c r="O16" s="53">
        <f t="shared" si="3"/>
        <v>0.39999999999999997</v>
      </c>
      <c r="P16" s="54"/>
      <c r="Q16" s="53">
        <f t="shared" si="4"/>
        <v>0.9210609940028851</v>
      </c>
      <c r="R16" s="53">
        <f t="shared" ref="R16" si="8">2*Q16</f>
        <v>1.8421219880057702</v>
      </c>
    </row>
    <row r="17" spans="13:18" x14ac:dyDescent="0.25">
      <c r="M17" s="49" t="s">
        <v>14</v>
      </c>
      <c r="N17" s="55"/>
      <c r="O17" s="53">
        <f t="shared" si="3"/>
        <v>0.43333333333333329</v>
      </c>
      <c r="P17" s="54"/>
      <c r="Q17" s="53">
        <f t="shared" si="4"/>
        <v>0.90757113310168491</v>
      </c>
      <c r="R17" s="53">
        <f t="shared" ref="R17:R18" si="9">3*Q17</f>
        <v>2.7227133993050545</v>
      </c>
    </row>
    <row r="18" spans="13:18" x14ac:dyDescent="0.25">
      <c r="M18" s="49" t="s">
        <v>15</v>
      </c>
      <c r="N18" s="55"/>
      <c r="O18" s="53">
        <f t="shared" si="3"/>
        <v>0.46666666666666662</v>
      </c>
      <c r="P18" s="54"/>
      <c r="Q18" s="53">
        <f t="shared" si="4"/>
        <v>0.89307295319842939</v>
      </c>
      <c r="R18" s="53">
        <f t="shared" si="9"/>
        <v>2.6792188595952879</v>
      </c>
    </row>
    <row r="19" spans="13:18" x14ac:dyDescent="0.25">
      <c r="M19" s="49" t="s">
        <v>16</v>
      </c>
      <c r="N19" s="55"/>
      <c r="O19" s="53">
        <f t="shared" si="3"/>
        <v>0.49999999999999994</v>
      </c>
      <c r="P19" s="54"/>
      <c r="Q19" s="53">
        <f t="shared" si="4"/>
        <v>0.87758256189037276</v>
      </c>
      <c r="R19" s="53">
        <f t="shared" ref="R19" si="10">2*Q19</f>
        <v>1.7551651237807455</v>
      </c>
    </row>
    <row r="20" spans="13:18" x14ac:dyDescent="0.25">
      <c r="M20" s="49" t="s">
        <v>17</v>
      </c>
      <c r="N20" s="55"/>
      <c r="O20" s="53">
        <f>O19+$P$4</f>
        <v>0.53333333333333333</v>
      </c>
      <c r="P20" s="54"/>
      <c r="Q20" s="53">
        <f t="shared" si="4"/>
        <v>0.86111716912981029</v>
      </c>
      <c r="R20" s="53">
        <f t="shared" ref="R20:R21" si="11">3*Q20</f>
        <v>2.5833515073894309</v>
      </c>
    </row>
    <row r="21" spans="13:18" x14ac:dyDescent="0.25">
      <c r="M21" s="49" t="s">
        <v>18</v>
      </c>
      <c r="N21" s="55"/>
      <c r="O21" s="53">
        <f t="shared" si="3"/>
        <v>0.56666666666666665</v>
      </c>
      <c r="P21" s="54"/>
      <c r="Q21" s="53">
        <f t="shared" si="4"/>
        <v>0.84369506810367945</v>
      </c>
      <c r="R21" s="53">
        <f t="shared" si="11"/>
        <v>2.5310852043110383</v>
      </c>
    </row>
    <row r="22" spans="13:18" x14ac:dyDescent="0.25">
      <c r="M22" s="49" t="s">
        <v>19</v>
      </c>
      <c r="N22" s="55"/>
      <c r="O22" s="53">
        <f t="shared" si="3"/>
        <v>0.6</v>
      </c>
      <c r="P22" s="54"/>
      <c r="Q22" s="53">
        <f t="shared" si="4"/>
        <v>0.82533561490967833</v>
      </c>
      <c r="R22" s="53">
        <f t="shared" ref="R22" si="12">2*Q22</f>
        <v>1.6506712298193567</v>
      </c>
    </row>
    <row r="23" spans="13:18" x14ac:dyDescent="0.25">
      <c r="M23" s="49" t="s">
        <v>20</v>
      </c>
      <c r="N23" s="55"/>
      <c r="O23" s="53">
        <f t="shared" si="3"/>
        <v>0.6333333333333333</v>
      </c>
      <c r="P23" s="54"/>
      <c r="Q23" s="53">
        <f t="shared" si="4"/>
        <v>0.80605920705148204</v>
      </c>
      <c r="R23" s="53">
        <f t="shared" ref="R23:R24" si="13">3*Q23</f>
        <v>2.4181776211544461</v>
      </c>
    </row>
    <row r="24" spans="13:18" x14ac:dyDescent="0.25">
      <c r="M24" s="49" t="s">
        <v>21</v>
      </c>
      <c r="N24" s="55"/>
      <c r="O24" s="53">
        <f t="shared" si="3"/>
        <v>0.66666666666666663</v>
      </c>
      <c r="P24" s="54"/>
      <c r="Q24" s="53">
        <f t="shared" si="4"/>
        <v>0.78588726077694804</v>
      </c>
      <c r="R24" s="53">
        <f t="shared" si="13"/>
        <v>2.3576617823308439</v>
      </c>
    </row>
    <row r="25" spans="13:18" x14ac:dyDescent="0.25">
      <c r="M25" s="49" t="s">
        <v>22</v>
      </c>
      <c r="N25" s="55"/>
      <c r="O25" s="53">
        <f t="shared" si="3"/>
        <v>0.7</v>
      </c>
      <c r="P25" s="54"/>
      <c r="Q25" s="53">
        <f t="shared" si="4"/>
        <v>0.7648421872844885</v>
      </c>
      <c r="R25" s="53">
        <f t="shared" ref="R25" si="14">2*Q25</f>
        <v>1.529684374568977</v>
      </c>
    </row>
    <row r="26" spans="13:18" x14ac:dyDescent="0.25">
      <c r="M26" s="49" t="s">
        <v>23</v>
      </c>
      <c r="N26" s="55"/>
      <c r="O26" s="53">
        <f t="shared" si="3"/>
        <v>0.73333333333333328</v>
      </c>
      <c r="P26" s="54"/>
      <c r="Q26" s="53">
        <f t="shared" si="4"/>
        <v>0.74294736782404414</v>
      </c>
      <c r="R26" s="53">
        <f t="shared" ref="R26:R27" si="15">3*Q26</f>
        <v>2.2288421034721324</v>
      </c>
    </row>
    <row r="27" spans="13:18" x14ac:dyDescent="0.25">
      <c r="M27" s="49" t="s">
        <v>57</v>
      </c>
      <c r="N27" s="55"/>
      <c r="O27" s="53">
        <f>O26+$P$4</f>
        <v>0.76666666666666661</v>
      </c>
      <c r="P27" s="54"/>
      <c r="Q27" s="53">
        <f t="shared" si="4"/>
        <v>0.72022712772032327</v>
      </c>
      <c r="R27" s="53">
        <f t="shared" si="15"/>
        <v>2.1606813831609699</v>
      </c>
    </row>
    <row r="28" spans="13:18" x14ac:dyDescent="0.25">
      <c r="M28" s="49" t="s">
        <v>58</v>
      </c>
      <c r="N28" s="55"/>
      <c r="O28" s="53">
        <f t="shared" si="3"/>
        <v>0.79999999999999993</v>
      </c>
      <c r="P28" s="54"/>
      <c r="Q28" s="53">
        <f t="shared" si="4"/>
        <v>0.6967067093471655</v>
      </c>
      <c r="R28" s="53">
        <f t="shared" ref="R28" si="16">2*Q28</f>
        <v>1.393413418694331</v>
      </c>
    </row>
    <row r="29" spans="13:18" x14ac:dyDescent="0.25">
      <c r="M29" s="49" t="s">
        <v>59</v>
      </c>
      <c r="N29" s="55"/>
      <c r="O29" s="53">
        <f t="shared" si="3"/>
        <v>0.83333333333333326</v>
      </c>
      <c r="P29" s="54"/>
      <c r="Q29" s="53">
        <f t="shared" si="4"/>
        <v>0.67241224408305678</v>
      </c>
      <c r="R29" s="53">
        <f t="shared" ref="R29:R30" si="17">3*Q29</f>
        <v>2.0172367322491702</v>
      </c>
    </row>
    <row r="30" spans="13:18" x14ac:dyDescent="0.25">
      <c r="M30" s="49" t="s">
        <v>60</v>
      </c>
      <c r="N30" s="55"/>
      <c r="O30" s="53">
        <f t="shared" si="3"/>
        <v>0.86666666666666659</v>
      </c>
      <c r="P30" s="54"/>
      <c r="Q30" s="53">
        <f t="shared" si="4"/>
        <v>0.64737072327895251</v>
      </c>
      <c r="R30" s="53">
        <f t="shared" si="17"/>
        <v>1.9421121698368575</v>
      </c>
    </row>
    <row r="31" spans="13:18" x14ac:dyDescent="0.25">
      <c r="M31" s="49" t="s">
        <v>61</v>
      </c>
      <c r="N31" s="55"/>
      <c r="O31" s="53">
        <f>O30+$P$4</f>
        <v>0.89999999999999991</v>
      </c>
      <c r="P31" s="54"/>
      <c r="Q31" s="53">
        <f t="shared" si="4"/>
        <v>0.6216099682706645</v>
      </c>
      <c r="R31" s="53">
        <f t="shared" ref="R31" si="18">2*Q31</f>
        <v>1.243219936541329</v>
      </c>
    </row>
    <row r="32" spans="13:18" x14ac:dyDescent="0.25">
      <c r="M32" s="49" t="s">
        <v>62</v>
      </c>
      <c r="N32" s="55"/>
      <c r="O32" s="53">
        <f t="shared" si="3"/>
        <v>0.93333333333333324</v>
      </c>
      <c r="P32" s="54"/>
      <c r="Q32" s="53">
        <f t="shared" si="4"/>
        <v>0.59515859946912786</v>
      </c>
      <c r="R32" s="53">
        <f t="shared" ref="R32:R33" si="19">3*Q32</f>
        <v>1.7854757984073837</v>
      </c>
    </row>
    <row r="33" spans="13:18" x14ac:dyDescent="0.25">
      <c r="M33" s="49" t="s">
        <v>63</v>
      </c>
      <c r="N33" s="55"/>
      <c r="O33" s="53">
        <f t="shared" si="3"/>
        <v>0.96666666666666656</v>
      </c>
      <c r="P33" s="54"/>
      <c r="Q33" s="53">
        <f t="shared" si="4"/>
        <v>0.56804600456288867</v>
      </c>
      <c r="R33" s="53">
        <f t="shared" si="19"/>
        <v>1.7041380136886661</v>
      </c>
    </row>
    <row r="34" spans="13:18" x14ac:dyDescent="0.25">
      <c r="M34" s="49" t="s">
        <v>64</v>
      </c>
      <c r="N34" s="6" t="s">
        <v>25</v>
      </c>
      <c r="O34" s="1">
        <f t="shared" si="3"/>
        <v>0.99999999999999989</v>
      </c>
      <c r="Q34" s="1">
        <f t="shared" si="4"/>
        <v>0.54030230586813977</v>
      </c>
    </row>
  </sheetData>
  <mergeCells count="6">
    <mergeCell ref="F5:F6"/>
    <mergeCell ref="F2:J2"/>
    <mergeCell ref="F3:G3"/>
    <mergeCell ref="N2:R2"/>
    <mergeCell ref="N3:O3"/>
    <mergeCell ref="N5:N33"/>
  </mergeCells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R7 R10 R13 R16 R19 R22 R25 R28 R3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Trapecio</vt:lpstr>
      <vt:lpstr>Simpson 1-3</vt:lpstr>
      <vt:lpstr>Simpson 3-8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2023-07-24T13:35:58Z</dcterms:modified>
</cp:coreProperties>
</file>