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mateovargas/Desktop/"/>
    </mc:Choice>
  </mc:AlternateContent>
  <xr:revisionPtr revIDLastSave="0" documentId="13_ncr:1_{0912B6BA-99F1-C04D-9A69-47CCC23AB1B5}" xr6:coauthVersionLast="47" xr6:coauthVersionMax="47" xr10:uidLastSave="{00000000-0000-0000-0000-000000000000}"/>
  <bookViews>
    <workbookView xWindow="2940" yWindow="500" windowWidth="28800" windowHeight="16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L193" i="1"/>
  <c r="K193" i="1"/>
  <c r="F193" i="1"/>
  <c r="E193" i="1"/>
  <c r="C193" i="1"/>
  <c r="B193" i="1"/>
  <c r="L192" i="1"/>
  <c r="K192" i="1"/>
  <c r="I192" i="1"/>
  <c r="H192" i="1"/>
  <c r="F192" i="1"/>
  <c r="E192" i="1"/>
  <c r="C192" i="1"/>
  <c r="B192" i="1"/>
  <c r="L191" i="1"/>
  <c r="K191" i="1"/>
  <c r="I191" i="1"/>
  <c r="H191" i="1"/>
  <c r="F191" i="1"/>
  <c r="E191" i="1"/>
  <c r="C191" i="1"/>
  <c r="B191" i="1"/>
  <c r="L190" i="1"/>
  <c r="K190" i="1"/>
  <c r="I190" i="1"/>
  <c r="H190" i="1"/>
  <c r="F190" i="1"/>
  <c r="E190" i="1"/>
  <c r="C190" i="1"/>
  <c r="B190" i="1"/>
  <c r="L189" i="1"/>
  <c r="K189" i="1"/>
  <c r="I189" i="1"/>
  <c r="H189" i="1"/>
  <c r="F189" i="1"/>
  <c r="E189" i="1"/>
  <c r="C189" i="1"/>
  <c r="B189" i="1"/>
  <c r="L188" i="1"/>
  <c r="K188" i="1"/>
  <c r="I188" i="1"/>
  <c r="H188" i="1"/>
  <c r="F188" i="1"/>
  <c r="E188" i="1"/>
  <c r="C188" i="1"/>
  <c r="B188" i="1"/>
  <c r="L187" i="1"/>
  <c r="K187" i="1"/>
  <c r="I187" i="1"/>
  <c r="H187" i="1"/>
  <c r="F187" i="1"/>
  <c r="E187" i="1"/>
  <c r="C187" i="1"/>
  <c r="B187" i="1"/>
  <c r="L186" i="1"/>
  <c r="K186" i="1"/>
  <c r="I186" i="1"/>
  <c r="H186" i="1"/>
  <c r="F186" i="1"/>
  <c r="E186" i="1"/>
  <c r="C186" i="1"/>
  <c r="B186" i="1"/>
  <c r="L185" i="1"/>
  <c r="K185" i="1"/>
  <c r="I185" i="1"/>
  <c r="H185" i="1"/>
  <c r="F185" i="1"/>
  <c r="E185" i="1"/>
  <c r="C185" i="1"/>
  <c r="B185" i="1"/>
  <c r="L184" i="1"/>
  <c r="K184" i="1"/>
  <c r="I184" i="1"/>
  <c r="H184" i="1"/>
  <c r="F184" i="1"/>
  <c r="E184" i="1"/>
  <c r="C184" i="1"/>
  <c r="B184" i="1"/>
  <c r="L183" i="1"/>
  <c r="K183" i="1"/>
  <c r="I183" i="1"/>
  <c r="H183" i="1"/>
  <c r="F183" i="1"/>
  <c r="E183" i="1"/>
  <c r="C183" i="1"/>
  <c r="B183" i="1"/>
  <c r="L182" i="1"/>
  <c r="K182" i="1"/>
  <c r="I182" i="1"/>
  <c r="H182" i="1"/>
  <c r="F182" i="1"/>
  <c r="E182" i="1"/>
  <c r="C182" i="1"/>
  <c r="B182" i="1"/>
  <c r="L181" i="1"/>
  <c r="K181" i="1"/>
  <c r="I181" i="1"/>
  <c r="H181" i="1"/>
  <c r="F181" i="1"/>
  <c r="E181" i="1"/>
  <c r="C181" i="1"/>
  <c r="B181" i="1"/>
  <c r="L180" i="1"/>
  <c r="K180" i="1"/>
  <c r="I180" i="1"/>
  <c r="H180" i="1"/>
  <c r="F180" i="1"/>
  <c r="E180" i="1"/>
  <c r="C180" i="1"/>
  <c r="B180" i="1"/>
  <c r="L179" i="1"/>
  <c r="K179" i="1"/>
  <c r="I179" i="1"/>
  <c r="H179" i="1"/>
  <c r="F179" i="1"/>
  <c r="E179" i="1"/>
  <c r="C179" i="1"/>
  <c r="B179" i="1"/>
  <c r="L178" i="1"/>
  <c r="K178" i="1"/>
  <c r="I178" i="1"/>
  <c r="H178" i="1"/>
  <c r="F178" i="1"/>
  <c r="E178" i="1"/>
  <c r="C178" i="1"/>
  <c r="B178" i="1"/>
  <c r="L177" i="1"/>
  <c r="K177" i="1"/>
  <c r="I177" i="1"/>
  <c r="H177" i="1"/>
  <c r="F177" i="1"/>
  <c r="E177" i="1"/>
  <c r="C177" i="1"/>
  <c r="B177" i="1"/>
  <c r="L176" i="1"/>
  <c r="K176" i="1"/>
  <c r="I176" i="1"/>
  <c r="H176" i="1"/>
  <c r="F176" i="1"/>
  <c r="E176" i="1"/>
  <c r="C176" i="1"/>
  <c r="B176" i="1"/>
  <c r="L175" i="1"/>
  <c r="K175" i="1"/>
  <c r="I175" i="1"/>
  <c r="H175" i="1"/>
  <c r="F175" i="1"/>
  <c r="E175" i="1"/>
  <c r="C175" i="1"/>
  <c r="B175" i="1"/>
  <c r="L174" i="1"/>
  <c r="K174" i="1"/>
  <c r="I174" i="1"/>
  <c r="H174" i="1"/>
  <c r="F174" i="1"/>
  <c r="E174" i="1"/>
  <c r="C174" i="1"/>
  <c r="B174" i="1"/>
  <c r="L173" i="1"/>
  <c r="K173" i="1"/>
  <c r="I173" i="1"/>
  <c r="H173" i="1"/>
  <c r="F173" i="1"/>
  <c r="E173" i="1"/>
  <c r="C173" i="1"/>
  <c r="B173" i="1"/>
  <c r="L172" i="1"/>
  <c r="K172" i="1"/>
  <c r="I172" i="1"/>
  <c r="H172" i="1"/>
  <c r="F172" i="1"/>
  <c r="E172" i="1"/>
  <c r="C172" i="1"/>
  <c r="B172" i="1"/>
  <c r="L171" i="1"/>
  <c r="K171" i="1"/>
  <c r="I171" i="1"/>
  <c r="H171" i="1"/>
  <c r="F171" i="1"/>
  <c r="E171" i="1"/>
  <c r="C171" i="1"/>
  <c r="B171" i="1"/>
  <c r="L170" i="1"/>
  <c r="K170" i="1"/>
  <c r="I170" i="1"/>
  <c r="H170" i="1"/>
  <c r="F170" i="1"/>
  <c r="E170" i="1"/>
  <c r="C170" i="1"/>
  <c r="B170" i="1"/>
  <c r="L169" i="1"/>
  <c r="K169" i="1"/>
  <c r="I169" i="1"/>
  <c r="H169" i="1"/>
  <c r="F169" i="1"/>
  <c r="E169" i="1"/>
  <c r="C169" i="1"/>
  <c r="B169" i="1"/>
  <c r="L168" i="1"/>
  <c r="K168" i="1"/>
  <c r="I168" i="1"/>
  <c r="H168" i="1"/>
  <c r="F168" i="1"/>
  <c r="E168" i="1"/>
  <c r="C168" i="1"/>
  <c r="B168" i="1"/>
  <c r="L167" i="1"/>
  <c r="K167" i="1"/>
  <c r="I167" i="1"/>
  <c r="H167" i="1"/>
  <c r="F167" i="1"/>
  <c r="E167" i="1"/>
  <c r="C167" i="1"/>
  <c r="B167" i="1"/>
  <c r="L166" i="1"/>
  <c r="K166" i="1"/>
  <c r="I166" i="1"/>
  <c r="H166" i="1"/>
  <c r="F166" i="1"/>
  <c r="E166" i="1"/>
  <c r="C166" i="1"/>
  <c r="B166" i="1"/>
  <c r="L165" i="1"/>
  <c r="K165" i="1"/>
  <c r="I165" i="1"/>
  <c r="H165" i="1"/>
  <c r="F165" i="1"/>
  <c r="E165" i="1"/>
  <c r="C165" i="1"/>
  <c r="B165" i="1"/>
  <c r="L164" i="1"/>
  <c r="K164" i="1"/>
  <c r="I164" i="1"/>
  <c r="H164" i="1"/>
  <c r="F164" i="1"/>
  <c r="E164" i="1"/>
  <c r="C164" i="1"/>
  <c r="B164" i="1"/>
  <c r="L163" i="1"/>
  <c r="K163" i="1"/>
  <c r="I163" i="1"/>
  <c r="H163" i="1"/>
  <c r="F163" i="1"/>
  <c r="E163" i="1"/>
  <c r="C163" i="1"/>
  <c r="B163" i="1"/>
  <c r="L162" i="1"/>
  <c r="K162" i="1"/>
  <c r="I162" i="1"/>
  <c r="H162" i="1"/>
  <c r="F162" i="1"/>
  <c r="E162" i="1"/>
  <c r="C162" i="1"/>
  <c r="B162" i="1"/>
  <c r="L161" i="1"/>
  <c r="K161" i="1"/>
  <c r="I161" i="1"/>
  <c r="H161" i="1"/>
  <c r="F161" i="1"/>
  <c r="E161" i="1"/>
  <c r="C161" i="1"/>
  <c r="B161" i="1"/>
  <c r="L160" i="1"/>
  <c r="K160" i="1"/>
  <c r="I160" i="1"/>
  <c r="H160" i="1"/>
  <c r="F160" i="1"/>
  <c r="E160" i="1"/>
  <c r="C160" i="1"/>
  <c r="B160" i="1"/>
  <c r="L159" i="1"/>
  <c r="K159" i="1"/>
  <c r="I159" i="1"/>
  <c r="H159" i="1"/>
  <c r="F159" i="1"/>
  <c r="E159" i="1"/>
  <c r="C159" i="1"/>
  <c r="B159" i="1"/>
  <c r="L158" i="1"/>
  <c r="K158" i="1"/>
  <c r="I158" i="1"/>
  <c r="H158" i="1"/>
  <c r="F158" i="1"/>
  <c r="E158" i="1"/>
  <c r="C158" i="1"/>
  <c r="B158" i="1"/>
  <c r="L157" i="1"/>
  <c r="K157" i="1"/>
  <c r="I157" i="1"/>
  <c r="H157" i="1"/>
  <c r="F157" i="1"/>
  <c r="E157" i="1"/>
  <c r="C157" i="1"/>
  <c r="B157" i="1"/>
  <c r="L156" i="1"/>
  <c r="K156" i="1"/>
  <c r="I156" i="1"/>
  <c r="H156" i="1"/>
  <c r="F156" i="1"/>
  <c r="E156" i="1"/>
  <c r="C156" i="1"/>
  <c r="B156" i="1"/>
  <c r="L155" i="1"/>
  <c r="K155" i="1"/>
  <c r="I155" i="1"/>
  <c r="H155" i="1"/>
  <c r="F155" i="1"/>
  <c r="E155" i="1"/>
  <c r="C155" i="1"/>
  <c r="B155" i="1"/>
  <c r="L154" i="1"/>
  <c r="K154" i="1"/>
  <c r="I154" i="1"/>
  <c r="H154" i="1"/>
  <c r="F154" i="1"/>
  <c r="E154" i="1"/>
  <c r="C154" i="1"/>
  <c r="B154" i="1"/>
  <c r="L153" i="1"/>
  <c r="K153" i="1"/>
  <c r="I153" i="1"/>
  <c r="H153" i="1"/>
  <c r="F153" i="1"/>
  <c r="E153" i="1"/>
  <c r="C153" i="1"/>
  <c r="B153" i="1"/>
  <c r="L152" i="1"/>
  <c r="K152" i="1"/>
  <c r="I152" i="1"/>
  <c r="H152" i="1"/>
  <c r="F152" i="1"/>
  <c r="E152" i="1"/>
  <c r="C152" i="1"/>
  <c r="B152" i="1"/>
  <c r="L151" i="1"/>
  <c r="K151" i="1"/>
  <c r="I151" i="1"/>
  <c r="H151" i="1"/>
  <c r="F151" i="1"/>
  <c r="E151" i="1"/>
  <c r="C151" i="1"/>
  <c r="B151" i="1"/>
  <c r="L150" i="1"/>
  <c r="K150" i="1"/>
  <c r="I150" i="1"/>
  <c r="H150" i="1"/>
  <c r="F150" i="1"/>
  <c r="E150" i="1"/>
  <c r="C150" i="1"/>
  <c r="B150" i="1"/>
  <c r="L149" i="1"/>
  <c r="K149" i="1"/>
  <c r="I149" i="1"/>
  <c r="H149" i="1"/>
  <c r="F149" i="1"/>
  <c r="E149" i="1"/>
  <c r="C149" i="1"/>
  <c r="B149" i="1"/>
  <c r="L148" i="1"/>
  <c r="K148" i="1"/>
  <c r="I148" i="1"/>
  <c r="H148" i="1"/>
  <c r="F148" i="1"/>
  <c r="E148" i="1"/>
  <c r="C148" i="1"/>
  <c r="B148" i="1"/>
  <c r="L147" i="1"/>
  <c r="K147" i="1"/>
  <c r="I147" i="1"/>
  <c r="H147" i="1"/>
  <c r="F147" i="1"/>
  <c r="E147" i="1"/>
  <c r="C147" i="1"/>
  <c r="B147" i="1"/>
  <c r="L146" i="1"/>
  <c r="K146" i="1"/>
  <c r="I146" i="1"/>
  <c r="H146" i="1"/>
  <c r="F146" i="1"/>
  <c r="E146" i="1"/>
  <c r="C146" i="1"/>
  <c r="B146" i="1"/>
  <c r="L145" i="1"/>
  <c r="K145" i="1"/>
  <c r="I145" i="1"/>
  <c r="H145" i="1"/>
  <c r="F145" i="1"/>
  <c r="E145" i="1"/>
  <c r="C145" i="1"/>
  <c r="B145" i="1"/>
  <c r="L144" i="1"/>
  <c r="K144" i="1"/>
  <c r="I144" i="1"/>
  <c r="H144" i="1"/>
  <c r="F144" i="1"/>
  <c r="E144" i="1"/>
  <c r="C144" i="1"/>
  <c r="B144" i="1"/>
  <c r="L143" i="1"/>
  <c r="K143" i="1"/>
  <c r="I143" i="1"/>
  <c r="H143" i="1"/>
  <c r="F143" i="1"/>
  <c r="E143" i="1"/>
  <c r="C143" i="1"/>
  <c r="B143" i="1"/>
  <c r="L142" i="1"/>
  <c r="K142" i="1"/>
  <c r="I142" i="1"/>
  <c r="H142" i="1"/>
  <c r="F142" i="1"/>
  <c r="E142" i="1"/>
  <c r="C142" i="1"/>
  <c r="B142" i="1"/>
  <c r="L141" i="1"/>
  <c r="K141" i="1"/>
  <c r="I141" i="1"/>
  <c r="H141" i="1"/>
  <c r="F141" i="1"/>
  <c r="E141" i="1"/>
  <c r="C141" i="1"/>
  <c r="B141" i="1"/>
  <c r="L140" i="1"/>
  <c r="K140" i="1"/>
  <c r="I140" i="1"/>
  <c r="H140" i="1"/>
  <c r="F140" i="1"/>
  <c r="E140" i="1"/>
  <c r="C140" i="1"/>
  <c r="B140" i="1"/>
  <c r="L139" i="1"/>
  <c r="K139" i="1"/>
  <c r="I139" i="1"/>
  <c r="H139" i="1"/>
  <c r="F139" i="1"/>
  <c r="E139" i="1"/>
  <c r="C139" i="1"/>
  <c r="B139" i="1"/>
  <c r="L138" i="1"/>
  <c r="K138" i="1"/>
  <c r="I138" i="1"/>
  <c r="H138" i="1"/>
  <c r="F138" i="1"/>
  <c r="E138" i="1"/>
  <c r="C138" i="1"/>
  <c r="B138" i="1"/>
  <c r="L137" i="1"/>
  <c r="K137" i="1"/>
  <c r="I137" i="1"/>
  <c r="H137" i="1"/>
  <c r="F137" i="1"/>
  <c r="E137" i="1"/>
  <c r="C137" i="1"/>
  <c r="B137" i="1"/>
  <c r="L136" i="1"/>
  <c r="K136" i="1"/>
  <c r="I136" i="1"/>
  <c r="H136" i="1"/>
  <c r="F136" i="1"/>
  <c r="E136" i="1"/>
  <c r="C136" i="1"/>
  <c r="B136" i="1"/>
  <c r="L135" i="1"/>
  <c r="K135" i="1"/>
  <c r="I135" i="1"/>
  <c r="H135" i="1"/>
  <c r="F135" i="1"/>
  <c r="E135" i="1"/>
  <c r="C135" i="1"/>
  <c r="B135" i="1"/>
  <c r="L134" i="1"/>
  <c r="K134" i="1"/>
  <c r="I134" i="1"/>
  <c r="H134" i="1"/>
  <c r="F134" i="1"/>
  <c r="E134" i="1"/>
  <c r="C134" i="1"/>
  <c r="B134" i="1"/>
  <c r="L133" i="1"/>
  <c r="K133" i="1"/>
  <c r="I133" i="1"/>
  <c r="H133" i="1"/>
  <c r="F133" i="1"/>
  <c r="E133" i="1"/>
  <c r="C133" i="1"/>
  <c r="B133" i="1"/>
  <c r="L132" i="1"/>
  <c r="K132" i="1"/>
  <c r="I132" i="1"/>
  <c r="H132" i="1"/>
  <c r="F132" i="1"/>
  <c r="E132" i="1"/>
  <c r="C132" i="1"/>
  <c r="B132" i="1"/>
  <c r="L131" i="1"/>
  <c r="K131" i="1"/>
  <c r="I131" i="1"/>
  <c r="H131" i="1"/>
  <c r="F131" i="1"/>
  <c r="E131" i="1"/>
  <c r="C131" i="1"/>
  <c r="B131" i="1"/>
  <c r="L130" i="1"/>
  <c r="K130" i="1"/>
  <c r="I130" i="1"/>
  <c r="H130" i="1"/>
  <c r="F130" i="1"/>
  <c r="E130" i="1"/>
  <c r="C130" i="1"/>
  <c r="B130" i="1"/>
  <c r="L129" i="1"/>
  <c r="K129" i="1"/>
  <c r="I129" i="1"/>
  <c r="H129" i="1"/>
  <c r="F129" i="1"/>
  <c r="E129" i="1"/>
  <c r="C129" i="1"/>
  <c r="B129" i="1"/>
  <c r="L128" i="1"/>
  <c r="K128" i="1"/>
  <c r="I128" i="1"/>
  <c r="H128" i="1"/>
  <c r="F128" i="1"/>
  <c r="E128" i="1"/>
  <c r="C128" i="1"/>
  <c r="B128" i="1"/>
  <c r="L127" i="1"/>
  <c r="K127" i="1"/>
  <c r="I127" i="1"/>
  <c r="H127" i="1"/>
  <c r="F127" i="1"/>
  <c r="E127" i="1"/>
  <c r="C127" i="1"/>
  <c r="B127" i="1"/>
  <c r="L126" i="1"/>
  <c r="K126" i="1"/>
  <c r="I126" i="1"/>
  <c r="H126" i="1"/>
  <c r="F126" i="1"/>
  <c r="E126" i="1"/>
  <c r="C126" i="1"/>
  <c r="B126" i="1"/>
  <c r="L125" i="1"/>
  <c r="K125" i="1"/>
  <c r="I125" i="1"/>
  <c r="H125" i="1"/>
  <c r="F125" i="1"/>
  <c r="E125" i="1"/>
  <c r="C125" i="1"/>
  <c r="B125" i="1"/>
  <c r="L124" i="1"/>
  <c r="K124" i="1"/>
  <c r="I124" i="1"/>
  <c r="H124" i="1"/>
  <c r="F124" i="1"/>
  <c r="E124" i="1"/>
  <c r="C124" i="1"/>
  <c r="B124" i="1"/>
  <c r="L123" i="1"/>
  <c r="K123" i="1"/>
  <c r="I123" i="1"/>
  <c r="H123" i="1"/>
  <c r="F123" i="1"/>
  <c r="E123" i="1"/>
  <c r="C123" i="1"/>
  <c r="B123" i="1"/>
  <c r="L122" i="1"/>
  <c r="K122" i="1"/>
  <c r="I122" i="1"/>
  <c r="H122" i="1"/>
  <c r="F122" i="1"/>
  <c r="E122" i="1"/>
  <c r="C122" i="1"/>
  <c r="B122" i="1"/>
  <c r="L121" i="1"/>
  <c r="K121" i="1"/>
  <c r="I121" i="1"/>
  <c r="H121" i="1"/>
  <c r="F121" i="1"/>
  <c r="E121" i="1"/>
  <c r="C121" i="1"/>
  <c r="B121" i="1"/>
  <c r="L120" i="1"/>
  <c r="K120" i="1"/>
  <c r="I120" i="1"/>
  <c r="H120" i="1"/>
  <c r="F120" i="1"/>
  <c r="E120" i="1"/>
  <c r="C120" i="1"/>
  <c r="B120" i="1"/>
  <c r="L119" i="1"/>
  <c r="K119" i="1"/>
  <c r="I119" i="1"/>
  <c r="H119" i="1"/>
  <c r="F119" i="1"/>
  <c r="E119" i="1"/>
  <c r="C119" i="1"/>
  <c r="B119" i="1"/>
  <c r="L118" i="1"/>
  <c r="K118" i="1"/>
  <c r="I118" i="1"/>
  <c r="H118" i="1"/>
  <c r="F118" i="1"/>
  <c r="E118" i="1"/>
  <c r="C118" i="1"/>
  <c r="B118" i="1"/>
  <c r="L117" i="1"/>
  <c r="K117" i="1"/>
  <c r="I117" i="1"/>
  <c r="H117" i="1"/>
  <c r="F117" i="1"/>
  <c r="E117" i="1"/>
  <c r="C117" i="1"/>
  <c r="B117" i="1"/>
  <c r="L116" i="1"/>
  <c r="K116" i="1"/>
  <c r="I116" i="1"/>
  <c r="H116" i="1"/>
  <c r="F116" i="1"/>
  <c r="E116" i="1"/>
  <c r="C116" i="1"/>
  <c r="B116" i="1"/>
  <c r="L115" i="1"/>
  <c r="K115" i="1"/>
  <c r="I115" i="1"/>
  <c r="H115" i="1"/>
  <c r="F115" i="1"/>
  <c r="E115" i="1"/>
  <c r="C115" i="1"/>
  <c r="B115" i="1"/>
  <c r="L114" i="1"/>
  <c r="K114" i="1"/>
  <c r="I114" i="1"/>
  <c r="H114" i="1"/>
  <c r="F114" i="1"/>
  <c r="E114" i="1"/>
  <c r="C114" i="1"/>
  <c r="B114" i="1"/>
  <c r="L113" i="1"/>
  <c r="K113" i="1"/>
  <c r="I113" i="1"/>
  <c r="H113" i="1"/>
  <c r="F113" i="1"/>
  <c r="E113" i="1"/>
  <c r="C113" i="1"/>
  <c r="B113" i="1"/>
  <c r="L112" i="1"/>
  <c r="K112" i="1"/>
  <c r="I112" i="1"/>
  <c r="H112" i="1"/>
  <c r="F112" i="1"/>
  <c r="E112" i="1"/>
  <c r="C112" i="1"/>
  <c r="B112" i="1"/>
  <c r="L111" i="1"/>
  <c r="K111" i="1"/>
  <c r="I111" i="1"/>
  <c r="H111" i="1"/>
  <c r="F111" i="1"/>
  <c r="E111" i="1"/>
  <c r="C111" i="1"/>
  <c r="B111" i="1"/>
  <c r="L110" i="1"/>
  <c r="K110" i="1"/>
  <c r="I110" i="1"/>
  <c r="H110" i="1"/>
  <c r="F110" i="1"/>
  <c r="E110" i="1"/>
  <c r="C110" i="1"/>
  <c r="B110" i="1"/>
  <c r="L109" i="1"/>
  <c r="K109" i="1"/>
  <c r="I109" i="1"/>
  <c r="H109" i="1"/>
  <c r="F109" i="1"/>
  <c r="E109" i="1"/>
  <c r="C109" i="1"/>
  <c r="B109" i="1"/>
  <c r="L108" i="1"/>
  <c r="K108" i="1"/>
  <c r="I108" i="1"/>
  <c r="H108" i="1"/>
  <c r="F108" i="1"/>
  <c r="E108" i="1"/>
  <c r="C108" i="1"/>
  <c r="B108" i="1"/>
  <c r="L107" i="1"/>
  <c r="K107" i="1"/>
  <c r="I107" i="1"/>
  <c r="H107" i="1"/>
  <c r="F107" i="1"/>
  <c r="E107" i="1"/>
  <c r="C107" i="1"/>
  <c r="B107" i="1"/>
  <c r="L106" i="1"/>
  <c r="K106" i="1"/>
  <c r="I106" i="1"/>
  <c r="H106" i="1"/>
  <c r="F106" i="1"/>
  <c r="E106" i="1"/>
  <c r="C106" i="1"/>
  <c r="B106" i="1"/>
  <c r="L105" i="1"/>
  <c r="K105" i="1"/>
  <c r="I105" i="1"/>
  <c r="H105" i="1"/>
  <c r="F105" i="1"/>
  <c r="E105" i="1"/>
  <c r="C105" i="1"/>
  <c r="B105" i="1"/>
  <c r="L104" i="1"/>
  <c r="K104" i="1"/>
  <c r="I104" i="1"/>
  <c r="H104" i="1"/>
  <c r="F104" i="1"/>
  <c r="E104" i="1"/>
  <c r="C104" i="1"/>
  <c r="B104" i="1"/>
  <c r="L103" i="1"/>
  <c r="K103" i="1"/>
  <c r="I103" i="1"/>
  <c r="H103" i="1"/>
  <c r="F103" i="1"/>
  <c r="E103" i="1"/>
  <c r="C103" i="1"/>
  <c r="B103" i="1"/>
  <c r="L102" i="1"/>
  <c r="K102" i="1"/>
  <c r="I102" i="1"/>
  <c r="H102" i="1"/>
  <c r="F102" i="1"/>
  <c r="E102" i="1"/>
  <c r="C102" i="1"/>
  <c r="B102" i="1"/>
  <c r="L101" i="1"/>
  <c r="K101" i="1"/>
  <c r="I101" i="1"/>
  <c r="H101" i="1"/>
  <c r="F101" i="1"/>
  <c r="E101" i="1"/>
  <c r="C101" i="1"/>
  <c r="B101" i="1"/>
  <c r="L100" i="1"/>
  <c r="K100" i="1"/>
  <c r="I100" i="1"/>
  <c r="H100" i="1"/>
  <c r="F100" i="1"/>
  <c r="E100" i="1"/>
  <c r="C100" i="1"/>
  <c r="B100" i="1"/>
  <c r="L99" i="1"/>
  <c r="K99" i="1"/>
  <c r="I99" i="1"/>
  <c r="H99" i="1"/>
  <c r="F99" i="1"/>
  <c r="E99" i="1"/>
  <c r="C99" i="1"/>
  <c r="B99" i="1"/>
  <c r="L98" i="1"/>
  <c r="K98" i="1"/>
  <c r="I98" i="1"/>
  <c r="H98" i="1"/>
  <c r="F98" i="1"/>
  <c r="E98" i="1"/>
  <c r="C98" i="1"/>
  <c r="B98" i="1"/>
  <c r="L97" i="1"/>
  <c r="K97" i="1"/>
  <c r="I97" i="1"/>
  <c r="H97" i="1"/>
  <c r="F97" i="1"/>
  <c r="E97" i="1"/>
  <c r="C97" i="1"/>
  <c r="B97" i="1"/>
  <c r="L96" i="1"/>
  <c r="K96" i="1"/>
  <c r="I96" i="1"/>
  <c r="H96" i="1"/>
  <c r="F96" i="1"/>
  <c r="E96" i="1"/>
  <c r="C96" i="1"/>
  <c r="B96" i="1"/>
  <c r="L95" i="1"/>
  <c r="K95" i="1"/>
  <c r="I95" i="1"/>
  <c r="H95" i="1"/>
  <c r="F95" i="1"/>
  <c r="E95" i="1"/>
  <c r="C95" i="1"/>
  <c r="B95" i="1"/>
  <c r="L94" i="1"/>
  <c r="K94" i="1"/>
  <c r="I94" i="1"/>
  <c r="H94" i="1"/>
  <c r="F94" i="1"/>
  <c r="E94" i="1"/>
  <c r="C94" i="1"/>
  <c r="B94" i="1"/>
  <c r="L93" i="1"/>
  <c r="K93" i="1"/>
  <c r="I93" i="1"/>
  <c r="H93" i="1"/>
  <c r="F93" i="1"/>
  <c r="E93" i="1"/>
  <c r="C93" i="1"/>
  <c r="B93" i="1"/>
  <c r="L92" i="1"/>
  <c r="K92" i="1"/>
  <c r="I92" i="1"/>
  <c r="H92" i="1"/>
  <c r="F92" i="1"/>
  <c r="E92" i="1"/>
  <c r="C92" i="1"/>
  <c r="B92" i="1"/>
  <c r="L91" i="1"/>
  <c r="K91" i="1"/>
  <c r="I91" i="1"/>
  <c r="H91" i="1"/>
  <c r="F91" i="1"/>
  <c r="E91" i="1"/>
  <c r="C91" i="1"/>
  <c r="B91" i="1"/>
  <c r="L90" i="1"/>
  <c r="K90" i="1"/>
  <c r="I90" i="1"/>
  <c r="H90" i="1"/>
  <c r="F90" i="1"/>
  <c r="E90" i="1"/>
  <c r="C90" i="1"/>
  <c r="B90" i="1"/>
  <c r="L89" i="1"/>
  <c r="K89" i="1"/>
  <c r="I89" i="1"/>
  <c r="H89" i="1"/>
  <c r="F89" i="1"/>
  <c r="E89" i="1"/>
  <c r="C89" i="1"/>
  <c r="B89" i="1"/>
  <c r="L88" i="1"/>
  <c r="K88" i="1"/>
  <c r="I88" i="1"/>
  <c r="H88" i="1"/>
  <c r="F88" i="1"/>
  <c r="E88" i="1"/>
  <c r="C88" i="1"/>
  <c r="B88" i="1"/>
  <c r="L87" i="1"/>
  <c r="K87" i="1"/>
  <c r="I87" i="1"/>
  <c r="H87" i="1"/>
  <c r="F87" i="1"/>
  <c r="E87" i="1"/>
  <c r="C87" i="1"/>
  <c r="B87" i="1"/>
  <c r="L86" i="1"/>
  <c r="K86" i="1"/>
  <c r="I86" i="1"/>
  <c r="H86" i="1"/>
  <c r="F86" i="1"/>
  <c r="E86" i="1"/>
  <c r="C86" i="1"/>
  <c r="B86" i="1"/>
  <c r="L85" i="1"/>
  <c r="K85" i="1"/>
  <c r="I85" i="1"/>
  <c r="H85" i="1"/>
  <c r="F85" i="1"/>
  <c r="E85" i="1"/>
  <c r="C85" i="1"/>
  <c r="B85" i="1"/>
  <c r="L84" i="1"/>
  <c r="K84" i="1"/>
  <c r="I84" i="1"/>
  <c r="H84" i="1"/>
  <c r="F84" i="1"/>
  <c r="E84" i="1"/>
  <c r="C84" i="1"/>
  <c r="B84" i="1"/>
  <c r="L83" i="1"/>
  <c r="K83" i="1"/>
  <c r="I83" i="1"/>
  <c r="H83" i="1"/>
  <c r="F83" i="1"/>
  <c r="E83" i="1"/>
  <c r="C83" i="1"/>
  <c r="B83" i="1"/>
  <c r="L82" i="1"/>
  <c r="K82" i="1"/>
  <c r="I82" i="1"/>
  <c r="H82" i="1"/>
  <c r="F82" i="1"/>
  <c r="E82" i="1"/>
  <c r="C82" i="1"/>
  <c r="B82" i="1"/>
  <c r="L81" i="1"/>
  <c r="K81" i="1"/>
  <c r="I81" i="1"/>
  <c r="H81" i="1"/>
  <c r="F81" i="1"/>
  <c r="E81" i="1"/>
  <c r="C81" i="1"/>
  <c r="B81" i="1"/>
  <c r="L80" i="1"/>
  <c r="K80" i="1"/>
  <c r="I80" i="1"/>
  <c r="H80" i="1"/>
  <c r="F80" i="1"/>
  <c r="E80" i="1"/>
  <c r="C80" i="1"/>
  <c r="B80" i="1"/>
  <c r="L79" i="1"/>
  <c r="K79" i="1"/>
  <c r="I79" i="1"/>
  <c r="H79" i="1"/>
  <c r="F79" i="1"/>
  <c r="E79" i="1"/>
  <c r="C79" i="1"/>
  <c r="B79" i="1"/>
  <c r="L78" i="1"/>
  <c r="K78" i="1"/>
  <c r="I78" i="1"/>
  <c r="H78" i="1"/>
  <c r="F78" i="1"/>
  <c r="E78" i="1"/>
  <c r="C78" i="1"/>
  <c r="B78" i="1"/>
  <c r="L77" i="1"/>
  <c r="K77" i="1"/>
  <c r="I77" i="1"/>
  <c r="H77" i="1"/>
  <c r="F77" i="1"/>
  <c r="E77" i="1"/>
  <c r="C77" i="1"/>
  <c r="B77" i="1"/>
  <c r="L76" i="1"/>
  <c r="K76" i="1"/>
  <c r="I76" i="1"/>
  <c r="H76" i="1"/>
  <c r="F76" i="1"/>
  <c r="E76" i="1"/>
  <c r="C76" i="1"/>
  <c r="B76" i="1"/>
  <c r="L75" i="1"/>
  <c r="K75" i="1"/>
  <c r="I75" i="1"/>
  <c r="H75" i="1"/>
  <c r="F75" i="1"/>
  <c r="E75" i="1"/>
  <c r="C75" i="1"/>
  <c r="B75" i="1"/>
  <c r="L74" i="1"/>
  <c r="K74" i="1"/>
  <c r="I74" i="1"/>
  <c r="H74" i="1"/>
  <c r="F74" i="1"/>
  <c r="E74" i="1"/>
  <c r="C74" i="1"/>
  <c r="B74" i="1"/>
  <c r="L73" i="1"/>
  <c r="K73" i="1"/>
  <c r="I73" i="1"/>
  <c r="H73" i="1"/>
  <c r="F73" i="1"/>
  <c r="E73" i="1"/>
  <c r="C73" i="1"/>
  <c r="B73" i="1"/>
  <c r="L72" i="1"/>
  <c r="K72" i="1"/>
  <c r="I72" i="1"/>
  <c r="H72" i="1"/>
  <c r="F72" i="1"/>
  <c r="E72" i="1"/>
  <c r="C72" i="1"/>
  <c r="B72" i="1"/>
  <c r="L71" i="1"/>
  <c r="K71" i="1"/>
  <c r="I71" i="1"/>
  <c r="H71" i="1"/>
  <c r="F71" i="1"/>
  <c r="E71" i="1"/>
  <c r="C71" i="1"/>
  <c r="B71" i="1"/>
  <c r="L70" i="1"/>
  <c r="K70" i="1"/>
  <c r="I70" i="1"/>
  <c r="H70" i="1"/>
  <c r="F70" i="1"/>
  <c r="E70" i="1"/>
  <c r="C70" i="1"/>
  <c r="B70" i="1"/>
  <c r="L69" i="1"/>
  <c r="K69" i="1"/>
  <c r="I69" i="1"/>
  <c r="H69" i="1"/>
  <c r="F69" i="1"/>
  <c r="E69" i="1"/>
  <c r="C69" i="1"/>
  <c r="B69" i="1"/>
  <c r="L68" i="1"/>
  <c r="K68" i="1"/>
  <c r="I68" i="1"/>
  <c r="H68" i="1"/>
  <c r="F68" i="1"/>
  <c r="E68" i="1"/>
  <c r="C68" i="1"/>
  <c r="B68" i="1"/>
  <c r="L67" i="1"/>
  <c r="K67" i="1"/>
  <c r="I67" i="1"/>
  <c r="H67" i="1"/>
  <c r="F67" i="1"/>
  <c r="E67" i="1"/>
  <c r="C67" i="1"/>
  <c r="B67" i="1"/>
  <c r="L66" i="1"/>
  <c r="K66" i="1"/>
  <c r="I66" i="1"/>
  <c r="H66" i="1"/>
  <c r="F66" i="1"/>
  <c r="E66" i="1"/>
  <c r="C66" i="1"/>
  <c r="B66" i="1"/>
  <c r="L65" i="1"/>
  <c r="K65" i="1"/>
  <c r="I65" i="1"/>
  <c r="H65" i="1"/>
  <c r="F65" i="1"/>
  <c r="E65" i="1"/>
  <c r="C65" i="1"/>
  <c r="B65" i="1"/>
  <c r="L64" i="1"/>
  <c r="K64" i="1"/>
  <c r="I64" i="1"/>
  <c r="H64" i="1"/>
  <c r="F64" i="1"/>
  <c r="E64" i="1"/>
  <c r="C64" i="1"/>
  <c r="B64" i="1"/>
  <c r="L63" i="1"/>
  <c r="K63" i="1"/>
  <c r="I63" i="1"/>
  <c r="H63" i="1"/>
  <c r="F63" i="1"/>
  <c r="E63" i="1"/>
  <c r="C63" i="1"/>
  <c r="B63" i="1"/>
  <c r="L62" i="1"/>
  <c r="K62" i="1"/>
  <c r="I62" i="1"/>
  <c r="H62" i="1"/>
  <c r="F62" i="1"/>
  <c r="E62" i="1"/>
  <c r="C62" i="1"/>
  <c r="B62" i="1"/>
  <c r="L61" i="1"/>
  <c r="K61" i="1"/>
  <c r="I61" i="1"/>
  <c r="H61" i="1"/>
  <c r="F61" i="1"/>
  <c r="E61" i="1"/>
  <c r="C61" i="1"/>
  <c r="B61" i="1"/>
  <c r="L60" i="1"/>
  <c r="K60" i="1"/>
  <c r="I60" i="1"/>
  <c r="H60" i="1"/>
  <c r="F60" i="1"/>
  <c r="E60" i="1"/>
  <c r="C60" i="1"/>
  <c r="B60" i="1"/>
  <c r="L59" i="1"/>
  <c r="K59" i="1"/>
  <c r="I59" i="1"/>
  <c r="H59" i="1"/>
  <c r="F59" i="1"/>
  <c r="E59" i="1"/>
  <c r="C59" i="1"/>
  <c r="B59" i="1"/>
  <c r="L58" i="1"/>
  <c r="K58" i="1"/>
  <c r="I58" i="1"/>
  <c r="H58" i="1"/>
  <c r="F58" i="1"/>
  <c r="E58" i="1"/>
  <c r="C58" i="1"/>
  <c r="B58" i="1"/>
  <c r="L57" i="1"/>
  <c r="K57" i="1"/>
  <c r="I57" i="1"/>
  <c r="H57" i="1"/>
  <c r="F57" i="1"/>
  <c r="E57" i="1"/>
  <c r="C57" i="1"/>
  <c r="B57" i="1"/>
  <c r="L56" i="1"/>
  <c r="K56" i="1"/>
  <c r="I56" i="1"/>
  <c r="H56" i="1"/>
  <c r="F56" i="1"/>
  <c r="E56" i="1"/>
  <c r="C56" i="1"/>
  <c r="B56" i="1"/>
  <c r="L55" i="1"/>
  <c r="K55" i="1"/>
  <c r="I55" i="1"/>
  <c r="H55" i="1"/>
  <c r="F55" i="1"/>
  <c r="E55" i="1"/>
  <c r="C55" i="1"/>
  <c r="B55" i="1"/>
  <c r="L54" i="1"/>
  <c r="K54" i="1"/>
  <c r="I54" i="1"/>
  <c r="H54" i="1"/>
  <c r="F54" i="1"/>
  <c r="E54" i="1"/>
  <c r="C54" i="1"/>
  <c r="B54" i="1"/>
  <c r="L53" i="1"/>
  <c r="K53" i="1"/>
  <c r="I53" i="1"/>
  <c r="H53" i="1"/>
  <c r="F53" i="1"/>
  <c r="E53" i="1"/>
  <c r="C53" i="1"/>
  <c r="B53" i="1"/>
  <c r="L52" i="1"/>
  <c r="K52" i="1"/>
  <c r="I52" i="1"/>
  <c r="H52" i="1"/>
  <c r="F52" i="1"/>
  <c r="E52" i="1"/>
  <c r="C52" i="1"/>
  <c r="B52" i="1"/>
  <c r="L51" i="1"/>
  <c r="K51" i="1"/>
  <c r="I51" i="1"/>
  <c r="H51" i="1"/>
  <c r="F51" i="1"/>
  <c r="E51" i="1"/>
  <c r="C51" i="1"/>
  <c r="B51" i="1"/>
  <c r="L50" i="1"/>
  <c r="K50" i="1"/>
  <c r="I50" i="1"/>
  <c r="H50" i="1"/>
  <c r="F50" i="1"/>
  <c r="E50" i="1"/>
  <c r="C50" i="1"/>
  <c r="B50" i="1"/>
  <c r="L49" i="1"/>
  <c r="K49" i="1"/>
  <c r="I49" i="1"/>
  <c r="H49" i="1"/>
  <c r="F49" i="1"/>
  <c r="E49" i="1"/>
  <c r="C49" i="1"/>
  <c r="B49" i="1"/>
  <c r="L48" i="1"/>
  <c r="K48" i="1"/>
  <c r="I48" i="1"/>
  <c r="H48" i="1"/>
  <c r="F48" i="1"/>
  <c r="E48" i="1"/>
  <c r="C48" i="1"/>
  <c r="B48" i="1"/>
  <c r="L47" i="1"/>
  <c r="K47" i="1"/>
  <c r="I47" i="1"/>
  <c r="H47" i="1"/>
  <c r="F47" i="1"/>
  <c r="E47" i="1"/>
  <c r="C47" i="1"/>
  <c r="B47" i="1"/>
  <c r="L46" i="1"/>
  <c r="K46" i="1"/>
  <c r="I46" i="1"/>
  <c r="H46" i="1"/>
  <c r="F46" i="1"/>
  <c r="E46" i="1"/>
  <c r="C46" i="1"/>
  <c r="B46" i="1"/>
  <c r="L45" i="1"/>
  <c r="K45" i="1"/>
  <c r="I45" i="1"/>
  <c r="H45" i="1"/>
  <c r="F45" i="1"/>
  <c r="E45" i="1"/>
  <c r="C45" i="1"/>
  <c r="B45" i="1"/>
  <c r="L44" i="1"/>
  <c r="K44" i="1"/>
  <c r="I44" i="1"/>
  <c r="H44" i="1"/>
  <c r="F44" i="1"/>
  <c r="E44" i="1"/>
  <c r="C44" i="1"/>
  <c r="B44" i="1"/>
  <c r="L43" i="1"/>
  <c r="K43" i="1"/>
  <c r="I43" i="1"/>
  <c r="H43" i="1"/>
  <c r="F43" i="1"/>
  <c r="E43" i="1"/>
  <c r="C43" i="1"/>
  <c r="B43" i="1"/>
  <c r="L42" i="1"/>
  <c r="K42" i="1"/>
  <c r="I42" i="1"/>
  <c r="H42" i="1"/>
  <c r="F42" i="1"/>
  <c r="E42" i="1"/>
  <c r="C42" i="1"/>
  <c r="B42" i="1"/>
  <c r="L41" i="1"/>
  <c r="K41" i="1"/>
  <c r="I41" i="1"/>
  <c r="H41" i="1"/>
  <c r="F41" i="1"/>
  <c r="E41" i="1"/>
  <c r="C41" i="1"/>
  <c r="B41" i="1"/>
  <c r="L40" i="1"/>
  <c r="K40" i="1"/>
  <c r="I40" i="1"/>
  <c r="H40" i="1"/>
  <c r="F40" i="1"/>
  <c r="E40" i="1"/>
  <c r="C40" i="1"/>
  <c r="B40" i="1"/>
  <c r="L39" i="1"/>
  <c r="K39" i="1"/>
  <c r="I39" i="1"/>
  <c r="H39" i="1"/>
  <c r="F39" i="1"/>
  <c r="E39" i="1"/>
  <c r="C39" i="1"/>
  <c r="B39" i="1"/>
  <c r="L38" i="1"/>
  <c r="K38" i="1"/>
  <c r="I38" i="1"/>
  <c r="H38" i="1"/>
  <c r="F38" i="1"/>
  <c r="E38" i="1"/>
  <c r="C38" i="1"/>
  <c r="B38" i="1"/>
  <c r="L37" i="1"/>
  <c r="K37" i="1"/>
  <c r="I37" i="1"/>
  <c r="H37" i="1"/>
  <c r="F37" i="1"/>
  <c r="E37" i="1"/>
  <c r="C37" i="1"/>
  <c r="B37" i="1"/>
  <c r="L36" i="1"/>
  <c r="K36" i="1"/>
  <c r="I36" i="1"/>
  <c r="H36" i="1"/>
  <c r="F36" i="1"/>
  <c r="E36" i="1"/>
  <c r="C36" i="1"/>
  <c r="B36" i="1"/>
  <c r="L35" i="1"/>
  <c r="K35" i="1"/>
  <c r="I35" i="1"/>
  <c r="H35" i="1"/>
  <c r="F35" i="1"/>
  <c r="E35" i="1"/>
  <c r="C35" i="1"/>
  <c r="B35" i="1"/>
  <c r="L34" i="1"/>
  <c r="K34" i="1"/>
  <c r="I34" i="1"/>
  <c r="H34" i="1"/>
  <c r="F34" i="1"/>
  <c r="E34" i="1"/>
  <c r="C34" i="1"/>
  <c r="B34" i="1"/>
  <c r="L33" i="1"/>
  <c r="K33" i="1"/>
  <c r="I33" i="1"/>
  <c r="H33" i="1"/>
  <c r="F33" i="1"/>
  <c r="E33" i="1"/>
  <c r="C33" i="1"/>
  <c r="B33" i="1"/>
  <c r="L32" i="1"/>
  <c r="K32" i="1"/>
  <c r="I32" i="1"/>
  <c r="H32" i="1"/>
  <c r="F32" i="1"/>
  <c r="E32" i="1"/>
  <c r="C32" i="1"/>
  <c r="B32" i="1"/>
  <c r="L31" i="1"/>
  <c r="K31" i="1"/>
  <c r="I31" i="1"/>
  <c r="H31" i="1"/>
  <c r="F31" i="1"/>
  <c r="E31" i="1"/>
  <c r="C31" i="1"/>
  <c r="B31" i="1"/>
  <c r="L30" i="1"/>
  <c r="K30" i="1"/>
  <c r="I30" i="1"/>
  <c r="H30" i="1"/>
  <c r="F30" i="1"/>
  <c r="E30" i="1"/>
  <c r="C30" i="1"/>
  <c r="B30" i="1"/>
  <c r="L29" i="1"/>
  <c r="K29" i="1"/>
  <c r="I29" i="1"/>
  <c r="H29" i="1"/>
  <c r="F29" i="1"/>
  <c r="E29" i="1"/>
  <c r="C29" i="1"/>
  <c r="B29" i="1"/>
  <c r="L28" i="1"/>
  <c r="K28" i="1"/>
  <c r="I28" i="1"/>
  <c r="H28" i="1"/>
  <c r="F28" i="1"/>
  <c r="E28" i="1"/>
  <c r="C28" i="1"/>
  <c r="B28" i="1"/>
  <c r="L27" i="1"/>
  <c r="K27" i="1"/>
  <c r="I27" i="1"/>
  <c r="H27" i="1"/>
  <c r="F27" i="1"/>
  <c r="E27" i="1"/>
  <c r="C27" i="1"/>
  <c r="B27" i="1"/>
  <c r="L26" i="1"/>
  <c r="K26" i="1"/>
  <c r="I26" i="1"/>
  <c r="H26" i="1"/>
  <c r="F26" i="1"/>
  <c r="E26" i="1"/>
  <c r="C26" i="1"/>
  <c r="B26" i="1"/>
  <c r="L25" i="1"/>
  <c r="K25" i="1"/>
  <c r="I25" i="1"/>
  <c r="H25" i="1"/>
  <c r="F25" i="1"/>
  <c r="E25" i="1"/>
  <c r="C25" i="1"/>
  <c r="B25" i="1"/>
  <c r="L24" i="1"/>
  <c r="K24" i="1"/>
  <c r="I24" i="1"/>
  <c r="H24" i="1"/>
  <c r="F24" i="1"/>
  <c r="E24" i="1"/>
  <c r="C24" i="1"/>
  <c r="B24" i="1"/>
  <c r="L23" i="1"/>
  <c r="K23" i="1"/>
  <c r="I23" i="1"/>
  <c r="H23" i="1"/>
  <c r="F23" i="1"/>
  <c r="E23" i="1"/>
  <c r="C23" i="1"/>
  <c r="B23" i="1"/>
  <c r="L22" i="1"/>
  <c r="K22" i="1"/>
  <c r="I22" i="1"/>
  <c r="H22" i="1"/>
  <c r="F22" i="1"/>
  <c r="E22" i="1"/>
  <c r="C22" i="1"/>
  <c r="B22" i="1"/>
  <c r="L21" i="1"/>
  <c r="K21" i="1"/>
  <c r="I21" i="1"/>
  <c r="H21" i="1"/>
  <c r="F21" i="1"/>
  <c r="E21" i="1"/>
  <c r="C21" i="1"/>
  <c r="B21" i="1"/>
  <c r="L20" i="1"/>
  <c r="K20" i="1"/>
  <c r="I20" i="1"/>
  <c r="H20" i="1"/>
  <c r="F20" i="1"/>
  <c r="E20" i="1"/>
  <c r="C20" i="1"/>
  <c r="B20" i="1"/>
  <c r="L19" i="1"/>
  <c r="K19" i="1"/>
  <c r="I19" i="1"/>
  <c r="H19" i="1"/>
  <c r="F19" i="1"/>
  <c r="E19" i="1"/>
  <c r="C19" i="1"/>
  <c r="B19" i="1"/>
  <c r="L18" i="1"/>
  <c r="K18" i="1"/>
  <c r="I18" i="1"/>
  <c r="H18" i="1"/>
  <c r="F18" i="1"/>
  <c r="E18" i="1"/>
  <c r="C18" i="1"/>
  <c r="B18" i="1"/>
  <c r="L17" i="1"/>
  <c r="K17" i="1"/>
  <c r="I17" i="1"/>
  <c r="H17" i="1"/>
  <c r="F17" i="1"/>
  <c r="E17" i="1"/>
  <c r="C17" i="1"/>
  <c r="B17" i="1"/>
  <c r="L16" i="1"/>
  <c r="K16" i="1"/>
  <c r="I16" i="1"/>
  <c r="H16" i="1"/>
  <c r="F16" i="1"/>
  <c r="E16" i="1"/>
  <c r="C16" i="1"/>
  <c r="B16" i="1"/>
  <c r="L15" i="1"/>
  <c r="K15" i="1"/>
  <c r="I15" i="1"/>
  <c r="H15" i="1"/>
  <c r="F15" i="1"/>
  <c r="E15" i="1"/>
  <c r="C15" i="1"/>
  <c r="B15" i="1"/>
  <c r="L14" i="1"/>
  <c r="K14" i="1"/>
  <c r="I14" i="1"/>
  <c r="H14" i="1"/>
  <c r="F14" i="1"/>
  <c r="E14" i="1"/>
  <c r="C14" i="1"/>
  <c r="B14" i="1"/>
  <c r="L13" i="1"/>
  <c r="K13" i="1"/>
  <c r="I13" i="1"/>
  <c r="H13" i="1"/>
  <c r="F13" i="1"/>
  <c r="E13" i="1"/>
  <c r="C13" i="1"/>
  <c r="B13" i="1"/>
  <c r="L12" i="1"/>
  <c r="K12" i="1"/>
  <c r="I12" i="1"/>
  <c r="H12" i="1"/>
  <c r="F12" i="1"/>
  <c r="E12" i="1"/>
  <c r="C12" i="1"/>
  <c r="B12" i="1"/>
  <c r="L11" i="1"/>
  <c r="K11" i="1"/>
  <c r="I11" i="1"/>
  <c r="H11" i="1"/>
  <c r="F11" i="1"/>
  <c r="E11" i="1"/>
  <c r="C11" i="1"/>
  <c r="B11" i="1"/>
  <c r="L10" i="1"/>
  <c r="K10" i="1"/>
  <c r="I10" i="1"/>
  <c r="H10" i="1"/>
  <c r="F10" i="1"/>
  <c r="E10" i="1"/>
  <c r="C10" i="1"/>
  <c r="B10" i="1"/>
  <c r="L9" i="1"/>
  <c r="K9" i="1"/>
  <c r="I9" i="1"/>
  <c r="H9" i="1"/>
  <c r="F9" i="1"/>
  <c r="E9" i="1"/>
  <c r="C9" i="1"/>
  <c r="B9" i="1"/>
  <c r="L8" i="1"/>
  <c r="K8" i="1"/>
  <c r="I8" i="1"/>
  <c r="H8" i="1"/>
  <c r="F8" i="1"/>
  <c r="E8" i="1"/>
  <c r="C8" i="1"/>
  <c r="B8" i="1"/>
  <c r="L7" i="1"/>
  <c r="K7" i="1"/>
  <c r="I7" i="1"/>
  <c r="H7" i="1"/>
  <c r="F7" i="1"/>
  <c r="E7" i="1"/>
  <c r="C7" i="1"/>
  <c r="B7" i="1"/>
  <c r="L6" i="1"/>
  <c r="K6" i="1"/>
  <c r="I6" i="1"/>
  <c r="H6" i="1"/>
  <c r="F6" i="1"/>
  <c r="E6" i="1"/>
  <c r="C6" i="1"/>
  <c r="B6" i="1"/>
  <c r="L5" i="1"/>
  <c r="K5" i="1"/>
  <c r="I5" i="1"/>
  <c r="H5" i="1"/>
  <c r="F5" i="1"/>
  <c r="E5" i="1"/>
  <c r="C5" i="1"/>
  <c r="B5" i="1"/>
  <c r="L4" i="1"/>
  <c r="K4" i="1"/>
  <c r="I4" i="1"/>
  <c r="H4" i="1"/>
  <c r="F4" i="1"/>
  <c r="E4" i="1"/>
  <c r="B4" i="1"/>
  <c r="L3" i="1"/>
  <c r="K3" i="1"/>
  <c r="I3" i="1"/>
  <c r="H3" i="1"/>
  <c r="F3" i="1"/>
  <c r="E3" i="1"/>
  <c r="C3" i="1"/>
  <c r="B3" i="1"/>
</calcChain>
</file>

<file path=xl/sharedStrings.xml><?xml version="1.0" encoding="utf-8"?>
<sst xmlns="http://schemas.openxmlformats.org/spreadsheetml/2006/main" count="6" uniqueCount="6">
  <si>
    <t>BRK.B</t>
  </si>
  <si>
    <t>BABA</t>
  </si>
  <si>
    <t>VISA</t>
  </si>
  <si>
    <t>LMT</t>
  </si>
  <si>
    <t>Close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</si>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</sst>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L193"/>
  <sheetViews>
    <sheetView tabSelected="1" zoomScale="150" workbookViewId="0">
      <selection activeCell="C10" sqref="C10"/>
    </sheetView>
  </sheetViews>
  <sheetFormatPr baseColWidth="10" defaultColWidth="12.6640625" defaultRowHeight="15.75" customHeight="1" x14ac:dyDescent="0.15"/>
  <cols>
    <col min="2" max="2" width="8.1640625" style="4" bestFit="1" customWidth="1"/>
    <col min="5" max="5" width="8.1640625" style="4" bestFit="1" customWidth="1"/>
    <col min="8" max="8" width="8.1640625" style="4" bestFit="1" customWidth="1"/>
    <col min="11" max="11" width="8.1640625" style="4" bestFit="1" customWidth="1"/>
  </cols>
  <sheetData>
    <row r="2" spans="1:12" ht="15.75" customHeight="1" x14ac:dyDescent="0.15">
      <c r="B2" s="3" t="s">
        <v>0</v>
      </c>
      <c r="E2" s="3" t="s">
        <v>1</v>
      </c>
      <c r="H2" s="3" t="s">
        <v>2</v>
      </c>
      <c r="K2" s="3" t="s">
        <v>3</v>
      </c>
    </row>
    <row r="3" spans="1:12" ht="15.75" customHeight="1" x14ac:dyDescent="0.15">
      <c r="A3" s="1" t="s">
        <v>4</v>
      </c>
      <c r="B3" s="3" t="str">
        <f ca="1">IFERROR(__xludf.DUMMYFUNCTION("GOOGLEFINANCE(B2,A3,A4,A5,A6)"),"Date")</f>
        <v>Date</v>
      </c>
      <c r="C3" s="1" t="str">
        <f ca="1">IFERROR(__xludf.DUMMYFUNCTION("""COMPUTED_VALUE"""),"Close")</f>
        <v>Close</v>
      </c>
      <c r="E3" s="3" t="str">
        <f ca="1">IFERROR(__xludf.DUMMYFUNCTION("GOOGLEFINANCE(E2,A3,A4,A5,A6)"),"Date")</f>
        <v>Date</v>
      </c>
      <c r="F3" s="1" t="str">
        <f ca="1">IFERROR(__xludf.DUMMYFUNCTION("""COMPUTED_VALUE"""),"Close")</f>
        <v>Close</v>
      </c>
      <c r="H3" s="3" t="str">
        <f ca="1">IFERROR(__xludf.DUMMYFUNCTION("GOOGLEFINANCE(H2,A3,A4,A5,A6)"),"Date")</f>
        <v>Date</v>
      </c>
      <c r="I3" s="1" t="str">
        <f ca="1">IFERROR(__xludf.DUMMYFUNCTION("""COMPUTED_VALUE"""),"Close")</f>
        <v>Close</v>
      </c>
      <c r="K3" s="3" t="str">
        <f ca="1">IFERROR(__xludf.DUMMYFUNCTION("GOOGLEFINANCE(K2,A3,A4,A5,A6)"),"Date")</f>
        <v>Date</v>
      </c>
      <c r="L3" s="1" t="str">
        <f ca="1">IFERROR(__xludf.DUMMYFUNCTION("""COMPUTED_VALUE"""),"Close")</f>
        <v>Close</v>
      </c>
    </row>
    <row r="4" spans="1:12" ht="15.75" customHeight="1" x14ac:dyDescent="0.15">
      <c r="A4" s="2">
        <v>45537</v>
      </c>
      <c r="B4" s="3">
        <f ca="1">IFERROR(__xludf.DUMMYFUNCTION("""COMPUTED_VALUE"""),45538.6666666666)</f>
        <v>45538.666666666599</v>
      </c>
      <c r="C4" s="1">
        <f ca="1">IFERROR(__xludf.DUMMYFUNCTION("""COMPUTED_VALUE"""),476.83)</f>
        <v>476.83</v>
      </c>
      <c r="E4" s="3">
        <f ca="1">IFERROR(__xludf.DUMMYFUNCTION("""COMPUTED_VALUE"""),45538.6666666666)</f>
        <v>45538.666666666599</v>
      </c>
      <c r="F4" s="1">
        <f ca="1">IFERROR(__xludf.DUMMYFUNCTION("""COMPUTED_VALUE"""),82.27)</f>
        <v>82.27</v>
      </c>
      <c r="H4" s="3">
        <f ca="1">IFERROR(__xludf.DUMMYFUNCTION("""COMPUTED_VALUE"""),45537.7333333333)</f>
        <v>45537.733333333301</v>
      </c>
      <c r="I4" s="1">
        <f ca="1">IFERROR(__xludf.DUMMYFUNCTION("""COMPUTED_VALUE"""),250.2)</f>
        <v>250.2</v>
      </c>
      <c r="K4" s="3">
        <f ca="1">IFERROR(__xludf.DUMMYFUNCTION("""COMPUTED_VALUE"""),45538.6666666666)</f>
        <v>45538.666666666599</v>
      </c>
      <c r="L4" s="1">
        <f ca="1">IFERROR(__xludf.DUMMYFUNCTION("""COMPUTED_VALUE"""),567.22)</f>
        <v>567.22</v>
      </c>
    </row>
    <row r="5" spans="1:12" ht="15.75" customHeight="1" x14ac:dyDescent="0.15">
      <c r="A5" s="2">
        <v>45814</v>
      </c>
      <c r="B5" s="3">
        <f ca="1">IFERROR(__xludf.DUMMYFUNCTION("""COMPUTED_VALUE"""),45539.6666666666)</f>
        <v>45539.666666666599</v>
      </c>
      <c r="C5" s="1">
        <f ca="1">IFERROR(__xludf.DUMMYFUNCTION("""COMPUTED_VALUE"""),478.57)</f>
        <v>478.57</v>
      </c>
      <c r="E5" s="3">
        <f ca="1">IFERROR(__xludf.DUMMYFUNCTION("""COMPUTED_VALUE"""),45539.6666666666)</f>
        <v>45539.666666666599</v>
      </c>
      <c r="F5" s="1">
        <f ca="1">IFERROR(__xludf.DUMMYFUNCTION("""COMPUTED_VALUE"""),82.47)</f>
        <v>82.47</v>
      </c>
      <c r="H5" s="3">
        <f ca="1">IFERROR(__xludf.DUMMYFUNCTION("""COMPUTED_VALUE"""),45538.7333333333)</f>
        <v>45538.733333333301</v>
      </c>
      <c r="I5" s="1">
        <f ca="1">IFERROR(__xludf.DUMMYFUNCTION("""COMPUTED_VALUE"""),254.7)</f>
        <v>254.7</v>
      </c>
      <c r="K5" s="3">
        <f ca="1">IFERROR(__xludf.DUMMYFUNCTION("""COMPUTED_VALUE"""),45539.6666666666)</f>
        <v>45539.666666666599</v>
      </c>
      <c r="L5" s="1">
        <f ca="1">IFERROR(__xludf.DUMMYFUNCTION("""COMPUTED_VALUE"""),574.78)</f>
        <v>574.78</v>
      </c>
    </row>
    <row r="6" spans="1:12" ht="15.75" customHeight="1" x14ac:dyDescent="0.15">
      <c r="A6" s="1" t="s">
        <v>5</v>
      </c>
      <c r="B6" s="3">
        <f ca="1">IFERROR(__xludf.DUMMYFUNCTION("""COMPUTED_VALUE"""),45540.6666666666)</f>
        <v>45540.666666666599</v>
      </c>
      <c r="C6" s="1">
        <f ca="1">IFERROR(__xludf.DUMMYFUNCTION("""COMPUTED_VALUE"""),464.92)</f>
        <v>464.92</v>
      </c>
      <c r="E6" s="3">
        <f ca="1">IFERROR(__xludf.DUMMYFUNCTION("""COMPUTED_VALUE"""),45540.6666666666)</f>
        <v>45540.666666666599</v>
      </c>
      <c r="F6" s="1">
        <f ca="1">IFERROR(__xludf.DUMMYFUNCTION("""COMPUTED_VALUE"""),82.43)</f>
        <v>82.43</v>
      </c>
      <c r="H6" s="3">
        <f ca="1">IFERROR(__xludf.DUMMYFUNCTION("""COMPUTED_VALUE"""),45539.7333333333)</f>
        <v>45539.733333333301</v>
      </c>
      <c r="I6" s="1">
        <f ca="1">IFERROR(__xludf.DUMMYFUNCTION("""COMPUTED_VALUE"""),252.85)</f>
        <v>252.85</v>
      </c>
      <c r="K6" s="3">
        <f ca="1">IFERROR(__xludf.DUMMYFUNCTION("""COMPUTED_VALUE"""),45540.6666666666)</f>
        <v>45540.666666666599</v>
      </c>
      <c r="L6" s="1">
        <f ca="1">IFERROR(__xludf.DUMMYFUNCTION("""COMPUTED_VALUE"""),568.59)</f>
        <v>568.59</v>
      </c>
    </row>
    <row r="7" spans="1:12" ht="15.75" customHeight="1" x14ac:dyDescent="0.15">
      <c r="B7" s="3">
        <f ca="1">IFERROR(__xludf.DUMMYFUNCTION("""COMPUTED_VALUE"""),45541.6666666666)</f>
        <v>45541.666666666599</v>
      </c>
      <c r="C7" s="1">
        <f ca="1">IFERROR(__xludf.DUMMYFUNCTION("""COMPUTED_VALUE"""),459.42)</f>
        <v>459.42</v>
      </c>
      <c r="E7" s="3">
        <f ca="1">IFERROR(__xludf.DUMMYFUNCTION("""COMPUTED_VALUE"""),45541.6666666666)</f>
        <v>45541.666666666599</v>
      </c>
      <c r="F7" s="1">
        <f ca="1">IFERROR(__xludf.DUMMYFUNCTION("""COMPUTED_VALUE"""),81.18)</f>
        <v>81.180000000000007</v>
      </c>
      <c r="H7" s="3">
        <f ca="1">IFERROR(__xludf.DUMMYFUNCTION("""COMPUTED_VALUE"""),45540.7333333333)</f>
        <v>45540.733333333301</v>
      </c>
      <c r="I7" s="1">
        <f ca="1">IFERROR(__xludf.DUMMYFUNCTION("""COMPUTED_VALUE"""),250.8)</f>
        <v>250.8</v>
      </c>
      <c r="K7" s="3">
        <f ca="1">IFERROR(__xludf.DUMMYFUNCTION("""COMPUTED_VALUE"""),45541.6666666666)</f>
        <v>45541.666666666599</v>
      </c>
      <c r="L7" s="1">
        <f ca="1">IFERROR(__xludf.DUMMYFUNCTION("""COMPUTED_VALUE"""),566.63)</f>
        <v>566.63</v>
      </c>
    </row>
    <row r="8" spans="1:12" ht="15.75" customHeight="1" x14ac:dyDescent="0.15">
      <c r="B8" s="3">
        <f ca="1">IFERROR(__xludf.DUMMYFUNCTION("""COMPUTED_VALUE"""),45544.6666666666)</f>
        <v>45544.666666666599</v>
      </c>
      <c r="C8" s="1">
        <f ca="1">IFERROR(__xludf.DUMMYFUNCTION("""COMPUTED_VALUE"""),459.61)</f>
        <v>459.61</v>
      </c>
      <c r="E8" s="3">
        <f ca="1">IFERROR(__xludf.DUMMYFUNCTION("""COMPUTED_VALUE"""),45544.6666666666)</f>
        <v>45544.666666666599</v>
      </c>
      <c r="F8" s="1">
        <f ca="1">IFERROR(__xludf.DUMMYFUNCTION("""COMPUTED_VALUE"""),81.44)</f>
        <v>81.44</v>
      </c>
      <c r="H8" s="3">
        <f ca="1">IFERROR(__xludf.DUMMYFUNCTION("""COMPUTED_VALUE"""),45541.7333333333)</f>
        <v>45541.733333333301</v>
      </c>
      <c r="I8" s="1">
        <f ca="1">IFERROR(__xludf.DUMMYFUNCTION("""COMPUTED_VALUE"""),250.65)</f>
        <v>250.65</v>
      </c>
      <c r="K8" s="3">
        <f ca="1">IFERROR(__xludf.DUMMYFUNCTION("""COMPUTED_VALUE"""),45544.6666666666)</f>
        <v>45544.666666666599</v>
      </c>
      <c r="L8" s="1">
        <f ca="1">IFERROR(__xludf.DUMMYFUNCTION("""COMPUTED_VALUE"""),576.57)</f>
        <v>576.57000000000005</v>
      </c>
    </row>
    <row r="9" spans="1:12" ht="15.75" customHeight="1" x14ac:dyDescent="0.15">
      <c r="B9" s="3">
        <f ca="1">IFERROR(__xludf.DUMMYFUNCTION("""COMPUTED_VALUE"""),45545.6666666666)</f>
        <v>45545.666666666599</v>
      </c>
      <c r="C9" s="1">
        <f ca="1">IFERROR(__xludf.DUMMYFUNCTION("""COMPUTED_VALUE"""),458.92)</f>
        <v>458.92</v>
      </c>
      <c r="E9" s="3">
        <f ca="1">IFERROR(__xludf.DUMMYFUNCTION("""COMPUTED_VALUE"""),45545.6666666666)</f>
        <v>45545.666666666599</v>
      </c>
      <c r="F9" s="1">
        <f ca="1">IFERROR(__xludf.DUMMYFUNCTION("""COMPUTED_VALUE"""),83.8)</f>
        <v>83.8</v>
      </c>
      <c r="H9" s="3">
        <f ca="1">IFERROR(__xludf.DUMMYFUNCTION("""COMPUTED_VALUE"""),45544.7333333333)</f>
        <v>45544.733333333301</v>
      </c>
      <c r="I9" s="1">
        <f ca="1">IFERROR(__xludf.DUMMYFUNCTION("""COMPUTED_VALUE"""),258.6)</f>
        <v>258.60000000000002</v>
      </c>
      <c r="K9" s="3">
        <f ca="1">IFERROR(__xludf.DUMMYFUNCTION("""COMPUTED_VALUE"""),45545.6666666666)</f>
        <v>45545.666666666599</v>
      </c>
      <c r="L9" s="1">
        <f ca="1">IFERROR(__xludf.DUMMYFUNCTION("""COMPUTED_VALUE"""),572.19)</f>
        <v>572.19000000000005</v>
      </c>
    </row>
    <row r="10" spans="1:12" ht="15.75" customHeight="1" x14ac:dyDescent="0.15">
      <c r="B10" s="3">
        <f ca="1">IFERROR(__xludf.DUMMYFUNCTION("""COMPUTED_VALUE"""),45546.6666666666)</f>
        <v>45546.666666666599</v>
      </c>
      <c r="C10" s="1">
        <f ca="1">IFERROR(__xludf.DUMMYFUNCTION("""COMPUTED_VALUE"""),453.1)</f>
        <v>453.1</v>
      </c>
      <c r="E10" s="3">
        <f ca="1">IFERROR(__xludf.DUMMYFUNCTION("""COMPUTED_VALUE"""),45546.6666666666)</f>
        <v>45546.666666666599</v>
      </c>
      <c r="F10" s="1">
        <f ca="1">IFERROR(__xludf.DUMMYFUNCTION("""COMPUTED_VALUE"""),84.81)</f>
        <v>84.81</v>
      </c>
      <c r="H10" s="3">
        <f ca="1">IFERROR(__xludf.DUMMYFUNCTION("""COMPUTED_VALUE"""),45545.7333333333)</f>
        <v>45545.733333333301</v>
      </c>
      <c r="I10" s="1">
        <f ca="1">IFERROR(__xludf.DUMMYFUNCTION("""COMPUTED_VALUE"""),258.65)</f>
        <v>258.64999999999998</v>
      </c>
      <c r="K10" s="3">
        <f ca="1">IFERROR(__xludf.DUMMYFUNCTION("""COMPUTED_VALUE"""),45546.6666666666)</f>
        <v>45546.666666666599</v>
      </c>
      <c r="L10" s="1">
        <f ca="1">IFERROR(__xludf.DUMMYFUNCTION("""COMPUTED_VALUE"""),566.96)</f>
        <v>566.96</v>
      </c>
    </row>
    <row r="11" spans="1:12" ht="15.75" customHeight="1" x14ac:dyDescent="0.15">
      <c r="B11" s="3">
        <f ca="1">IFERROR(__xludf.DUMMYFUNCTION("""COMPUTED_VALUE"""),45547.6666666666)</f>
        <v>45547.666666666599</v>
      </c>
      <c r="C11" s="1">
        <f ca="1">IFERROR(__xludf.DUMMYFUNCTION("""COMPUTED_VALUE"""),450.87)</f>
        <v>450.87</v>
      </c>
      <c r="E11" s="3">
        <f ca="1">IFERROR(__xludf.DUMMYFUNCTION("""COMPUTED_VALUE"""),45547.6666666666)</f>
        <v>45547.666666666599</v>
      </c>
      <c r="F11" s="1">
        <f ca="1">IFERROR(__xludf.DUMMYFUNCTION("""COMPUTED_VALUE"""),85.49)</f>
        <v>85.49</v>
      </c>
      <c r="H11" s="3">
        <f ca="1">IFERROR(__xludf.DUMMYFUNCTION("""COMPUTED_VALUE"""),45546.7333333333)</f>
        <v>45546.733333333301</v>
      </c>
      <c r="I11" s="1">
        <f ca="1">IFERROR(__xludf.DUMMYFUNCTION("""COMPUTED_VALUE"""),253.4)</f>
        <v>253.4</v>
      </c>
      <c r="K11" s="3">
        <f ca="1">IFERROR(__xludf.DUMMYFUNCTION("""COMPUTED_VALUE"""),45547.6666666666)</f>
        <v>45547.666666666599</v>
      </c>
      <c r="L11" s="1">
        <f ca="1">IFERROR(__xludf.DUMMYFUNCTION("""COMPUTED_VALUE"""),568.27)</f>
        <v>568.27</v>
      </c>
    </row>
    <row r="12" spans="1:12" ht="15.75" customHeight="1" x14ac:dyDescent="0.15">
      <c r="B12" s="3">
        <f ca="1">IFERROR(__xludf.DUMMYFUNCTION("""COMPUTED_VALUE"""),45548.6666666666)</f>
        <v>45548.666666666599</v>
      </c>
      <c r="C12" s="1">
        <f ca="1">IFERROR(__xludf.DUMMYFUNCTION("""COMPUTED_VALUE"""),447.61)</f>
        <v>447.61</v>
      </c>
      <c r="E12" s="3">
        <f ca="1">IFERROR(__xludf.DUMMYFUNCTION("""COMPUTED_VALUE"""),45548.6666666666)</f>
        <v>45548.666666666599</v>
      </c>
      <c r="F12" s="1">
        <f ca="1">IFERROR(__xludf.DUMMYFUNCTION("""COMPUTED_VALUE"""),84.69)</f>
        <v>84.69</v>
      </c>
      <c r="H12" s="3">
        <f ca="1">IFERROR(__xludf.DUMMYFUNCTION("""COMPUTED_VALUE"""),45547.7333333333)</f>
        <v>45547.733333333301</v>
      </c>
      <c r="I12" s="1">
        <f ca="1">IFERROR(__xludf.DUMMYFUNCTION("""COMPUTED_VALUE"""),256.4)</f>
        <v>256.39999999999998</v>
      </c>
      <c r="K12" s="3">
        <f ca="1">IFERROR(__xludf.DUMMYFUNCTION("""COMPUTED_VALUE"""),45548.6666666666)</f>
        <v>45548.666666666599</v>
      </c>
      <c r="L12" s="1">
        <f ca="1">IFERROR(__xludf.DUMMYFUNCTION("""COMPUTED_VALUE"""),569.91)</f>
        <v>569.91</v>
      </c>
    </row>
    <row r="13" spans="1:12" ht="15.75" customHeight="1" x14ac:dyDescent="0.15">
      <c r="B13" s="3">
        <f ca="1">IFERROR(__xludf.DUMMYFUNCTION("""COMPUTED_VALUE"""),45551.6666666666)</f>
        <v>45551.666666666599</v>
      </c>
      <c r="C13" s="1">
        <f ca="1">IFERROR(__xludf.DUMMYFUNCTION("""COMPUTED_VALUE"""),451.78)</f>
        <v>451.78</v>
      </c>
      <c r="E13" s="3">
        <f ca="1">IFERROR(__xludf.DUMMYFUNCTION("""COMPUTED_VALUE"""),45551.6666666666)</f>
        <v>45551.666666666599</v>
      </c>
      <c r="F13" s="1">
        <f ca="1">IFERROR(__xludf.DUMMYFUNCTION("""COMPUTED_VALUE"""),83.6)</f>
        <v>83.6</v>
      </c>
      <c r="H13" s="3">
        <f ca="1">IFERROR(__xludf.DUMMYFUNCTION("""COMPUTED_VALUE"""),45548.7333333333)</f>
        <v>45548.733333333301</v>
      </c>
      <c r="I13" s="1">
        <f ca="1">IFERROR(__xludf.DUMMYFUNCTION("""COMPUTED_VALUE"""),259.6)</f>
        <v>259.60000000000002</v>
      </c>
      <c r="K13" s="3">
        <f ca="1">IFERROR(__xludf.DUMMYFUNCTION("""COMPUTED_VALUE"""),45551.6666666666)</f>
        <v>45551.666666666599</v>
      </c>
      <c r="L13" s="1">
        <f ca="1">IFERROR(__xludf.DUMMYFUNCTION("""COMPUTED_VALUE"""),572.92)</f>
        <v>572.91999999999996</v>
      </c>
    </row>
    <row r="14" spans="1:12" ht="15.75" customHeight="1" x14ac:dyDescent="0.15">
      <c r="B14" s="3">
        <f ca="1">IFERROR(__xludf.DUMMYFUNCTION("""COMPUTED_VALUE"""),45552.6666666666)</f>
        <v>45552.666666666599</v>
      </c>
      <c r="C14" s="1">
        <f ca="1">IFERROR(__xludf.DUMMYFUNCTION("""COMPUTED_VALUE"""),456.68)</f>
        <v>456.68</v>
      </c>
      <c r="E14" s="3">
        <f ca="1">IFERROR(__xludf.DUMMYFUNCTION("""COMPUTED_VALUE"""),45552.6666666666)</f>
        <v>45552.666666666599</v>
      </c>
      <c r="F14" s="1">
        <f ca="1">IFERROR(__xludf.DUMMYFUNCTION("""COMPUTED_VALUE"""),84.7)</f>
        <v>84.7</v>
      </c>
      <c r="H14" s="3">
        <f ca="1">IFERROR(__xludf.DUMMYFUNCTION("""COMPUTED_VALUE"""),45551.7333333333)</f>
        <v>45551.733333333301</v>
      </c>
      <c r="I14" s="1">
        <f ca="1">IFERROR(__xludf.DUMMYFUNCTION("""COMPUTED_VALUE"""),259.6)</f>
        <v>259.60000000000002</v>
      </c>
      <c r="K14" s="3">
        <f ca="1">IFERROR(__xludf.DUMMYFUNCTION("""COMPUTED_VALUE"""),45552.6666666666)</f>
        <v>45552.666666666599</v>
      </c>
      <c r="L14" s="1">
        <f ca="1">IFERROR(__xludf.DUMMYFUNCTION("""COMPUTED_VALUE"""),567.01)</f>
        <v>567.01</v>
      </c>
    </row>
    <row r="15" spans="1:12" ht="15.75" customHeight="1" x14ac:dyDescent="0.15">
      <c r="B15" s="3">
        <f ca="1">IFERROR(__xludf.DUMMYFUNCTION("""COMPUTED_VALUE"""),45553.6666666666)</f>
        <v>45553.666666666599</v>
      </c>
      <c r="C15" s="1">
        <f ca="1">IFERROR(__xludf.DUMMYFUNCTION("""COMPUTED_VALUE"""),456.6)</f>
        <v>456.6</v>
      </c>
      <c r="E15" s="3">
        <f ca="1">IFERROR(__xludf.DUMMYFUNCTION("""COMPUTED_VALUE"""),45553.6666666666)</f>
        <v>45553.666666666599</v>
      </c>
      <c r="F15" s="1">
        <f ca="1">IFERROR(__xludf.DUMMYFUNCTION("""COMPUTED_VALUE"""),84.42)</f>
        <v>84.42</v>
      </c>
      <c r="H15" s="3">
        <f ca="1">IFERROR(__xludf.DUMMYFUNCTION("""COMPUTED_VALUE"""),45552.7333333333)</f>
        <v>45552.733333333301</v>
      </c>
      <c r="I15" s="1">
        <f ca="1">IFERROR(__xludf.DUMMYFUNCTION("""COMPUTED_VALUE"""),263.2)</f>
        <v>263.2</v>
      </c>
      <c r="K15" s="3">
        <f ca="1">IFERROR(__xludf.DUMMYFUNCTION("""COMPUTED_VALUE"""),45553.6666666666)</f>
        <v>45553.666666666599</v>
      </c>
      <c r="L15" s="1">
        <f ca="1">IFERROR(__xludf.DUMMYFUNCTION("""COMPUTED_VALUE"""),565.49)</f>
        <v>565.49</v>
      </c>
    </row>
    <row r="16" spans="1:12" ht="15.75" customHeight="1" x14ac:dyDescent="0.15">
      <c r="B16" s="3">
        <f ca="1">IFERROR(__xludf.DUMMYFUNCTION("""COMPUTED_VALUE"""),45554.6666666666)</f>
        <v>45554.666666666599</v>
      </c>
      <c r="C16" s="1">
        <f ca="1">IFERROR(__xludf.DUMMYFUNCTION("""COMPUTED_VALUE"""),459.71)</f>
        <v>459.71</v>
      </c>
      <c r="E16" s="3">
        <f ca="1">IFERROR(__xludf.DUMMYFUNCTION("""COMPUTED_VALUE"""),45554.6666666666)</f>
        <v>45554.666666666599</v>
      </c>
      <c r="F16" s="1">
        <f ca="1">IFERROR(__xludf.DUMMYFUNCTION("""COMPUTED_VALUE"""),88.49)</f>
        <v>88.49</v>
      </c>
      <c r="H16" s="3">
        <f ca="1">IFERROR(__xludf.DUMMYFUNCTION("""COMPUTED_VALUE"""),45553.7333333333)</f>
        <v>45553.733333333301</v>
      </c>
      <c r="I16" s="1">
        <f ca="1">IFERROR(__xludf.DUMMYFUNCTION("""COMPUTED_VALUE"""),260.25)</f>
        <v>260.25</v>
      </c>
      <c r="K16" s="3">
        <f ca="1">IFERROR(__xludf.DUMMYFUNCTION("""COMPUTED_VALUE"""),45554.6666666666)</f>
        <v>45554.666666666599</v>
      </c>
      <c r="L16" s="1">
        <f ca="1">IFERROR(__xludf.DUMMYFUNCTION("""COMPUTED_VALUE"""),565.18)</f>
        <v>565.17999999999995</v>
      </c>
    </row>
    <row r="17" spans="2:12" ht="15.75" customHeight="1" x14ac:dyDescent="0.15">
      <c r="B17" s="3">
        <f ca="1">IFERROR(__xludf.DUMMYFUNCTION("""COMPUTED_VALUE"""),45555.6666666666)</f>
        <v>45555.666666666599</v>
      </c>
      <c r="C17" s="1">
        <f ca="1">IFERROR(__xludf.DUMMYFUNCTION("""COMPUTED_VALUE"""),455.31)</f>
        <v>455.31</v>
      </c>
      <c r="E17" s="3">
        <f ca="1">IFERROR(__xludf.DUMMYFUNCTION("""COMPUTED_VALUE"""),45555.6666666666)</f>
        <v>45555.666666666599</v>
      </c>
      <c r="F17" s="1">
        <f ca="1">IFERROR(__xludf.DUMMYFUNCTION("""COMPUTED_VALUE"""),88.29)</f>
        <v>88.29</v>
      </c>
      <c r="H17" s="3">
        <f ca="1">IFERROR(__xludf.DUMMYFUNCTION("""COMPUTED_VALUE"""),45554.7333333333)</f>
        <v>45554.733333333301</v>
      </c>
      <c r="I17" s="1">
        <f ca="1">IFERROR(__xludf.DUMMYFUNCTION("""COMPUTED_VALUE"""),254.85)</f>
        <v>254.85</v>
      </c>
      <c r="K17" s="3">
        <f ca="1">IFERROR(__xludf.DUMMYFUNCTION("""COMPUTED_VALUE"""),45555.6666666666)</f>
        <v>45555.666666666599</v>
      </c>
      <c r="L17" s="1">
        <f ca="1">IFERROR(__xludf.DUMMYFUNCTION("""COMPUTED_VALUE"""),571.92)</f>
        <v>571.91999999999996</v>
      </c>
    </row>
    <row r="18" spans="2:12" ht="15.75" customHeight="1" x14ac:dyDescent="0.15">
      <c r="B18" s="3">
        <f ca="1">IFERROR(__xludf.DUMMYFUNCTION("""COMPUTED_VALUE"""),45558.6666666666)</f>
        <v>45558.666666666599</v>
      </c>
      <c r="C18" s="1">
        <f ca="1">IFERROR(__xludf.DUMMYFUNCTION("""COMPUTED_VALUE"""),454.98)</f>
        <v>454.98</v>
      </c>
      <c r="E18" s="3">
        <f ca="1">IFERROR(__xludf.DUMMYFUNCTION("""COMPUTED_VALUE"""),45558.6666666666)</f>
        <v>45558.666666666599</v>
      </c>
      <c r="F18" s="1">
        <f ca="1">IFERROR(__xludf.DUMMYFUNCTION("""COMPUTED_VALUE"""),90.09)</f>
        <v>90.09</v>
      </c>
      <c r="H18" s="3">
        <f ca="1">IFERROR(__xludf.DUMMYFUNCTION("""COMPUTED_VALUE"""),45555.7333333333)</f>
        <v>45555.733333333301</v>
      </c>
      <c r="I18" s="1">
        <f ca="1">IFERROR(__xludf.DUMMYFUNCTION("""COMPUTED_VALUE"""),255.5)</f>
        <v>255.5</v>
      </c>
      <c r="K18" s="3">
        <f ca="1">IFERROR(__xludf.DUMMYFUNCTION("""COMPUTED_VALUE"""),45558.6666666666)</f>
        <v>45558.666666666599</v>
      </c>
      <c r="L18" s="1">
        <f ca="1">IFERROR(__xludf.DUMMYFUNCTION("""COMPUTED_VALUE"""),580.51)</f>
        <v>580.51</v>
      </c>
    </row>
    <row r="19" spans="2:12" ht="15.75" customHeight="1" x14ac:dyDescent="0.15">
      <c r="B19" s="3">
        <f ca="1">IFERROR(__xludf.DUMMYFUNCTION("""COMPUTED_VALUE"""),45559.6666666666)</f>
        <v>45559.666666666599</v>
      </c>
      <c r="C19" s="1">
        <f ca="1">IFERROR(__xludf.DUMMYFUNCTION("""COMPUTED_VALUE"""),454.56)</f>
        <v>454.56</v>
      </c>
      <c r="E19" s="3">
        <f ca="1">IFERROR(__xludf.DUMMYFUNCTION("""COMPUTED_VALUE"""),45559.6666666666)</f>
        <v>45559.666666666599</v>
      </c>
      <c r="F19" s="1">
        <f ca="1">IFERROR(__xludf.DUMMYFUNCTION("""COMPUTED_VALUE"""),97.19)</f>
        <v>97.19</v>
      </c>
      <c r="H19" s="3">
        <f ca="1">IFERROR(__xludf.DUMMYFUNCTION("""COMPUTED_VALUE"""),45558.7333333333)</f>
        <v>45558.733333333301</v>
      </c>
      <c r="I19" s="1">
        <f ca="1">IFERROR(__xludf.DUMMYFUNCTION("""COMPUTED_VALUE"""),259.3)</f>
        <v>259.3</v>
      </c>
      <c r="K19" s="3">
        <f ca="1">IFERROR(__xludf.DUMMYFUNCTION("""COMPUTED_VALUE"""),45559.6666666666)</f>
        <v>45559.666666666599</v>
      </c>
      <c r="L19" s="1">
        <f ca="1">IFERROR(__xludf.DUMMYFUNCTION("""COMPUTED_VALUE"""),578.63)</f>
        <v>578.63</v>
      </c>
    </row>
    <row r="20" spans="2:12" ht="15.75" customHeight="1" x14ac:dyDescent="0.15">
      <c r="B20" s="3">
        <f ca="1">IFERROR(__xludf.DUMMYFUNCTION("""COMPUTED_VALUE"""),45560.6666666666)</f>
        <v>45560.666666666599</v>
      </c>
      <c r="C20" s="1">
        <f ca="1">IFERROR(__xludf.DUMMYFUNCTION("""COMPUTED_VALUE"""),452.36)</f>
        <v>452.36</v>
      </c>
      <c r="E20" s="3">
        <f ca="1">IFERROR(__xludf.DUMMYFUNCTION("""COMPUTED_VALUE"""),45560.6666666666)</f>
        <v>45560.666666666599</v>
      </c>
      <c r="F20" s="1">
        <f ca="1">IFERROR(__xludf.DUMMYFUNCTION("""COMPUTED_VALUE"""),95.46)</f>
        <v>95.46</v>
      </c>
      <c r="H20" s="3">
        <f ca="1">IFERROR(__xludf.DUMMYFUNCTION("""COMPUTED_VALUE"""),45559.7333333333)</f>
        <v>45559.733333333301</v>
      </c>
      <c r="I20" s="1">
        <f ca="1">IFERROR(__xludf.DUMMYFUNCTION("""COMPUTED_VALUE"""),248.75)</f>
        <v>248.75</v>
      </c>
      <c r="K20" s="3">
        <f ca="1">IFERROR(__xludf.DUMMYFUNCTION("""COMPUTED_VALUE"""),45560.6666666666)</f>
        <v>45560.666666666599</v>
      </c>
      <c r="L20" s="1">
        <f ca="1">IFERROR(__xludf.DUMMYFUNCTION("""COMPUTED_VALUE"""),577.94)</f>
        <v>577.94000000000005</v>
      </c>
    </row>
    <row r="21" spans="2:12" ht="15.75" customHeight="1" x14ac:dyDescent="0.15">
      <c r="B21" s="3">
        <f ca="1">IFERROR(__xludf.DUMMYFUNCTION("""COMPUTED_VALUE"""),45561.6666666666)</f>
        <v>45561.666666666599</v>
      </c>
      <c r="C21" s="1">
        <f ca="1">IFERROR(__xludf.DUMMYFUNCTION("""COMPUTED_VALUE"""),454.18)</f>
        <v>454.18</v>
      </c>
      <c r="E21" s="3">
        <f ca="1">IFERROR(__xludf.DUMMYFUNCTION("""COMPUTED_VALUE"""),45561.6666666666)</f>
        <v>45561.666666666599</v>
      </c>
      <c r="F21" s="1">
        <f ca="1">IFERROR(__xludf.DUMMYFUNCTION("""COMPUTED_VALUE"""),105.07)</f>
        <v>105.07</v>
      </c>
      <c r="H21" s="3">
        <f ca="1">IFERROR(__xludf.DUMMYFUNCTION("""COMPUTED_VALUE"""),45560.7333333333)</f>
        <v>45560.733333333301</v>
      </c>
      <c r="I21" s="1">
        <f ca="1">IFERROR(__xludf.DUMMYFUNCTION("""COMPUTED_VALUE"""),241.4)</f>
        <v>241.4</v>
      </c>
      <c r="K21" s="3">
        <f ca="1">IFERROR(__xludf.DUMMYFUNCTION("""COMPUTED_VALUE"""),45561.6666666666)</f>
        <v>45561.666666666599</v>
      </c>
      <c r="L21" s="1">
        <f ca="1">IFERROR(__xludf.DUMMYFUNCTION("""COMPUTED_VALUE"""),577.4)</f>
        <v>577.4</v>
      </c>
    </row>
    <row r="22" spans="2:12" ht="15.75" customHeight="1" x14ac:dyDescent="0.15">
      <c r="B22" s="3">
        <f ca="1">IFERROR(__xludf.DUMMYFUNCTION("""COMPUTED_VALUE"""),45562.6666666666)</f>
        <v>45562.666666666599</v>
      </c>
      <c r="C22" s="1">
        <f ca="1">IFERROR(__xludf.DUMMYFUNCTION("""COMPUTED_VALUE"""),457.47)</f>
        <v>457.47</v>
      </c>
      <c r="E22" s="3">
        <f ca="1">IFERROR(__xludf.DUMMYFUNCTION("""COMPUTED_VALUE"""),45562.6666666666)</f>
        <v>45562.666666666599</v>
      </c>
      <c r="F22" s="1">
        <f ca="1">IFERROR(__xludf.DUMMYFUNCTION("""COMPUTED_VALUE"""),107.33)</f>
        <v>107.33</v>
      </c>
      <c r="H22" s="3">
        <f ca="1">IFERROR(__xludf.DUMMYFUNCTION("""COMPUTED_VALUE"""),45561.7333333333)</f>
        <v>45561.733333333301</v>
      </c>
      <c r="I22" s="1">
        <f ca="1">IFERROR(__xludf.DUMMYFUNCTION("""COMPUTED_VALUE"""),243.45)</f>
        <v>243.45</v>
      </c>
      <c r="K22" s="3">
        <f ca="1">IFERROR(__xludf.DUMMYFUNCTION("""COMPUTED_VALUE"""),45562.6666666666)</f>
        <v>45562.666666666599</v>
      </c>
      <c r="L22" s="1">
        <f ca="1">IFERROR(__xludf.DUMMYFUNCTION("""COMPUTED_VALUE"""),582.36)</f>
        <v>582.36</v>
      </c>
    </row>
    <row r="23" spans="2:12" ht="15.75" customHeight="1" x14ac:dyDescent="0.15">
      <c r="B23" s="3">
        <f ca="1">IFERROR(__xludf.DUMMYFUNCTION("""COMPUTED_VALUE"""),45565.6666666666)</f>
        <v>45565.666666666599</v>
      </c>
      <c r="C23" s="1">
        <f ca="1">IFERROR(__xludf.DUMMYFUNCTION("""COMPUTED_VALUE"""),460.26)</f>
        <v>460.26</v>
      </c>
      <c r="E23" s="3">
        <f ca="1">IFERROR(__xludf.DUMMYFUNCTION("""COMPUTED_VALUE"""),45565.6666666666)</f>
        <v>45565.666666666599</v>
      </c>
      <c r="F23" s="1">
        <f ca="1">IFERROR(__xludf.DUMMYFUNCTION("""COMPUTED_VALUE"""),106.12)</f>
        <v>106.12</v>
      </c>
      <c r="H23" s="3">
        <f ca="1">IFERROR(__xludf.DUMMYFUNCTION("""COMPUTED_VALUE"""),45562.7333333333)</f>
        <v>45562.733333333301</v>
      </c>
      <c r="I23" s="1">
        <f ca="1">IFERROR(__xludf.DUMMYFUNCTION("""COMPUTED_VALUE"""),248.8)</f>
        <v>248.8</v>
      </c>
      <c r="K23" s="3">
        <f ca="1">IFERROR(__xludf.DUMMYFUNCTION("""COMPUTED_VALUE"""),45565.6666666666)</f>
        <v>45565.666666666599</v>
      </c>
      <c r="L23" s="1">
        <f ca="1">IFERROR(__xludf.DUMMYFUNCTION("""COMPUTED_VALUE"""),584.56)</f>
        <v>584.55999999999995</v>
      </c>
    </row>
    <row r="24" spans="2:12" ht="15.75" customHeight="1" x14ac:dyDescent="0.15">
      <c r="B24" s="3">
        <f ca="1">IFERROR(__xludf.DUMMYFUNCTION("""COMPUTED_VALUE"""),45566.6666666666)</f>
        <v>45566.666666666599</v>
      </c>
      <c r="C24" s="1">
        <f ca="1">IFERROR(__xludf.DUMMYFUNCTION("""COMPUTED_VALUE"""),457.41)</f>
        <v>457.41</v>
      </c>
      <c r="E24" s="3">
        <f ca="1">IFERROR(__xludf.DUMMYFUNCTION("""COMPUTED_VALUE"""),45566.6666666666)</f>
        <v>45566.666666666599</v>
      </c>
      <c r="F24" s="1">
        <f ca="1">IFERROR(__xludf.DUMMYFUNCTION("""COMPUTED_VALUE"""),112.74)</f>
        <v>112.74</v>
      </c>
      <c r="H24" s="3">
        <f ca="1">IFERROR(__xludf.DUMMYFUNCTION("""COMPUTED_VALUE"""),45565.7333333333)</f>
        <v>45565.733333333301</v>
      </c>
      <c r="I24" s="1">
        <f ca="1">IFERROR(__xludf.DUMMYFUNCTION("""COMPUTED_VALUE"""),246)</f>
        <v>246</v>
      </c>
      <c r="K24" s="3">
        <f ca="1">IFERROR(__xludf.DUMMYFUNCTION("""COMPUTED_VALUE"""),45566.6666666666)</f>
        <v>45566.666666666599</v>
      </c>
      <c r="L24" s="1">
        <f ca="1">IFERROR(__xludf.DUMMYFUNCTION("""COMPUTED_VALUE"""),605.86)</f>
        <v>605.86</v>
      </c>
    </row>
    <row r="25" spans="2:12" ht="15.75" customHeight="1" x14ac:dyDescent="0.15">
      <c r="B25" s="3">
        <f ca="1">IFERROR(__xludf.DUMMYFUNCTION("""COMPUTED_VALUE"""),45567.6666666666)</f>
        <v>45567.666666666599</v>
      </c>
      <c r="C25" s="1">
        <f ca="1">IFERROR(__xludf.DUMMYFUNCTION("""COMPUTED_VALUE"""),456.67)</f>
        <v>456.67</v>
      </c>
      <c r="E25" s="3">
        <f ca="1">IFERROR(__xludf.DUMMYFUNCTION("""COMPUTED_VALUE"""),45567.6666666666)</f>
        <v>45567.666666666599</v>
      </c>
      <c r="F25" s="1">
        <f ca="1">IFERROR(__xludf.DUMMYFUNCTION("""COMPUTED_VALUE"""),115.25)</f>
        <v>115.25</v>
      </c>
      <c r="H25" s="3">
        <f ca="1">IFERROR(__xludf.DUMMYFUNCTION("""COMPUTED_VALUE"""),45566.7333333333)</f>
        <v>45566.733333333301</v>
      </c>
      <c r="I25" s="1">
        <f ca="1">IFERROR(__xludf.DUMMYFUNCTION("""COMPUTED_VALUE"""),250.45)</f>
        <v>250.45</v>
      </c>
      <c r="K25" s="3">
        <f ca="1">IFERROR(__xludf.DUMMYFUNCTION("""COMPUTED_VALUE"""),45567.6666666666)</f>
        <v>45567.666666666599</v>
      </c>
      <c r="L25" s="1">
        <f ca="1">IFERROR(__xludf.DUMMYFUNCTION("""COMPUTED_VALUE"""),603.2)</f>
        <v>603.20000000000005</v>
      </c>
    </row>
    <row r="26" spans="2:12" ht="15.75" customHeight="1" x14ac:dyDescent="0.15">
      <c r="B26" s="3">
        <f ca="1">IFERROR(__xludf.DUMMYFUNCTION("""COMPUTED_VALUE"""),45568.6666666666)</f>
        <v>45568.666666666599</v>
      </c>
      <c r="C26" s="1">
        <f ca="1">IFERROR(__xludf.DUMMYFUNCTION("""COMPUTED_VALUE"""),452.96)</f>
        <v>452.96</v>
      </c>
      <c r="E26" s="3">
        <f ca="1">IFERROR(__xludf.DUMMYFUNCTION("""COMPUTED_VALUE"""),45568.6666666666)</f>
        <v>45568.666666666599</v>
      </c>
      <c r="F26" s="1">
        <f ca="1">IFERROR(__xludf.DUMMYFUNCTION("""COMPUTED_VALUE"""),112.84)</f>
        <v>112.84</v>
      </c>
      <c r="H26" s="3">
        <f ca="1">IFERROR(__xludf.DUMMYFUNCTION("""COMPUTED_VALUE"""),45567.7333333333)</f>
        <v>45567.733333333301</v>
      </c>
      <c r="I26" s="1">
        <f ca="1">IFERROR(__xludf.DUMMYFUNCTION("""COMPUTED_VALUE"""),250.95)</f>
        <v>250.95</v>
      </c>
      <c r="K26" s="3">
        <f ca="1">IFERROR(__xludf.DUMMYFUNCTION("""COMPUTED_VALUE"""),45568.6666666666)</f>
        <v>45568.666666666599</v>
      </c>
      <c r="L26" s="1">
        <f ca="1">IFERROR(__xludf.DUMMYFUNCTION("""COMPUTED_VALUE"""),605.82)</f>
        <v>605.82000000000005</v>
      </c>
    </row>
    <row r="27" spans="2:12" ht="15.75" customHeight="1" x14ac:dyDescent="0.15">
      <c r="B27" s="3">
        <f ca="1">IFERROR(__xludf.DUMMYFUNCTION("""COMPUTED_VALUE"""),45569.6666666666)</f>
        <v>45569.666666666599</v>
      </c>
      <c r="C27" s="1">
        <f ca="1">IFERROR(__xludf.DUMMYFUNCTION("""COMPUTED_VALUE"""),461.97)</f>
        <v>461.97</v>
      </c>
      <c r="E27" s="3">
        <f ca="1">IFERROR(__xludf.DUMMYFUNCTION("""COMPUTED_VALUE"""),45569.6666666666)</f>
        <v>45569.666666666599</v>
      </c>
      <c r="F27" s="1">
        <f ca="1">IFERROR(__xludf.DUMMYFUNCTION("""COMPUTED_VALUE"""),114.53)</f>
        <v>114.53</v>
      </c>
      <c r="H27" s="3">
        <f ca="1">IFERROR(__xludf.DUMMYFUNCTION("""COMPUTED_VALUE"""),45568.7333333333)</f>
        <v>45568.733333333301</v>
      </c>
      <c r="I27" s="1">
        <f ca="1">IFERROR(__xludf.DUMMYFUNCTION("""COMPUTED_VALUE"""),251.6)</f>
        <v>251.6</v>
      </c>
      <c r="K27" s="3">
        <f ca="1">IFERROR(__xludf.DUMMYFUNCTION("""COMPUTED_VALUE"""),45569.6666666666)</f>
        <v>45569.666666666599</v>
      </c>
      <c r="L27" s="1">
        <f ca="1">IFERROR(__xludf.DUMMYFUNCTION("""COMPUTED_VALUE"""),605.13)</f>
        <v>605.13</v>
      </c>
    </row>
    <row r="28" spans="2:12" ht="15.75" customHeight="1" x14ac:dyDescent="0.15">
      <c r="B28" s="3">
        <f ca="1">IFERROR(__xludf.DUMMYFUNCTION("""COMPUTED_VALUE"""),45572.6666666666)</f>
        <v>45572.666666666599</v>
      </c>
      <c r="C28" s="1">
        <f ca="1">IFERROR(__xludf.DUMMYFUNCTION("""COMPUTED_VALUE"""),453.5)</f>
        <v>453.5</v>
      </c>
      <c r="E28" s="3">
        <f ca="1">IFERROR(__xludf.DUMMYFUNCTION("""COMPUTED_VALUE"""),45572.6666666666)</f>
        <v>45572.666666666599</v>
      </c>
      <c r="F28" s="1">
        <f ca="1">IFERROR(__xludf.DUMMYFUNCTION("""COMPUTED_VALUE"""),117.52)</f>
        <v>117.52</v>
      </c>
      <c r="H28" s="3">
        <f ca="1">IFERROR(__xludf.DUMMYFUNCTION("""COMPUTED_VALUE"""),45569.7333333333)</f>
        <v>45569.733333333301</v>
      </c>
      <c r="I28" s="1">
        <f ca="1">IFERROR(__xludf.DUMMYFUNCTION("""COMPUTED_VALUE"""),251.65)</f>
        <v>251.65</v>
      </c>
      <c r="K28" s="3">
        <f ca="1">IFERROR(__xludf.DUMMYFUNCTION("""COMPUTED_VALUE"""),45572.6666666666)</f>
        <v>45572.666666666599</v>
      </c>
      <c r="L28" s="1">
        <f ca="1">IFERROR(__xludf.DUMMYFUNCTION("""COMPUTED_VALUE"""),605.54)</f>
        <v>605.54</v>
      </c>
    </row>
    <row r="29" spans="2:12" ht="15.75" customHeight="1" x14ac:dyDescent="0.15">
      <c r="B29" s="3">
        <f ca="1">IFERROR(__xludf.DUMMYFUNCTION("""COMPUTED_VALUE"""),45573.6666666666)</f>
        <v>45573.666666666599</v>
      </c>
      <c r="C29" s="1">
        <f ca="1">IFERROR(__xludf.DUMMYFUNCTION("""COMPUTED_VALUE"""),453.8)</f>
        <v>453.8</v>
      </c>
      <c r="E29" s="3">
        <f ca="1">IFERROR(__xludf.DUMMYFUNCTION("""COMPUTED_VALUE"""),45573.6666666666)</f>
        <v>45573.666666666599</v>
      </c>
      <c r="F29" s="1">
        <f ca="1">IFERROR(__xludf.DUMMYFUNCTION("""COMPUTED_VALUE"""),109.68)</f>
        <v>109.68</v>
      </c>
      <c r="H29" s="3">
        <f ca="1">IFERROR(__xludf.DUMMYFUNCTION("""COMPUTED_VALUE"""),45572.7333333333)</f>
        <v>45572.733333333301</v>
      </c>
      <c r="I29" s="1">
        <f ca="1">IFERROR(__xludf.DUMMYFUNCTION("""COMPUTED_VALUE"""),251.1)</f>
        <v>251.1</v>
      </c>
      <c r="K29" s="3">
        <f ca="1">IFERROR(__xludf.DUMMYFUNCTION("""COMPUTED_VALUE"""),45573.6666666666)</f>
        <v>45573.666666666599</v>
      </c>
      <c r="L29" s="1">
        <f ca="1">IFERROR(__xludf.DUMMYFUNCTION("""COMPUTED_VALUE"""),608.05)</f>
        <v>608.04999999999995</v>
      </c>
    </row>
    <row r="30" spans="2:12" ht="15.75" customHeight="1" x14ac:dyDescent="0.15">
      <c r="B30" s="3">
        <f ca="1">IFERROR(__xludf.DUMMYFUNCTION("""COMPUTED_VALUE"""),45574.6666666666)</f>
        <v>45574.666666666599</v>
      </c>
      <c r="C30" s="1">
        <f ca="1">IFERROR(__xludf.DUMMYFUNCTION("""COMPUTED_VALUE"""),455.9)</f>
        <v>455.9</v>
      </c>
      <c r="E30" s="3">
        <f ca="1">IFERROR(__xludf.DUMMYFUNCTION("""COMPUTED_VALUE"""),45574.6666666666)</f>
        <v>45574.666666666599</v>
      </c>
      <c r="F30" s="1">
        <f ca="1">IFERROR(__xludf.DUMMYFUNCTION("""COMPUTED_VALUE"""),107.89)</f>
        <v>107.89</v>
      </c>
      <c r="H30" s="3">
        <f ca="1">IFERROR(__xludf.DUMMYFUNCTION("""COMPUTED_VALUE"""),45573.7333333333)</f>
        <v>45573.733333333301</v>
      </c>
      <c r="I30" s="1">
        <f ca="1">IFERROR(__xludf.DUMMYFUNCTION("""COMPUTED_VALUE"""),251.3)</f>
        <v>251.3</v>
      </c>
      <c r="K30" s="3">
        <f ca="1">IFERROR(__xludf.DUMMYFUNCTION("""COMPUTED_VALUE"""),45574.6666666666)</f>
        <v>45574.666666666599</v>
      </c>
      <c r="L30" s="1">
        <f ca="1">IFERROR(__xludf.DUMMYFUNCTION("""COMPUTED_VALUE"""),605.11)</f>
        <v>605.11</v>
      </c>
    </row>
    <row r="31" spans="2:12" ht="15.75" customHeight="1" x14ac:dyDescent="0.15">
      <c r="B31" s="3">
        <f ca="1">IFERROR(__xludf.DUMMYFUNCTION("""COMPUTED_VALUE"""),45575.6666666666)</f>
        <v>45575.666666666599</v>
      </c>
      <c r="C31" s="1">
        <f ca="1">IFERROR(__xludf.DUMMYFUNCTION("""COMPUTED_VALUE"""),454.93)</f>
        <v>454.93</v>
      </c>
      <c r="E31" s="3">
        <f ca="1">IFERROR(__xludf.DUMMYFUNCTION("""COMPUTED_VALUE"""),45575.6666666666)</f>
        <v>45575.666666666599</v>
      </c>
      <c r="F31" s="1">
        <f ca="1">IFERROR(__xludf.DUMMYFUNCTION("""COMPUTED_VALUE"""),109.28)</f>
        <v>109.28</v>
      </c>
      <c r="H31" s="3">
        <f ca="1">IFERROR(__xludf.DUMMYFUNCTION("""COMPUTED_VALUE"""),45574.7333333333)</f>
        <v>45574.733333333301</v>
      </c>
      <c r="I31" s="1">
        <f ca="1">IFERROR(__xludf.DUMMYFUNCTION("""COMPUTED_VALUE"""),252.8)</f>
        <v>252.8</v>
      </c>
      <c r="K31" s="3">
        <f ca="1">IFERROR(__xludf.DUMMYFUNCTION("""COMPUTED_VALUE"""),45575.6666666666)</f>
        <v>45575.666666666599</v>
      </c>
      <c r="L31" s="1">
        <f ca="1">IFERROR(__xludf.DUMMYFUNCTION("""COMPUTED_VALUE"""),597.49)</f>
        <v>597.49</v>
      </c>
    </row>
    <row r="32" spans="2:12" ht="15.75" customHeight="1" x14ac:dyDescent="0.15">
      <c r="B32" s="3">
        <f ca="1">IFERROR(__xludf.DUMMYFUNCTION("""COMPUTED_VALUE"""),45576.6666666666)</f>
        <v>45576.666666666599</v>
      </c>
      <c r="C32" s="1">
        <f ca="1">IFERROR(__xludf.DUMMYFUNCTION("""COMPUTED_VALUE"""),460.21)</f>
        <v>460.21</v>
      </c>
      <c r="E32" s="3">
        <f ca="1">IFERROR(__xludf.DUMMYFUNCTION("""COMPUTED_VALUE"""),45576.6666666666)</f>
        <v>45576.666666666599</v>
      </c>
      <c r="F32" s="1">
        <f ca="1">IFERROR(__xludf.DUMMYFUNCTION("""COMPUTED_VALUE"""),110.14)</f>
        <v>110.14</v>
      </c>
      <c r="H32" s="3">
        <f ca="1">IFERROR(__xludf.DUMMYFUNCTION("""COMPUTED_VALUE"""),45575.7333333333)</f>
        <v>45575.733333333301</v>
      </c>
      <c r="I32" s="1">
        <f ca="1">IFERROR(__xludf.DUMMYFUNCTION("""COMPUTED_VALUE"""),253.85)</f>
        <v>253.85</v>
      </c>
      <c r="K32" s="3">
        <f ca="1">IFERROR(__xludf.DUMMYFUNCTION("""COMPUTED_VALUE"""),45576.6666666666)</f>
        <v>45576.666666666599</v>
      </c>
      <c r="L32" s="1">
        <f ca="1">IFERROR(__xludf.DUMMYFUNCTION("""COMPUTED_VALUE"""),604.17)</f>
        <v>604.16999999999996</v>
      </c>
    </row>
    <row r="33" spans="2:12" ht="15.75" customHeight="1" x14ac:dyDescent="0.15">
      <c r="B33" s="3">
        <f ca="1">IFERROR(__xludf.DUMMYFUNCTION("""COMPUTED_VALUE"""),45579.6666666666)</f>
        <v>45579.666666666599</v>
      </c>
      <c r="C33" s="1">
        <f ca="1">IFERROR(__xludf.DUMMYFUNCTION("""COMPUTED_VALUE"""),459.98)</f>
        <v>459.98</v>
      </c>
      <c r="E33" s="3">
        <f ca="1">IFERROR(__xludf.DUMMYFUNCTION("""COMPUTED_VALUE"""),45579.6666666666)</f>
        <v>45579.666666666599</v>
      </c>
      <c r="F33" s="1">
        <f ca="1">IFERROR(__xludf.DUMMYFUNCTION("""COMPUTED_VALUE"""),107.81)</f>
        <v>107.81</v>
      </c>
      <c r="H33" s="3">
        <f ca="1">IFERROR(__xludf.DUMMYFUNCTION("""COMPUTED_VALUE"""),45576.7333333333)</f>
        <v>45576.733333333301</v>
      </c>
      <c r="I33" s="1">
        <f ca="1">IFERROR(__xludf.DUMMYFUNCTION("""COMPUTED_VALUE"""),252.45)</f>
        <v>252.45</v>
      </c>
      <c r="K33" s="3">
        <f ca="1">IFERROR(__xludf.DUMMYFUNCTION("""COMPUTED_VALUE"""),45579.6666666666)</f>
        <v>45579.666666666599</v>
      </c>
      <c r="L33" s="1">
        <f ca="1">IFERROR(__xludf.DUMMYFUNCTION("""COMPUTED_VALUE"""),610.87)</f>
        <v>610.87</v>
      </c>
    </row>
    <row r="34" spans="2:12" ht="15.75" customHeight="1" x14ac:dyDescent="0.15">
      <c r="B34" s="3">
        <f ca="1">IFERROR(__xludf.DUMMYFUNCTION("""COMPUTED_VALUE"""),45580.6666666666)</f>
        <v>45580.666666666599</v>
      </c>
      <c r="C34" s="1">
        <f ca="1">IFERROR(__xludf.DUMMYFUNCTION("""COMPUTED_VALUE"""),462.68)</f>
        <v>462.68</v>
      </c>
      <c r="E34" s="3">
        <f ca="1">IFERROR(__xludf.DUMMYFUNCTION("""COMPUTED_VALUE"""),45580.6666666666)</f>
        <v>45580.666666666599</v>
      </c>
      <c r="F34" s="1">
        <f ca="1">IFERROR(__xludf.DUMMYFUNCTION("""COMPUTED_VALUE"""),101.84)</f>
        <v>101.84</v>
      </c>
      <c r="H34" s="3">
        <f ca="1">IFERROR(__xludf.DUMMYFUNCTION("""COMPUTED_VALUE"""),45579.7333333333)</f>
        <v>45579.733333333301</v>
      </c>
      <c r="I34" s="1">
        <f ca="1">IFERROR(__xludf.DUMMYFUNCTION("""COMPUTED_VALUE"""),257.1)</f>
        <v>257.10000000000002</v>
      </c>
      <c r="K34" s="3">
        <f ca="1">IFERROR(__xludf.DUMMYFUNCTION("""COMPUTED_VALUE"""),45580.6666666666)</f>
        <v>45580.666666666599</v>
      </c>
      <c r="L34" s="1">
        <f ca="1">IFERROR(__xludf.DUMMYFUNCTION("""COMPUTED_VALUE"""),605)</f>
        <v>605</v>
      </c>
    </row>
    <row r="35" spans="2:12" ht="15.75" customHeight="1" x14ac:dyDescent="0.15">
      <c r="B35" s="3">
        <f ca="1">IFERROR(__xludf.DUMMYFUNCTION("""COMPUTED_VALUE"""),45581.6666666666)</f>
        <v>45581.666666666599</v>
      </c>
      <c r="C35" s="1">
        <f ca="1">IFERROR(__xludf.DUMMYFUNCTION("""COMPUTED_VALUE"""),465.69)</f>
        <v>465.69</v>
      </c>
      <c r="E35" s="3">
        <f ca="1">IFERROR(__xludf.DUMMYFUNCTION("""COMPUTED_VALUE"""),45581.6666666666)</f>
        <v>45581.666666666599</v>
      </c>
      <c r="F35" s="1">
        <f ca="1">IFERROR(__xludf.DUMMYFUNCTION("""COMPUTED_VALUE"""),102.17)</f>
        <v>102.17</v>
      </c>
      <c r="H35" s="3">
        <f ca="1">IFERROR(__xludf.DUMMYFUNCTION("""COMPUTED_VALUE"""),45580.7333333333)</f>
        <v>45580.733333333301</v>
      </c>
      <c r="I35" s="1">
        <f ca="1">IFERROR(__xludf.DUMMYFUNCTION("""COMPUTED_VALUE"""),258.55)</f>
        <v>258.55</v>
      </c>
      <c r="K35" s="3">
        <f ca="1">IFERROR(__xludf.DUMMYFUNCTION("""COMPUTED_VALUE"""),45581.6666666666)</f>
        <v>45581.666666666599</v>
      </c>
      <c r="L35" s="1">
        <f ca="1">IFERROR(__xludf.DUMMYFUNCTION("""COMPUTED_VALUE"""),612.83)</f>
        <v>612.83000000000004</v>
      </c>
    </row>
    <row r="36" spans="2:12" ht="15.75" customHeight="1" x14ac:dyDescent="0.15">
      <c r="B36" s="3">
        <f ca="1">IFERROR(__xludf.DUMMYFUNCTION("""COMPUTED_VALUE"""),45582.6666666666)</f>
        <v>45582.666666666599</v>
      </c>
      <c r="C36" s="1">
        <f ca="1">IFERROR(__xludf.DUMMYFUNCTION("""COMPUTED_VALUE"""),465.85)</f>
        <v>465.85</v>
      </c>
      <c r="E36" s="3">
        <f ca="1">IFERROR(__xludf.DUMMYFUNCTION("""COMPUTED_VALUE"""),45582.6666666666)</f>
        <v>45582.666666666599</v>
      </c>
      <c r="F36" s="1">
        <f ca="1">IFERROR(__xludf.DUMMYFUNCTION("""COMPUTED_VALUE"""),100.07)</f>
        <v>100.07</v>
      </c>
      <c r="H36" s="3">
        <f ca="1">IFERROR(__xludf.DUMMYFUNCTION("""COMPUTED_VALUE"""),45581.7333333333)</f>
        <v>45581.733333333301</v>
      </c>
      <c r="I36" s="1">
        <f ca="1">IFERROR(__xludf.DUMMYFUNCTION("""COMPUTED_VALUE"""),262.05)</f>
        <v>262.05</v>
      </c>
      <c r="K36" s="3">
        <f ca="1">IFERROR(__xludf.DUMMYFUNCTION("""COMPUTED_VALUE"""),45582.6666666666)</f>
        <v>45582.666666666599</v>
      </c>
      <c r="L36" s="1">
        <f ca="1">IFERROR(__xludf.DUMMYFUNCTION("""COMPUTED_VALUE"""),609.62)</f>
        <v>609.62</v>
      </c>
    </row>
    <row r="37" spans="2:12" ht="15.75" customHeight="1" x14ac:dyDescent="0.15">
      <c r="B37" s="3">
        <f ca="1">IFERROR(__xludf.DUMMYFUNCTION("""COMPUTED_VALUE"""),45583.6666666666)</f>
        <v>45583.666666666599</v>
      </c>
      <c r="C37" s="1">
        <f ca="1">IFERROR(__xludf.DUMMYFUNCTION("""COMPUTED_VALUE"""),464.8)</f>
        <v>464.8</v>
      </c>
      <c r="E37" s="3">
        <f ca="1">IFERROR(__xludf.DUMMYFUNCTION("""COMPUTED_VALUE"""),45583.6666666666)</f>
        <v>45583.666666666599</v>
      </c>
      <c r="F37" s="1">
        <f ca="1">IFERROR(__xludf.DUMMYFUNCTION("""COMPUTED_VALUE"""),102.43)</f>
        <v>102.43</v>
      </c>
      <c r="H37" s="3">
        <f ca="1">IFERROR(__xludf.DUMMYFUNCTION("""COMPUTED_VALUE"""),45582.7333333333)</f>
        <v>45582.733333333301</v>
      </c>
      <c r="I37" s="1">
        <f ca="1">IFERROR(__xludf.DUMMYFUNCTION("""COMPUTED_VALUE"""),267.4)</f>
        <v>267.39999999999998</v>
      </c>
      <c r="K37" s="3">
        <f ca="1">IFERROR(__xludf.DUMMYFUNCTION("""COMPUTED_VALUE"""),45583.6666666666)</f>
        <v>45583.666666666599</v>
      </c>
      <c r="L37" s="1">
        <f ca="1">IFERROR(__xludf.DUMMYFUNCTION("""COMPUTED_VALUE"""),611.81)</f>
        <v>611.80999999999995</v>
      </c>
    </row>
    <row r="38" spans="2:12" ht="15.75" customHeight="1" x14ac:dyDescent="0.15">
      <c r="B38" s="3">
        <f ca="1">IFERROR(__xludf.DUMMYFUNCTION("""COMPUTED_VALUE"""),45586.6666666666)</f>
        <v>45586.666666666599</v>
      </c>
      <c r="C38" s="1">
        <f ca="1">IFERROR(__xludf.DUMMYFUNCTION("""COMPUTED_VALUE"""),464.16)</f>
        <v>464.16</v>
      </c>
      <c r="E38" s="3">
        <f ca="1">IFERROR(__xludf.DUMMYFUNCTION("""COMPUTED_VALUE"""),45586.6666666666)</f>
        <v>45586.666666666599</v>
      </c>
      <c r="F38" s="1">
        <f ca="1">IFERROR(__xludf.DUMMYFUNCTION("""COMPUTED_VALUE"""),100.91)</f>
        <v>100.91</v>
      </c>
      <c r="H38" s="3">
        <f ca="1">IFERROR(__xludf.DUMMYFUNCTION("""COMPUTED_VALUE"""),45583.7333333333)</f>
        <v>45583.733333333301</v>
      </c>
      <c r="I38" s="1">
        <f ca="1">IFERROR(__xludf.DUMMYFUNCTION("""COMPUTED_VALUE"""),266.8)</f>
        <v>266.8</v>
      </c>
      <c r="K38" s="3">
        <f ca="1">IFERROR(__xludf.DUMMYFUNCTION("""COMPUTED_VALUE"""),45586.6666666666)</f>
        <v>45586.666666666599</v>
      </c>
      <c r="L38" s="1">
        <f ca="1">IFERROR(__xludf.DUMMYFUNCTION("""COMPUTED_VALUE"""),614.61)</f>
        <v>614.61</v>
      </c>
    </row>
    <row r="39" spans="2:12" ht="15.75" customHeight="1" x14ac:dyDescent="0.15">
      <c r="B39" s="3">
        <f ca="1">IFERROR(__xludf.DUMMYFUNCTION("""COMPUTED_VALUE"""),45587.6666666666)</f>
        <v>45587.666666666599</v>
      </c>
      <c r="C39" s="1">
        <f ca="1">IFERROR(__xludf.DUMMYFUNCTION("""COMPUTED_VALUE"""),461.45)</f>
        <v>461.45</v>
      </c>
      <c r="E39" s="3">
        <f ca="1">IFERROR(__xludf.DUMMYFUNCTION("""COMPUTED_VALUE"""),45587.6666666666)</f>
        <v>45587.666666666599</v>
      </c>
      <c r="F39" s="1">
        <f ca="1">IFERROR(__xludf.DUMMYFUNCTION("""COMPUTED_VALUE"""),100.46)</f>
        <v>100.46</v>
      </c>
      <c r="H39" s="3">
        <f ca="1">IFERROR(__xludf.DUMMYFUNCTION("""COMPUTED_VALUE"""),45586.7333333333)</f>
        <v>45586.733333333301</v>
      </c>
      <c r="I39" s="1">
        <f ca="1">IFERROR(__xludf.DUMMYFUNCTION("""COMPUTED_VALUE"""),265)</f>
        <v>265</v>
      </c>
      <c r="K39" s="3">
        <f ca="1">IFERROR(__xludf.DUMMYFUNCTION("""COMPUTED_VALUE"""),45587.6666666666)</f>
        <v>45587.666666666599</v>
      </c>
      <c r="L39" s="1">
        <f ca="1">IFERROR(__xludf.DUMMYFUNCTION("""COMPUTED_VALUE"""),576.98)</f>
        <v>576.98</v>
      </c>
    </row>
    <row r="40" spans="2:12" ht="15.75" customHeight="1" x14ac:dyDescent="0.15">
      <c r="B40" s="3">
        <f ca="1">IFERROR(__xludf.DUMMYFUNCTION("""COMPUTED_VALUE"""),45588.6666666666)</f>
        <v>45588.666666666599</v>
      </c>
      <c r="C40" s="1">
        <f ca="1">IFERROR(__xludf.DUMMYFUNCTION("""COMPUTED_VALUE"""),460.61)</f>
        <v>460.61</v>
      </c>
      <c r="E40" s="3">
        <f ca="1">IFERROR(__xludf.DUMMYFUNCTION("""COMPUTED_VALUE"""),45588.6666666666)</f>
        <v>45588.666666666599</v>
      </c>
      <c r="F40" s="1">
        <f ca="1">IFERROR(__xludf.DUMMYFUNCTION("""COMPUTED_VALUE"""),98)</f>
        <v>98</v>
      </c>
      <c r="H40" s="3">
        <f ca="1">IFERROR(__xludf.DUMMYFUNCTION("""COMPUTED_VALUE"""),45587.7333333333)</f>
        <v>45587.733333333301</v>
      </c>
      <c r="I40" s="1">
        <f ca="1">IFERROR(__xludf.DUMMYFUNCTION("""COMPUTED_VALUE"""),263.2)</f>
        <v>263.2</v>
      </c>
      <c r="K40" s="3">
        <f ca="1">IFERROR(__xludf.DUMMYFUNCTION("""COMPUTED_VALUE"""),45588.6666666666)</f>
        <v>45588.666666666599</v>
      </c>
      <c r="L40" s="1">
        <f ca="1">IFERROR(__xludf.DUMMYFUNCTION("""COMPUTED_VALUE"""),571.1)</f>
        <v>571.1</v>
      </c>
    </row>
    <row r="41" spans="2:12" ht="15.75" customHeight="1" x14ac:dyDescent="0.15">
      <c r="B41" s="3">
        <f ca="1">IFERROR(__xludf.DUMMYFUNCTION("""COMPUTED_VALUE"""),45589.6666666666)</f>
        <v>45589.666666666599</v>
      </c>
      <c r="C41" s="1">
        <f ca="1">IFERROR(__xludf.DUMMYFUNCTION("""COMPUTED_VALUE"""),457.77)</f>
        <v>457.77</v>
      </c>
      <c r="E41" s="3">
        <f ca="1">IFERROR(__xludf.DUMMYFUNCTION("""COMPUTED_VALUE"""),45589.6666666666)</f>
        <v>45589.666666666599</v>
      </c>
      <c r="F41" s="1">
        <f ca="1">IFERROR(__xludf.DUMMYFUNCTION("""COMPUTED_VALUE"""),96.36)</f>
        <v>96.36</v>
      </c>
      <c r="H41" s="3">
        <f ca="1">IFERROR(__xludf.DUMMYFUNCTION("""COMPUTED_VALUE"""),45588.7333333333)</f>
        <v>45588.733333333301</v>
      </c>
      <c r="I41" s="1">
        <f ca="1">IFERROR(__xludf.DUMMYFUNCTION("""COMPUTED_VALUE"""),264.2)</f>
        <v>264.2</v>
      </c>
      <c r="K41" s="3">
        <f ca="1">IFERROR(__xludf.DUMMYFUNCTION("""COMPUTED_VALUE"""),45589.6666666666)</f>
        <v>45589.666666666599</v>
      </c>
      <c r="L41" s="1">
        <f ca="1">IFERROR(__xludf.DUMMYFUNCTION("""COMPUTED_VALUE"""),564.21)</f>
        <v>564.21</v>
      </c>
    </row>
    <row r="42" spans="2:12" ht="15.75" customHeight="1" x14ac:dyDescent="0.15">
      <c r="B42" s="3">
        <f ca="1">IFERROR(__xludf.DUMMYFUNCTION("""COMPUTED_VALUE"""),45590.6666666666)</f>
        <v>45590.666666666599</v>
      </c>
      <c r="C42" s="1">
        <f ca="1">IFERROR(__xludf.DUMMYFUNCTION("""COMPUTED_VALUE"""),454.01)</f>
        <v>454.01</v>
      </c>
      <c r="E42" s="3">
        <f ca="1">IFERROR(__xludf.DUMMYFUNCTION("""COMPUTED_VALUE"""),45590.6666666666)</f>
        <v>45590.666666666599</v>
      </c>
      <c r="F42" s="1">
        <f ca="1">IFERROR(__xludf.DUMMYFUNCTION("""COMPUTED_VALUE"""),97.42)</f>
        <v>97.42</v>
      </c>
      <c r="H42" s="3">
        <f ca="1">IFERROR(__xludf.DUMMYFUNCTION("""COMPUTED_VALUE"""),45589.7333333333)</f>
        <v>45589.733333333301</v>
      </c>
      <c r="I42" s="1">
        <f ca="1">IFERROR(__xludf.DUMMYFUNCTION("""COMPUTED_VALUE"""),261.65)</f>
        <v>261.64999999999998</v>
      </c>
      <c r="K42" s="3">
        <f ca="1">IFERROR(__xludf.DUMMYFUNCTION("""COMPUTED_VALUE"""),45590.6666666666)</f>
        <v>45590.666666666599</v>
      </c>
      <c r="L42" s="1">
        <f ca="1">IFERROR(__xludf.DUMMYFUNCTION("""COMPUTED_VALUE"""),562.29)</f>
        <v>562.29</v>
      </c>
    </row>
    <row r="43" spans="2:12" ht="15.75" customHeight="1" x14ac:dyDescent="0.15">
      <c r="B43" s="3">
        <f ca="1">IFERROR(__xludf.DUMMYFUNCTION("""COMPUTED_VALUE"""),45593.6666666666)</f>
        <v>45593.666666666599</v>
      </c>
      <c r="C43" s="1">
        <f ca="1">IFERROR(__xludf.DUMMYFUNCTION("""COMPUTED_VALUE"""),458.49)</f>
        <v>458.49</v>
      </c>
      <c r="E43" s="3">
        <f ca="1">IFERROR(__xludf.DUMMYFUNCTION("""COMPUTED_VALUE"""),45593.6666666666)</f>
        <v>45593.666666666599</v>
      </c>
      <c r="F43" s="1">
        <f ca="1">IFERROR(__xludf.DUMMYFUNCTION("""COMPUTED_VALUE"""),99.93)</f>
        <v>99.93</v>
      </c>
      <c r="H43" s="3">
        <f ca="1">IFERROR(__xludf.DUMMYFUNCTION("""COMPUTED_VALUE"""),45590.7333333333)</f>
        <v>45590.733333333301</v>
      </c>
      <c r="I43" s="1">
        <f ca="1">IFERROR(__xludf.DUMMYFUNCTION("""COMPUTED_VALUE"""),260.75)</f>
        <v>260.75</v>
      </c>
      <c r="K43" s="3">
        <f ca="1">IFERROR(__xludf.DUMMYFUNCTION("""COMPUTED_VALUE"""),45593.6666666666)</f>
        <v>45593.666666666599</v>
      </c>
      <c r="L43" s="1">
        <f ca="1">IFERROR(__xludf.DUMMYFUNCTION("""COMPUTED_VALUE"""),555.17)</f>
        <v>555.16999999999996</v>
      </c>
    </row>
    <row r="44" spans="2:12" ht="15.75" customHeight="1" x14ac:dyDescent="0.15">
      <c r="B44" s="3">
        <f ca="1">IFERROR(__xludf.DUMMYFUNCTION("""COMPUTED_VALUE"""),45594.6666666666)</f>
        <v>45594.666666666599</v>
      </c>
      <c r="C44" s="1">
        <f ca="1">IFERROR(__xludf.DUMMYFUNCTION("""COMPUTED_VALUE"""),454.62)</f>
        <v>454.62</v>
      </c>
      <c r="E44" s="3">
        <f ca="1">IFERROR(__xludf.DUMMYFUNCTION("""COMPUTED_VALUE"""),45594.6666666666)</f>
        <v>45594.666666666599</v>
      </c>
      <c r="F44" s="1">
        <f ca="1">IFERROR(__xludf.DUMMYFUNCTION("""COMPUTED_VALUE"""),99.83)</f>
        <v>99.83</v>
      </c>
      <c r="H44" s="3">
        <f ca="1">IFERROR(__xludf.DUMMYFUNCTION("""COMPUTED_VALUE"""),45593.7333333333)</f>
        <v>45593.733333333301</v>
      </c>
      <c r="I44" s="1">
        <f ca="1">IFERROR(__xludf.DUMMYFUNCTION("""COMPUTED_VALUE"""),262.25)</f>
        <v>262.25</v>
      </c>
      <c r="K44" s="3">
        <f ca="1">IFERROR(__xludf.DUMMYFUNCTION("""COMPUTED_VALUE"""),45594.6666666666)</f>
        <v>45594.666666666599</v>
      </c>
      <c r="L44" s="1">
        <f ca="1">IFERROR(__xludf.DUMMYFUNCTION("""COMPUTED_VALUE"""),546.8)</f>
        <v>546.79999999999995</v>
      </c>
    </row>
    <row r="45" spans="2:12" ht="15.75" customHeight="1" x14ac:dyDescent="0.15">
      <c r="B45" s="3">
        <f ca="1">IFERROR(__xludf.DUMMYFUNCTION("""COMPUTED_VALUE"""),45595.6666666666)</f>
        <v>45595.666666666599</v>
      </c>
      <c r="C45" s="1">
        <f ca="1">IFERROR(__xludf.DUMMYFUNCTION("""COMPUTED_VALUE"""),454.96)</f>
        <v>454.96</v>
      </c>
      <c r="E45" s="3">
        <f ca="1">IFERROR(__xludf.DUMMYFUNCTION("""COMPUTED_VALUE"""),45595.6666666666)</f>
        <v>45595.666666666599</v>
      </c>
      <c r="F45" s="1">
        <f ca="1">IFERROR(__xludf.DUMMYFUNCTION("""COMPUTED_VALUE"""),98.7)</f>
        <v>98.7</v>
      </c>
      <c r="H45" s="3">
        <f ca="1">IFERROR(__xludf.DUMMYFUNCTION("""COMPUTED_VALUE"""),45594.7333333333)</f>
        <v>45594.733333333301</v>
      </c>
      <c r="I45" s="1">
        <f ca="1">IFERROR(__xludf.DUMMYFUNCTION("""COMPUTED_VALUE"""),263.65)</f>
        <v>263.64999999999998</v>
      </c>
      <c r="K45" s="3">
        <f ca="1">IFERROR(__xludf.DUMMYFUNCTION("""COMPUTED_VALUE"""),45595.6666666666)</f>
        <v>45595.666666666599</v>
      </c>
      <c r="L45" s="1">
        <f ca="1">IFERROR(__xludf.DUMMYFUNCTION("""COMPUTED_VALUE"""),545.94)</f>
        <v>545.94000000000005</v>
      </c>
    </row>
    <row r="46" spans="2:12" ht="15.75" customHeight="1" x14ac:dyDescent="0.15">
      <c r="B46" s="3">
        <f ca="1">IFERROR(__xludf.DUMMYFUNCTION("""COMPUTED_VALUE"""),45596.6666666666)</f>
        <v>45596.666666666599</v>
      </c>
      <c r="C46" s="1">
        <f ca="1">IFERROR(__xludf.DUMMYFUNCTION("""COMPUTED_VALUE"""),450.92)</f>
        <v>450.92</v>
      </c>
      <c r="E46" s="3">
        <f ca="1">IFERROR(__xludf.DUMMYFUNCTION("""COMPUTED_VALUE"""),45596.6666666666)</f>
        <v>45596.666666666599</v>
      </c>
      <c r="F46" s="1">
        <f ca="1">IFERROR(__xludf.DUMMYFUNCTION("""COMPUTED_VALUE"""),97.98)</f>
        <v>97.98</v>
      </c>
      <c r="H46" s="3">
        <f ca="1">IFERROR(__xludf.DUMMYFUNCTION("""COMPUTED_VALUE"""),45595.7333333333)</f>
        <v>45595.733333333301</v>
      </c>
      <c r="I46" s="1">
        <f ca="1">IFERROR(__xludf.DUMMYFUNCTION("""COMPUTED_VALUE"""),269.65)</f>
        <v>269.64999999999998</v>
      </c>
      <c r="K46" s="3">
        <f ca="1">IFERROR(__xludf.DUMMYFUNCTION("""COMPUTED_VALUE"""),45596.6666666666)</f>
        <v>45596.666666666599</v>
      </c>
      <c r="L46" s="1">
        <f ca="1">IFERROR(__xludf.DUMMYFUNCTION("""COMPUTED_VALUE"""),546.05)</f>
        <v>546.04999999999995</v>
      </c>
    </row>
    <row r="47" spans="2:12" ht="13" x14ac:dyDescent="0.15">
      <c r="B47" s="3">
        <f ca="1">IFERROR(__xludf.DUMMYFUNCTION("""COMPUTED_VALUE"""),45597.6666666666)</f>
        <v>45597.666666666599</v>
      </c>
      <c r="C47" s="1">
        <f ca="1">IFERROR(__xludf.DUMMYFUNCTION("""COMPUTED_VALUE"""),452.14)</f>
        <v>452.14</v>
      </c>
      <c r="E47" s="3">
        <f ca="1">IFERROR(__xludf.DUMMYFUNCTION("""COMPUTED_VALUE"""),45597.6666666666)</f>
        <v>45597.666666666599</v>
      </c>
      <c r="F47" s="1">
        <f ca="1">IFERROR(__xludf.DUMMYFUNCTION("""COMPUTED_VALUE"""),97.58)</f>
        <v>97.58</v>
      </c>
      <c r="H47" s="3">
        <f ca="1">IFERROR(__xludf.DUMMYFUNCTION("""COMPUTED_VALUE"""),45596.7333333333)</f>
        <v>45596.733333333301</v>
      </c>
      <c r="I47" s="1">
        <f ca="1">IFERROR(__xludf.DUMMYFUNCTION("""COMPUTED_VALUE"""),267.65)</f>
        <v>267.64999999999998</v>
      </c>
      <c r="K47" s="3">
        <f ca="1">IFERROR(__xludf.DUMMYFUNCTION("""COMPUTED_VALUE"""),45597.6666666666)</f>
        <v>45597.666666666599</v>
      </c>
      <c r="L47" s="1">
        <f ca="1">IFERROR(__xludf.DUMMYFUNCTION("""COMPUTED_VALUE"""),545.35)</f>
        <v>545.35</v>
      </c>
    </row>
    <row r="48" spans="2:12" ht="13" x14ac:dyDescent="0.15">
      <c r="B48" s="3">
        <f ca="1">IFERROR(__xludf.DUMMYFUNCTION("""COMPUTED_VALUE"""),45600.6666666666)</f>
        <v>45600.666666666599</v>
      </c>
      <c r="C48" s="1">
        <f ca="1">IFERROR(__xludf.DUMMYFUNCTION("""COMPUTED_VALUE"""),442.29)</f>
        <v>442.29</v>
      </c>
      <c r="E48" s="3">
        <f ca="1">IFERROR(__xludf.DUMMYFUNCTION("""COMPUTED_VALUE"""),45600.6666666666)</f>
        <v>45600.666666666599</v>
      </c>
      <c r="F48" s="1">
        <f ca="1">IFERROR(__xludf.DUMMYFUNCTION("""COMPUTED_VALUE"""),98.4)</f>
        <v>98.4</v>
      </c>
      <c r="H48" s="3">
        <f ca="1">IFERROR(__xludf.DUMMYFUNCTION("""COMPUTED_VALUE"""),45597.7333333333)</f>
        <v>45597.733333333301</v>
      </c>
      <c r="I48" s="1">
        <f ca="1">IFERROR(__xludf.DUMMYFUNCTION("""COMPUTED_VALUE"""),269.1)</f>
        <v>269.10000000000002</v>
      </c>
      <c r="K48" s="3">
        <f ca="1">IFERROR(__xludf.DUMMYFUNCTION("""COMPUTED_VALUE"""),45600.6666666666)</f>
        <v>45600.666666666599</v>
      </c>
      <c r="L48" s="1">
        <f ca="1">IFERROR(__xludf.DUMMYFUNCTION("""COMPUTED_VALUE"""),543.1)</f>
        <v>543.1</v>
      </c>
    </row>
    <row r="49" spans="2:12" ht="13" x14ac:dyDescent="0.15">
      <c r="B49" s="3">
        <f ca="1">IFERROR(__xludf.DUMMYFUNCTION("""COMPUTED_VALUE"""),45601.6666666666)</f>
        <v>45601.666666666599</v>
      </c>
      <c r="C49" s="1">
        <f ca="1">IFERROR(__xludf.DUMMYFUNCTION("""COMPUTED_VALUE"""),445.06)</f>
        <v>445.06</v>
      </c>
      <c r="E49" s="3">
        <f ca="1">IFERROR(__xludf.DUMMYFUNCTION("""COMPUTED_VALUE"""),45601.6666666666)</f>
        <v>45601.666666666599</v>
      </c>
      <c r="F49" s="1">
        <f ca="1">IFERROR(__xludf.DUMMYFUNCTION("""COMPUTED_VALUE"""),99.21)</f>
        <v>99.21</v>
      </c>
      <c r="H49" s="3">
        <f ca="1">IFERROR(__xludf.DUMMYFUNCTION("""COMPUTED_VALUE"""),45600.7333333333)</f>
        <v>45600.733333333301</v>
      </c>
      <c r="I49" s="1">
        <f ca="1">IFERROR(__xludf.DUMMYFUNCTION("""COMPUTED_VALUE"""),267.75)</f>
        <v>267.75</v>
      </c>
      <c r="K49" s="3">
        <f ca="1">IFERROR(__xludf.DUMMYFUNCTION("""COMPUTED_VALUE"""),45601.6666666666)</f>
        <v>45601.666666666599</v>
      </c>
      <c r="L49" s="1">
        <f ca="1">IFERROR(__xludf.DUMMYFUNCTION("""COMPUTED_VALUE"""),546.75)</f>
        <v>546.75</v>
      </c>
    </row>
    <row r="50" spans="2:12" ht="13" x14ac:dyDescent="0.15">
      <c r="B50" s="3">
        <f ca="1">IFERROR(__xludf.DUMMYFUNCTION("""COMPUTED_VALUE"""),45602.6666666666)</f>
        <v>45602.666666666599</v>
      </c>
      <c r="C50" s="1">
        <f ca="1">IFERROR(__xludf.DUMMYFUNCTION("""COMPUTED_VALUE"""),468.9)</f>
        <v>468.9</v>
      </c>
      <c r="E50" s="3">
        <f ca="1">IFERROR(__xludf.DUMMYFUNCTION("""COMPUTED_VALUE"""),45602.6666666666)</f>
        <v>45602.666666666599</v>
      </c>
      <c r="F50" s="1">
        <f ca="1">IFERROR(__xludf.DUMMYFUNCTION("""COMPUTED_VALUE"""),96.73)</f>
        <v>96.73</v>
      </c>
      <c r="H50" s="3">
        <f ca="1">IFERROR(__xludf.DUMMYFUNCTION("""COMPUTED_VALUE"""),45601.7333333333)</f>
        <v>45601.733333333301</v>
      </c>
      <c r="I50" s="1">
        <f ca="1">IFERROR(__xludf.DUMMYFUNCTION("""COMPUTED_VALUE"""),269.1)</f>
        <v>269.10000000000002</v>
      </c>
      <c r="K50" s="3">
        <f ca="1">IFERROR(__xludf.DUMMYFUNCTION("""COMPUTED_VALUE"""),45602.6666666666)</f>
        <v>45602.666666666599</v>
      </c>
      <c r="L50" s="1">
        <f ca="1">IFERROR(__xludf.DUMMYFUNCTION("""COMPUTED_VALUE"""),551.82)</f>
        <v>551.82000000000005</v>
      </c>
    </row>
    <row r="51" spans="2:12" ht="13" x14ac:dyDescent="0.15">
      <c r="B51" s="3">
        <f ca="1">IFERROR(__xludf.DUMMYFUNCTION("""COMPUTED_VALUE"""),45603.6666666666)</f>
        <v>45603.666666666599</v>
      </c>
      <c r="C51" s="1">
        <f ca="1">IFERROR(__xludf.DUMMYFUNCTION("""COMPUTED_VALUE"""),460.13)</f>
        <v>460.13</v>
      </c>
      <c r="E51" s="3">
        <f ca="1">IFERROR(__xludf.DUMMYFUNCTION("""COMPUTED_VALUE"""),45603.6666666666)</f>
        <v>45603.666666666599</v>
      </c>
      <c r="F51" s="1">
        <f ca="1">IFERROR(__xludf.DUMMYFUNCTION("""COMPUTED_VALUE"""),100.14)</f>
        <v>100.14</v>
      </c>
      <c r="H51" s="3">
        <f ca="1">IFERROR(__xludf.DUMMYFUNCTION("""COMPUTED_VALUE"""),45602.7333333333)</f>
        <v>45602.733333333301</v>
      </c>
      <c r="I51" s="1">
        <f ca="1">IFERROR(__xludf.DUMMYFUNCTION("""COMPUTED_VALUE"""),285.25)</f>
        <v>285.25</v>
      </c>
      <c r="K51" s="3">
        <f ca="1">IFERROR(__xludf.DUMMYFUNCTION("""COMPUTED_VALUE"""),45603.6666666666)</f>
        <v>45603.666666666599</v>
      </c>
      <c r="L51" s="1">
        <f ca="1">IFERROR(__xludf.DUMMYFUNCTION("""COMPUTED_VALUE"""),551.84)</f>
        <v>551.84</v>
      </c>
    </row>
    <row r="52" spans="2:12" ht="13" x14ac:dyDescent="0.15">
      <c r="B52" s="3">
        <f ca="1">IFERROR(__xludf.DUMMYFUNCTION("""COMPUTED_VALUE"""),45604.6666666666)</f>
        <v>45604.666666666599</v>
      </c>
      <c r="C52" s="1">
        <f ca="1">IFERROR(__xludf.DUMMYFUNCTION("""COMPUTED_VALUE"""),463.41)</f>
        <v>463.41</v>
      </c>
      <c r="E52" s="3">
        <f ca="1">IFERROR(__xludf.DUMMYFUNCTION("""COMPUTED_VALUE"""),45604.6666666666)</f>
        <v>45604.666666666599</v>
      </c>
      <c r="F52" s="1">
        <f ca="1">IFERROR(__xludf.DUMMYFUNCTION("""COMPUTED_VALUE"""),94.19)</f>
        <v>94.19</v>
      </c>
      <c r="H52" s="3">
        <f ca="1">IFERROR(__xludf.DUMMYFUNCTION("""COMPUTED_VALUE"""),45603.7333333333)</f>
        <v>45603.733333333301</v>
      </c>
      <c r="I52" s="1">
        <f ca="1">IFERROR(__xludf.DUMMYFUNCTION("""COMPUTED_VALUE"""),283.2)</f>
        <v>283.2</v>
      </c>
      <c r="K52" s="3">
        <f ca="1">IFERROR(__xludf.DUMMYFUNCTION("""COMPUTED_VALUE"""),45604.6666666666)</f>
        <v>45604.666666666599</v>
      </c>
      <c r="L52" s="1">
        <f ca="1">IFERROR(__xludf.DUMMYFUNCTION("""COMPUTED_VALUE"""),564.56)</f>
        <v>564.55999999999995</v>
      </c>
    </row>
    <row r="53" spans="2:12" ht="13" x14ac:dyDescent="0.15">
      <c r="B53" s="3">
        <f ca="1">IFERROR(__xludf.DUMMYFUNCTION("""COMPUTED_VALUE"""),45607.6666666666)</f>
        <v>45607.666666666599</v>
      </c>
      <c r="C53" s="1">
        <f ca="1">IFERROR(__xludf.DUMMYFUNCTION("""COMPUTED_VALUE"""),467.36)</f>
        <v>467.36</v>
      </c>
      <c r="E53" s="3">
        <f ca="1">IFERROR(__xludf.DUMMYFUNCTION("""COMPUTED_VALUE"""),45607.6666666666)</f>
        <v>45607.666666666599</v>
      </c>
      <c r="F53" s="1">
        <f ca="1">IFERROR(__xludf.DUMMYFUNCTION("""COMPUTED_VALUE"""),95.42)</f>
        <v>95.42</v>
      </c>
      <c r="H53" s="3">
        <f ca="1">IFERROR(__xludf.DUMMYFUNCTION("""COMPUTED_VALUE"""),45604.7333333333)</f>
        <v>45604.733333333301</v>
      </c>
      <c r="I53" s="1">
        <f ca="1">IFERROR(__xludf.DUMMYFUNCTION("""COMPUTED_VALUE"""),288.6)</f>
        <v>288.60000000000002</v>
      </c>
      <c r="K53" s="3">
        <f ca="1">IFERROR(__xludf.DUMMYFUNCTION("""COMPUTED_VALUE"""),45607.6666666666)</f>
        <v>45607.666666666599</v>
      </c>
      <c r="L53" s="1">
        <f ca="1">IFERROR(__xludf.DUMMYFUNCTION("""COMPUTED_VALUE"""),570.58)</f>
        <v>570.58000000000004</v>
      </c>
    </row>
    <row r="54" spans="2:12" ht="13" x14ac:dyDescent="0.15">
      <c r="B54" s="3">
        <f ca="1">IFERROR(__xludf.DUMMYFUNCTION("""COMPUTED_VALUE"""),45608.6666666666)</f>
        <v>45608.666666666599</v>
      </c>
      <c r="C54" s="1">
        <f ca="1">IFERROR(__xludf.DUMMYFUNCTION("""COMPUTED_VALUE"""),466.29)</f>
        <v>466.29</v>
      </c>
      <c r="E54" s="3">
        <f ca="1">IFERROR(__xludf.DUMMYFUNCTION("""COMPUTED_VALUE"""),45608.6666666666)</f>
        <v>45608.666666666599</v>
      </c>
      <c r="F54" s="1">
        <f ca="1">IFERROR(__xludf.DUMMYFUNCTION("""COMPUTED_VALUE"""),91.78)</f>
        <v>91.78</v>
      </c>
      <c r="H54" s="3">
        <f ca="1">IFERROR(__xludf.DUMMYFUNCTION("""COMPUTED_VALUE"""),45608.7333333333)</f>
        <v>45608.733333333301</v>
      </c>
      <c r="I54" s="1">
        <f ca="1">IFERROR(__xludf.DUMMYFUNCTION("""COMPUTED_VALUE"""),291.45)</f>
        <v>291.45</v>
      </c>
      <c r="K54" s="3">
        <f ca="1">IFERROR(__xludf.DUMMYFUNCTION("""COMPUTED_VALUE"""),45608.6666666666)</f>
        <v>45608.666666666599</v>
      </c>
      <c r="L54" s="1">
        <f ca="1">IFERROR(__xludf.DUMMYFUNCTION("""COMPUTED_VALUE"""),565.96)</f>
        <v>565.96</v>
      </c>
    </row>
    <row r="55" spans="2:12" ht="13" x14ac:dyDescent="0.15">
      <c r="B55" s="3">
        <f ca="1">IFERROR(__xludf.DUMMYFUNCTION("""COMPUTED_VALUE"""),45609.6666666666)</f>
        <v>45609.666666666599</v>
      </c>
      <c r="C55" s="1">
        <f ca="1">IFERROR(__xludf.DUMMYFUNCTION("""COMPUTED_VALUE"""),468.1)</f>
        <v>468.1</v>
      </c>
      <c r="E55" s="3">
        <f ca="1">IFERROR(__xludf.DUMMYFUNCTION("""COMPUTED_VALUE"""),45609.6666666666)</f>
        <v>45609.666666666599</v>
      </c>
      <c r="F55" s="1">
        <f ca="1">IFERROR(__xludf.DUMMYFUNCTION("""COMPUTED_VALUE"""),92)</f>
        <v>92</v>
      </c>
      <c r="H55" s="3">
        <f ca="1">IFERROR(__xludf.DUMMYFUNCTION("""COMPUTED_VALUE"""),45609.7333333333)</f>
        <v>45609.733333333301</v>
      </c>
      <c r="I55" s="1">
        <f ca="1">IFERROR(__xludf.DUMMYFUNCTION("""COMPUTED_VALUE"""),292.95)</f>
        <v>292.95</v>
      </c>
      <c r="K55" s="3">
        <f ca="1">IFERROR(__xludf.DUMMYFUNCTION("""COMPUTED_VALUE"""),45609.6666666666)</f>
        <v>45609.666666666599</v>
      </c>
      <c r="L55" s="1">
        <f ca="1">IFERROR(__xludf.DUMMYFUNCTION("""COMPUTED_VALUE"""),557.73)</f>
        <v>557.73</v>
      </c>
    </row>
    <row r="56" spans="2:12" ht="13" x14ac:dyDescent="0.15">
      <c r="B56" s="3">
        <f ca="1">IFERROR(__xludf.DUMMYFUNCTION("""COMPUTED_VALUE"""),45610.6666666666)</f>
        <v>45610.666666666599</v>
      </c>
      <c r="C56" s="1">
        <f ca="1">IFERROR(__xludf.DUMMYFUNCTION("""COMPUTED_VALUE"""),467.7)</f>
        <v>467.7</v>
      </c>
      <c r="E56" s="3">
        <f ca="1">IFERROR(__xludf.DUMMYFUNCTION("""COMPUTED_VALUE"""),45610.6666666666)</f>
        <v>45610.666666666599</v>
      </c>
      <c r="F56" s="1">
        <f ca="1">IFERROR(__xludf.DUMMYFUNCTION("""COMPUTED_VALUE"""),90.58)</f>
        <v>90.58</v>
      </c>
      <c r="H56" s="3">
        <f ca="1">IFERROR(__xludf.DUMMYFUNCTION("""COMPUTED_VALUE"""),45610.7333333333)</f>
        <v>45610.733333333301</v>
      </c>
      <c r="I56" s="1">
        <f ca="1">IFERROR(__xludf.DUMMYFUNCTION("""COMPUTED_VALUE"""),293.4)</f>
        <v>293.39999999999998</v>
      </c>
      <c r="K56" s="3">
        <f ca="1">IFERROR(__xludf.DUMMYFUNCTION("""COMPUTED_VALUE"""),45610.6666666666)</f>
        <v>45610.666666666599</v>
      </c>
      <c r="L56" s="1">
        <f ca="1">IFERROR(__xludf.DUMMYFUNCTION("""COMPUTED_VALUE"""),538.99)</f>
        <v>538.99</v>
      </c>
    </row>
    <row r="57" spans="2:12" ht="13" x14ac:dyDescent="0.15">
      <c r="B57" s="3">
        <f ca="1">IFERROR(__xludf.DUMMYFUNCTION("""COMPUTED_VALUE"""),45611.6666666666)</f>
        <v>45611.666666666599</v>
      </c>
      <c r="C57" s="1">
        <f ca="1">IFERROR(__xludf.DUMMYFUNCTION("""COMPUTED_VALUE"""),470.28)</f>
        <v>470.28</v>
      </c>
      <c r="E57" s="3">
        <f ca="1">IFERROR(__xludf.DUMMYFUNCTION("""COMPUTED_VALUE"""),45611.6666666666)</f>
        <v>45611.666666666599</v>
      </c>
      <c r="F57" s="1">
        <f ca="1">IFERROR(__xludf.DUMMYFUNCTION("""COMPUTED_VALUE"""),88.59)</f>
        <v>88.59</v>
      </c>
      <c r="H57" s="3">
        <f ca="1">IFERROR(__xludf.DUMMYFUNCTION("""COMPUTED_VALUE"""),45611.7333333333)</f>
        <v>45611.733333333301</v>
      </c>
      <c r="I57" s="1">
        <f ca="1">IFERROR(__xludf.DUMMYFUNCTION("""COMPUTED_VALUE"""),294.25)</f>
        <v>294.25</v>
      </c>
      <c r="K57" s="3">
        <f ca="1">IFERROR(__xludf.DUMMYFUNCTION("""COMPUTED_VALUE"""),45611.6666666666)</f>
        <v>45611.666666666599</v>
      </c>
      <c r="L57" s="1">
        <f ca="1">IFERROR(__xludf.DUMMYFUNCTION("""COMPUTED_VALUE"""),534.83)</f>
        <v>534.83000000000004</v>
      </c>
    </row>
    <row r="58" spans="2:12" ht="13" x14ac:dyDescent="0.15">
      <c r="B58" s="3">
        <f ca="1">IFERROR(__xludf.DUMMYFUNCTION("""COMPUTED_VALUE"""),45614.6666666666)</f>
        <v>45614.666666666599</v>
      </c>
      <c r="C58" s="1">
        <f ca="1">IFERROR(__xludf.DUMMYFUNCTION("""COMPUTED_VALUE"""),472.2)</f>
        <v>472.2</v>
      </c>
      <c r="E58" s="3">
        <f ca="1">IFERROR(__xludf.DUMMYFUNCTION("""COMPUTED_VALUE"""),45614.6666666666)</f>
        <v>45614.666666666599</v>
      </c>
      <c r="F58" s="1">
        <f ca="1">IFERROR(__xludf.DUMMYFUNCTION("""COMPUTED_VALUE"""),89.35)</f>
        <v>89.35</v>
      </c>
      <c r="H58" s="3">
        <f ca="1">IFERROR(__xludf.DUMMYFUNCTION("""COMPUTED_VALUE"""),45614.7333333333)</f>
        <v>45614.733333333301</v>
      </c>
      <c r="I58" s="1">
        <f ca="1">IFERROR(__xludf.DUMMYFUNCTION("""COMPUTED_VALUE"""),294.85)</f>
        <v>294.85000000000002</v>
      </c>
      <c r="K58" s="3">
        <f ca="1">IFERROR(__xludf.DUMMYFUNCTION("""COMPUTED_VALUE"""),45614.6666666666)</f>
        <v>45614.666666666599</v>
      </c>
      <c r="L58" s="1">
        <f ca="1">IFERROR(__xludf.DUMMYFUNCTION("""COMPUTED_VALUE"""),530.96)</f>
        <v>530.96</v>
      </c>
    </row>
    <row r="59" spans="2:12" ht="13" x14ac:dyDescent="0.15">
      <c r="B59" s="3">
        <f ca="1">IFERROR(__xludf.DUMMYFUNCTION("""COMPUTED_VALUE"""),45615.6666666666)</f>
        <v>45615.666666666599</v>
      </c>
      <c r="C59" s="1">
        <f ca="1">IFERROR(__xludf.DUMMYFUNCTION("""COMPUTED_VALUE"""),468.86)</f>
        <v>468.86</v>
      </c>
      <c r="E59" s="3">
        <f ca="1">IFERROR(__xludf.DUMMYFUNCTION("""COMPUTED_VALUE"""),45615.6666666666)</f>
        <v>45615.666666666599</v>
      </c>
      <c r="F59" s="1">
        <f ca="1">IFERROR(__xludf.DUMMYFUNCTION("""COMPUTED_VALUE"""),87.11)</f>
        <v>87.11</v>
      </c>
      <c r="H59" s="3">
        <f ca="1">IFERROR(__xludf.DUMMYFUNCTION("""COMPUTED_VALUE"""),45615.7333333333)</f>
        <v>45615.733333333301</v>
      </c>
      <c r="I59" s="1">
        <f ca="1">IFERROR(__xludf.DUMMYFUNCTION("""COMPUTED_VALUE"""),294.55)</f>
        <v>294.55</v>
      </c>
      <c r="K59" s="3">
        <f ca="1">IFERROR(__xludf.DUMMYFUNCTION("""COMPUTED_VALUE"""),45615.6666666666)</f>
        <v>45615.666666666599</v>
      </c>
      <c r="L59" s="1">
        <f ca="1">IFERROR(__xludf.DUMMYFUNCTION("""COMPUTED_VALUE"""),533.26)</f>
        <v>533.26</v>
      </c>
    </row>
    <row r="60" spans="2:12" ht="13" x14ac:dyDescent="0.15">
      <c r="B60" s="3">
        <f ca="1">IFERROR(__xludf.DUMMYFUNCTION("""COMPUTED_VALUE"""),45616.6666666666)</f>
        <v>45616.666666666599</v>
      </c>
      <c r="C60" s="1">
        <f ca="1">IFERROR(__xludf.DUMMYFUNCTION("""COMPUTED_VALUE"""),468.83)</f>
        <v>468.83</v>
      </c>
      <c r="E60" s="3">
        <f ca="1">IFERROR(__xludf.DUMMYFUNCTION("""COMPUTED_VALUE"""),45616.6666666666)</f>
        <v>45616.666666666599</v>
      </c>
      <c r="F60" s="1">
        <f ca="1">IFERROR(__xludf.DUMMYFUNCTION("""COMPUTED_VALUE"""),86.77)</f>
        <v>86.77</v>
      </c>
      <c r="H60" s="3">
        <f ca="1">IFERROR(__xludf.DUMMYFUNCTION("""COMPUTED_VALUE"""),45616.7333333333)</f>
        <v>45616.733333333301</v>
      </c>
      <c r="I60" s="1">
        <f ca="1">IFERROR(__xludf.DUMMYFUNCTION("""COMPUTED_VALUE"""),293.15)</f>
        <v>293.14999999999998</v>
      </c>
      <c r="K60" s="3">
        <f ca="1">IFERROR(__xludf.DUMMYFUNCTION("""COMPUTED_VALUE"""),45616.6666666666)</f>
        <v>45616.666666666599</v>
      </c>
      <c r="L60" s="1">
        <f ca="1">IFERROR(__xludf.DUMMYFUNCTION("""COMPUTED_VALUE"""),534.73)</f>
        <v>534.73</v>
      </c>
    </row>
    <row r="61" spans="2:12" ht="13" x14ac:dyDescent="0.15">
      <c r="B61" s="3">
        <f ca="1">IFERROR(__xludf.DUMMYFUNCTION("""COMPUTED_VALUE"""),45617.6666666666)</f>
        <v>45617.666666666599</v>
      </c>
      <c r="C61" s="1">
        <f ca="1">IFERROR(__xludf.DUMMYFUNCTION("""COMPUTED_VALUE"""),472.06)</f>
        <v>472.06</v>
      </c>
      <c r="E61" s="3">
        <f ca="1">IFERROR(__xludf.DUMMYFUNCTION("""COMPUTED_VALUE"""),45617.6666666666)</f>
        <v>45617.666666666599</v>
      </c>
      <c r="F61" s="1">
        <f ca="1">IFERROR(__xludf.DUMMYFUNCTION("""COMPUTED_VALUE"""),85.58)</f>
        <v>85.58</v>
      </c>
      <c r="H61" s="3">
        <f ca="1">IFERROR(__xludf.DUMMYFUNCTION("""COMPUTED_VALUE"""),45617.7333333333)</f>
        <v>45617.733333333301</v>
      </c>
      <c r="I61" s="1">
        <f ca="1">IFERROR(__xludf.DUMMYFUNCTION("""COMPUTED_VALUE"""),294.45)</f>
        <v>294.45</v>
      </c>
      <c r="K61" s="3">
        <f ca="1">IFERROR(__xludf.DUMMYFUNCTION("""COMPUTED_VALUE"""),45617.6666666666)</f>
        <v>45617.666666666599</v>
      </c>
      <c r="L61" s="1">
        <f ca="1">IFERROR(__xludf.DUMMYFUNCTION("""COMPUTED_VALUE"""),542.01)</f>
        <v>542.01</v>
      </c>
    </row>
    <row r="62" spans="2:12" ht="13" x14ac:dyDescent="0.15">
      <c r="B62" s="3">
        <f ca="1">IFERROR(__xludf.DUMMYFUNCTION("""COMPUTED_VALUE"""),45618.6666666666)</f>
        <v>45618.666666666599</v>
      </c>
      <c r="C62" s="1">
        <f ca="1">IFERROR(__xludf.DUMMYFUNCTION("""COMPUTED_VALUE"""),476.57)</f>
        <v>476.57</v>
      </c>
      <c r="E62" s="3">
        <f ca="1">IFERROR(__xludf.DUMMYFUNCTION("""COMPUTED_VALUE"""),45618.6666666666)</f>
        <v>45618.666666666599</v>
      </c>
      <c r="F62" s="1">
        <f ca="1">IFERROR(__xludf.DUMMYFUNCTION("""COMPUTED_VALUE"""),83.13)</f>
        <v>83.13</v>
      </c>
      <c r="H62" s="3">
        <f ca="1">IFERROR(__xludf.DUMMYFUNCTION("""COMPUTED_VALUE"""),45618.7333333333)</f>
        <v>45618.733333333301</v>
      </c>
      <c r="I62" s="1">
        <f ca="1">IFERROR(__xludf.DUMMYFUNCTION("""COMPUTED_VALUE"""),297.85)</f>
        <v>297.85000000000002</v>
      </c>
      <c r="K62" s="3">
        <f ca="1">IFERROR(__xludf.DUMMYFUNCTION("""COMPUTED_VALUE"""),45618.6666666666)</f>
        <v>45618.666666666599</v>
      </c>
      <c r="L62" s="1">
        <f ca="1">IFERROR(__xludf.DUMMYFUNCTION("""COMPUTED_VALUE"""),542.22)</f>
        <v>542.22</v>
      </c>
    </row>
    <row r="63" spans="2:12" ht="13" x14ac:dyDescent="0.15">
      <c r="B63" s="3">
        <f ca="1">IFERROR(__xludf.DUMMYFUNCTION("""COMPUTED_VALUE"""),45621.6666666666)</f>
        <v>45621.666666666599</v>
      </c>
      <c r="C63" s="1">
        <f ca="1">IFERROR(__xludf.DUMMYFUNCTION("""COMPUTED_VALUE"""),477.43)</f>
        <v>477.43</v>
      </c>
      <c r="E63" s="3">
        <f ca="1">IFERROR(__xludf.DUMMYFUNCTION("""COMPUTED_VALUE"""),45621.6666666666)</f>
        <v>45621.666666666599</v>
      </c>
      <c r="F63" s="1">
        <f ca="1">IFERROR(__xludf.DUMMYFUNCTION("""COMPUTED_VALUE"""),85.58)</f>
        <v>85.58</v>
      </c>
      <c r="H63" s="3">
        <f ca="1">IFERROR(__xludf.DUMMYFUNCTION("""COMPUTED_VALUE"""),45621.7333333333)</f>
        <v>45621.733333333301</v>
      </c>
      <c r="I63" s="1">
        <f ca="1">IFERROR(__xludf.DUMMYFUNCTION("""COMPUTED_VALUE"""),295.95)</f>
        <v>295.95</v>
      </c>
      <c r="K63" s="3">
        <f ca="1">IFERROR(__xludf.DUMMYFUNCTION("""COMPUTED_VALUE"""),45621.6666666666)</f>
        <v>45621.666666666599</v>
      </c>
      <c r="L63" s="1">
        <f ca="1">IFERROR(__xludf.DUMMYFUNCTION("""COMPUTED_VALUE"""),521.89)</f>
        <v>521.89</v>
      </c>
    </row>
    <row r="64" spans="2:12" ht="13" x14ac:dyDescent="0.15">
      <c r="B64" s="3">
        <f ca="1">IFERROR(__xludf.DUMMYFUNCTION("""COMPUTED_VALUE"""),45622.6666666666)</f>
        <v>45622.666666666599</v>
      </c>
      <c r="C64" s="1">
        <f ca="1">IFERROR(__xludf.DUMMYFUNCTION("""COMPUTED_VALUE"""),478.56)</f>
        <v>478.56</v>
      </c>
      <c r="E64" s="3">
        <f ca="1">IFERROR(__xludf.DUMMYFUNCTION("""COMPUTED_VALUE"""),45622.6666666666)</f>
        <v>45622.666666666599</v>
      </c>
      <c r="F64" s="1">
        <f ca="1">IFERROR(__xludf.DUMMYFUNCTION("""COMPUTED_VALUE"""),85.18)</f>
        <v>85.18</v>
      </c>
      <c r="H64" s="3">
        <f ca="1">IFERROR(__xludf.DUMMYFUNCTION("""COMPUTED_VALUE"""),45622.7333333333)</f>
        <v>45622.733333333301</v>
      </c>
      <c r="I64" s="1">
        <f ca="1">IFERROR(__xludf.DUMMYFUNCTION("""COMPUTED_VALUE"""),299.55)</f>
        <v>299.55</v>
      </c>
      <c r="K64" s="3">
        <f ca="1">IFERROR(__xludf.DUMMYFUNCTION("""COMPUTED_VALUE"""),45622.6666666666)</f>
        <v>45622.666666666599</v>
      </c>
      <c r="L64" s="1">
        <f ca="1">IFERROR(__xludf.DUMMYFUNCTION("""COMPUTED_VALUE"""),521.45)</f>
        <v>521.45000000000005</v>
      </c>
    </row>
    <row r="65" spans="2:12" ht="13" x14ac:dyDescent="0.15">
      <c r="B65" s="3">
        <f ca="1">IFERROR(__xludf.DUMMYFUNCTION("""COMPUTED_VALUE"""),45623.6666666666)</f>
        <v>45623.666666666599</v>
      </c>
      <c r="C65" s="1">
        <f ca="1">IFERROR(__xludf.DUMMYFUNCTION("""COMPUTED_VALUE"""),483.08)</f>
        <v>483.08</v>
      </c>
      <c r="E65" s="3">
        <f ca="1">IFERROR(__xludf.DUMMYFUNCTION("""COMPUTED_VALUE"""),45623.6666666666)</f>
        <v>45623.666666666599</v>
      </c>
      <c r="F65" s="1">
        <f ca="1">IFERROR(__xludf.DUMMYFUNCTION("""COMPUTED_VALUE"""),86.59)</f>
        <v>86.59</v>
      </c>
      <c r="H65" s="3">
        <f ca="1">IFERROR(__xludf.DUMMYFUNCTION("""COMPUTED_VALUE"""),45623.7333333333)</f>
        <v>45623.733333333301</v>
      </c>
      <c r="I65" s="1">
        <f ca="1">IFERROR(__xludf.DUMMYFUNCTION("""COMPUTED_VALUE"""),298.9)</f>
        <v>298.89999999999998</v>
      </c>
      <c r="K65" s="3">
        <f ca="1">IFERROR(__xludf.DUMMYFUNCTION("""COMPUTED_VALUE"""),45623.6666666666)</f>
        <v>45623.666666666599</v>
      </c>
      <c r="L65" s="1">
        <f ca="1">IFERROR(__xludf.DUMMYFUNCTION("""COMPUTED_VALUE"""),525.75)</f>
        <v>525.75</v>
      </c>
    </row>
    <row r="66" spans="2:12" ht="13" x14ac:dyDescent="0.15">
      <c r="B66" s="3">
        <f ca="1">IFERROR(__xludf.DUMMYFUNCTION("""COMPUTED_VALUE"""),45625.5416666666)</f>
        <v>45625.541666666599</v>
      </c>
      <c r="C66" s="1">
        <f ca="1">IFERROR(__xludf.DUMMYFUNCTION("""COMPUTED_VALUE"""),483.02)</f>
        <v>483.02</v>
      </c>
      <c r="E66" s="3">
        <f ca="1">IFERROR(__xludf.DUMMYFUNCTION("""COMPUTED_VALUE"""),45625.5416666666)</f>
        <v>45625.541666666599</v>
      </c>
      <c r="F66" s="1">
        <f ca="1">IFERROR(__xludf.DUMMYFUNCTION("""COMPUTED_VALUE"""),87.37)</f>
        <v>87.37</v>
      </c>
      <c r="H66" s="3">
        <f ca="1">IFERROR(__xludf.DUMMYFUNCTION("""COMPUTED_VALUE"""),45624.7333333333)</f>
        <v>45624.733333333301</v>
      </c>
      <c r="I66" s="1">
        <f ca="1">IFERROR(__xludf.DUMMYFUNCTION("""COMPUTED_VALUE"""),299.3)</f>
        <v>299.3</v>
      </c>
      <c r="K66" s="3">
        <f ca="1">IFERROR(__xludf.DUMMYFUNCTION("""COMPUTED_VALUE"""),45625.5416666666)</f>
        <v>45625.541666666599</v>
      </c>
      <c r="L66" s="1">
        <f ca="1">IFERROR(__xludf.DUMMYFUNCTION("""COMPUTED_VALUE"""),529.41)</f>
        <v>529.41</v>
      </c>
    </row>
    <row r="67" spans="2:12" ht="13" x14ac:dyDescent="0.15">
      <c r="B67" s="3">
        <f ca="1">IFERROR(__xludf.DUMMYFUNCTION("""COMPUTED_VALUE"""),45628.6666666666)</f>
        <v>45628.666666666599</v>
      </c>
      <c r="C67" s="1">
        <f ca="1">IFERROR(__xludf.DUMMYFUNCTION("""COMPUTED_VALUE"""),477.33)</f>
        <v>477.33</v>
      </c>
      <c r="E67" s="3">
        <f ca="1">IFERROR(__xludf.DUMMYFUNCTION("""COMPUTED_VALUE"""),45628.6666666666)</f>
        <v>45628.666666666599</v>
      </c>
      <c r="F67" s="1">
        <f ca="1">IFERROR(__xludf.DUMMYFUNCTION("""COMPUTED_VALUE"""),85.95)</f>
        <v>85.95</v>
      </c>
      <c r="H67" s="3">
        <f ca="1">IFERROR(__xludf.DUMMYFUNCTION("""COMPUTED_VALUE"""),45625.7333333333)</f>
        <v>45625.733333333301</v>
      </c>
      <c r="I67" s="1">
        <f ca="1">IFERROR(__xludf.DUMMYFUNCTION("""COMPUTED_VALUE"""),298.6)</f>
        <v>298.60000000000002</v>
      </c>
      <c r="K67" s="3">
        <f ca="1">IFERROR(__xludf.DUMMYFUNCTION("""COMPUTED_VALUE"""),45628.6666666666)</f>
        <v>45628.666666666599</v>
      </c>
      <c r="L67" s="1">
        <f ca="1">IFERROR(__xludf.DUMMYFUNCTION("""COMPUTED_VALUE"""),520.34)</f>
        <v>520.34</v>
      </c>
    </row>
    <row r="68" spans="2:12" ht="13" x14ac:dyDescent="0.15">
      <c r="B68" s="3">
        <f ca="1">IFERROR(__xludf.DUMMYFUNCTION("""COMPUTED_VALUE"""),45629.6666666666)</f>
        <v>45629.666666666599</v>
      </c>
      <c r="C68" s="1">
        <f ca="1">IFERROR(__xludf.DUMMYFUNCTION("""COMPUTED_VALUE"""),470.19)</f>
        <v>470.19</v>
      </c>
      <c r="E68" s="3">
        <f ca="1">IFERROR(__xludf.DUMMYFUNCTION("""COMPUTED_VALUE"""),45629.6666666666)</f>
        <v>45629.666666666599</v>
      </c>
      <c r="F68" s="1">
        <f ca="1">IFERROR(__xludf.DUMMYFUNCTION("""COMPUTED_VALUE"""),85.68)</f>
        <v>85.68</v>
      </c>
      <c r="H68" s="3">
        <f ca="1">IFERROR(__xludf.DUMMYFUNCTION("""COMPUTED_VALUE"""),45628.7333333333)</f>
        <v>45628.733333333301</v>
      </c>
      <c r="I68" s="1">
        <f ca="1">IFERROR(__xludf.DUMMYFUNCTION("""COMPUTED_VALUE"""),299.85)</f>
        <v>299.85000000000002</v>
      </c>
      <c r="K68" s="3">
        <f ca="1">IFERROR(__xludf.DUMMYFUNCTION("""COMPUTED_VALUE"""),45629.6666666666)</f>
        <v>45629.666666666599</v>
      </c>
      <c r="L68" s="1">
        <f ca="1">IFERROR(__xludf.DUMMYFUNCTION("""COMPUTED_VALUE"""),517)</f>
        <v>517</v>
      </c>
    </row>
    <row r="69" spans="2:12" ht="13" x14ac:dyDescent="0.15">
      <c r="B69" s="3">
        <f ca="1">IFERROR(__xludf.DUMMYFUNCTION("""COMPUTED_VALUE"""),45630.6666666666)</f>
        <v>45630.666666666599</v>
      </c>
      <c r="C69" s="1">
        <f ca="1">IFERROR(__xludf.DUMMYFUNCTION("""COMPUTED_VALUE"""),468.32)</f>
        <v>468.32</v>
      </c>
      <c r="E69" s="3">
        <f ca="1">IFERROR(__xludf.DUMMYFUNCTION("""COMPUTED_VALUE"""),45630.6666666666)</f>
        <v>45630.666666666599</v>
      </c>
      <c r="F69" s="1">
        <f ca="1">IFERROR(__xludf.DUMMYFUNCTION("""COMPUTED_VALUE"""),84.93)</f>
        <v>84.93</v>
      </c>
      <c r="H69" s="3">
        <f ca="1">IFERROR(__xludf.DUMMYFUNCTION("""COMPUTED_VALUE"""),45629.7333333333)</f>
        <v>45629.733333333301</v>
      </c>
      <c r="I69" s="1">
        <f ca="1">IFERROR(__xludf.DUMMYFUNCTION("""COMPUTED_VALUE"""),299.4)</f>
        <v>299.39999999999998</v>
      </c>
      <c r="K69" s="3">
        <f ca="1">IFERROR(__xludf.DUMMYFUNCTION("""COMPUTED_VALUE"""),45630.6666666666)</f>
        <v>45630.666666666599</v>
      </c>
      <c r="L69" s="1">
        <f ca="1">IFERROR(__xludf.DUMMYFUNCTION("""COMPUTED_VALUE"""),517.5)</f>
        <v>517.5</v>
      </c>
    </row>
    <row r="70" spans="2:12" ht="13" x14ac:dyDescent="0.15">
      <c r="B70" s="3">
        <f ca="1">IFERROR(__xludf.DUMMYFUNCTION("""COMPUTED_VALUE"""),45631.6666666666)</f>
        <v>45631.666666666599</v>
      </c>
      <c r="C70" s="1">
        <f ca="1">IFERROR(__xludf.DUMMYFUNCTION("""COMPUTED_VALUE"""),470.57)</f>
        <v>470.57</v>
      </c>
      <c r="E70" s="3">
        <f ca="1">IFERROR(__xludf.DUMMYFUNCTION("""COMPUTED_VALUE"""),45631.6666666666)</f>
        <v>45631.666666666599</v>
      </c>
      <c r="F70" s="1">
        <f ca="1">IFERROR(__xludf.DUMMYFUNCTION("""COMPUTED_VALUE"""),84.15)</f>
        <v>84.15</v>
      </c>
      <c r="H70" s="3">
        <f ca="1">IFERROR(__xludf.DUMMYFUNCTION("""COMPUTED_VALUE"""),45630.7333333333)</f>
        <v>45630.733333333301</v>
      </c>
      <c r="I70" s="1">
        <f ca="1">IFERROR(__xludf.DUMMYFUNCTION("""COMPUTED_VALUE"""),294.15)</f>
        <v>294.14999999999998</v>
      </c>
      <c r="K70" s="3">
        <f ca="1">IFERROR(__xludf.DUMMYFUNCTION("""COMPUTED_VALUE"""),45631.6666666666)</f>
        <v>45631.666666666599</v>
      </c>
      <c r="L70" s="1">
        <f ca="1">IFERROR(__xludf.DUMMYFUNCTION("""COMPUTED_VALUE"""),517.48)</f>
        <v>517.48</v>
      </c>
    </row>
    <row r="71" spans="2:12" ht="13" x14ac:dyDescent="0.15">
      <c r="B71" s="3">
        <f ca="1">IFERROR(__xludf.DUMMYFUNCTION("""COMPUTED_VALUE"""),45632.6666666666)</f>
        <v>45632.666666666599</v>
      </c>
      <c r="C71" s="1">
        <f ca="1">IFERROR(__xludf.DUMMYFUNCTION("""COMPUTED_VALUE"""),470.5)</f>
        <v>470.5</v>
      </c>
      <c r="E71" s="3">
        <f ca="1">IFERROR(__xludf.DUMMYFUNCTION("""COMPUTED_VALUE"""),45632.6666666666)</f>
        <v>45632.666666666599</v>
      </c>
      <c r="F71" s="1">
        <f ca="1">IFERROR(__xludf.DUMMYFUNCTION("""COMPUTED_VALUE"""),85.93)</f>
        <v>85.93</v>
      </c>
      <c r="H71" s="3">
        <f ca="1">IFERROR(__xludf.DUMMYFUNCTION("""COMPUTED_VALUE"""),45631.7333333333)</f>
        <v>45631.733333333301</v>
      </c>
      <c r="I71" s="1">
        <f ca="1">IFERROR(__xludf.DUMMYFUNCTION("""COMPUTED_VALUE"""),293.2)</f>
        <v>293.2</v>
      </c>
      <c r="K71" s="3">
        <f ca="1">IFERROR(__xludf.DUMMYFUNCTION("""COMPUTED_VALUE"""),45632.6666666666)</f>
        <v>45632.666666666599</v>
      </c>
      <c r="L71" s="1">
        <f ca="1">IFERROR(__xludf.DUMMYFUNCTION("""COMPUTED_VALUE"""),513.03)</f>
        <v>513.03</v>
      </c>
    </row>
    <row r="72" spans="2:12" ht="13" x14ac:dyDescent="0.15">
      <c r="B72" s="3">
        <f ca="1">IFERROR(__xludf.DUMMYFUNCTION("""COMPUTED_VALUE"""),45635.6666666666)</f>
        <v>45635.666666666599</v>
      </c>
      <c r="C72" s="1">
        <f ca="1">IFERROR(__xludf.DUMMYFUNCTION("""COMPUTED_VALUE"""),463.87)</f>
        <v>463.87</v>
      </c>
      <c r="E72" s="3">
        <f ca="1">IFERROR(__xludf.DUMMYFUNCTION("""COMPUTED_VALUE"""),45635.6666666666)</f>
        <v>45635.666666666599</v>
      </c>
      <c r="F72" s="1">
        <f ca="1">IFERROR(__xludf.DUMMYFUNCTION("""COMPUTED_VALUE"""),92.32)</f>
        <v>92.32</v>
      </c>
      <c r="H72" s="3">
        <f ca="1">IFERROR(__xludf.DUMMYFUNCTION("""COMPUTED_VALUE"""),45632.7333333333)</f>
        <v>45632.733333333301</v>
      </c>
      <c r="I72" s="1">
        <f ca="1">IFERROR(__xludf.DUMMYFUNCTION("""COMPUTED_VALUE"""),295.1)</f>
        <v>295.10000000000002</v>
      </c>
      <c r="K72" s="3">
        <f ca="1">IFERROR(__xludf.DUMMYFUNCTION("""COMPUTED_VALUE"""),45635.6666666666)</f>
        <v>45635.666666666599</v>
      </c>
      <c r="L72" s="1">
        <f ca="1">IFERROR(__xludf.DUMMYFUNCTION("""COMPUTED_VALUE"""),510.01)</f>
        <v>510.01</v>
      </c>
    </row>
    <row r="73" spans="2:12" ht="13" x14ac:dyDescent="0.15">
      <c r="B73" s="3">
        <f ca="1">IFERROR(__xludf.DUMMYFUNCTION("""COMPUTED_VALUE"""),45636.6666666666)</f>
        <v>45636.666666666599</v>
      </c>
      <c r="C73" s="1">
        <f ca="1">IFERROR(__xludf.DUMMYFUNCTION("""COMPUTED_VALUE"""),462.49)</f>
        <v>462.49</v>
      </c>
      <c r="E73" s="3">
        <f ca="1">IFERROR(__xludf.DUMMYFUNCTION("""COMPUTED_VALUE"""),45636.6666666666)</f>
        <v>45636.666666666599</v>
      </c>
      <c r="F73" s="1">
        <f ca="1">IFERROR(__xludf.DUMMYFUNCTION("""COMPUTED_VALUE"""),89.83)</f>
        <v>89.83</v>
      </c>
      <c r="H73" s="3">
        <f ca="1">IFERROR(__xludf.DUMMYFUNCTION("""COMPUTED_VALUE"""),45635.7333333333)</f>
        <v>45635.733333333301</v>
      </c>
      <c r="I73" s="1">
        <f ca="1">IFERROR(__xludf.DUMMYFUNCTION("""COMPUTED_VALUE"""),293.8)</f>
        <v>293.8</v>
      </c>
      <c r="K73" s="3">
        <f ca="1">IFERROR(__xludf.DUMMYFUNCTION("""COMPUTED_VALUE"""),45636.6666666666)</f>
        <v>45636.666666666599</v>
      </c>
      <c r="L73" s="1">
        <f ca="1">IFERROR(__xludf.DUMMYFUNCTION("""COMPUTED_VALUE"""),512.94)</f>
        <v>512.94000000000005</v>
      </c>
    </row>
    <row r="74" spans="2:12" ht="13" x14ac:dyDescent="0.15">
      <c r="B74" s="3">
        <f ca="1">IFERROR(__xludf.DUMMYFUNCTION("""COMPUTED_VALUE"""),45637.6666666666)</f>
        <v>45637.666666666599</v>
      </c>
      <c r="C74" s="1">
        <f ca="1">IFERROR(__xludf.DUMMYFUNCTION("""COMPUTED_VALUE"""),461.39)</f>
        <v>461.39</v>
      </c>
      <c r="E74" s="3">
        <f ca="1">IFERROR(__xludf.DUMMYFUNCTION("""COMPUTED_VALUE"""),45637.6666666666)</f>
        <v>45637.666666666599</v>
      </c>
      <c r="F74" s="1">
        <f ca="1">IFERROR(__xludf.DUMMYFUNCTION("""COMPUTED_VALUE"""),88.98)</f>
        <v>88.98</v>
      </c>
      <c r="H74" s="3">
        <f ca="1">IFERROR(__xludf.DUMMYFUNCTION("""COMPUTED_VALUE"""),45636.7333333333)</f>
        <v>45636.733333333301</v>
      </c>
      <c r="I74" s="1">
        <f ca="1">IFERROR(__xludf.DUMMYFUNCTION("""COMPUTED_VALUE"""),296.05)</f>
        <v>296.05</v>
      </c>
      <c r="K74" s="3">
        <f ca="1">IFERROR(__xludf.DUMMYFUNCTION("""COMPUTED_VALUE"""),45637.6666666666)</f>
        <v>45637.666666666599</v>
      </c>
      <c r="L74" s="1">
        <f ca="1">IFERROR(__xludf.DUMMYFUNCTION("""COMPUTED_VALUE"""),504.24)</f>
        <v>504.24</v>
      </c>
    </row>
    <row r="75" spans="2:12" ht="13" x14ac:dyDescent="0.15">
      <c r="B75" s="3">
        <f ca="1">IFERROR(__xludf.DUMMYFUNCTION("""COMPUTED_VALUE"""),45638.6666666666)</f>
        <v>45638.666666666599</v>
      </c>
      <c r="C75" s="1">
        <f ca="1">IFERROR(__xludf.DUMMYFUNCTION("""COMPUTED_VALUE"""),458.63)</f>
        <v>458.63</v>
      </c>
      <c r="E75" s="3">
        <f ca="1">IFERROR(__xludf.DUMMYFUNCTION("""COMPUTED_VALUE"""),45638.6666666666)</f>
        <v>45638.666666666599</v>
      </c>
      <c r="F75" s="1">
        <f ca="1">IFERROR(__xludf.DUMMYFUNCTION("""COMPUTED_VALUE"""),89.23)</f>
        <v>89.23</v>
      </c>
      <c r="H75" s="3">
        <f ca="1">IFERROR(__xludf.DUMMYFUNCTION("""COMPUTED_VALUE"""),45637.7333333333)</f>
        <v>45637.733333333301</v>
      </c>
      <c r="I75" s="1">
        <f ca="1">IFERROR(__xludf.DUMMYFUNCTION("""COMPUTED_VALUE"""),299.45)</f>
        <v>299.45</v>
      </c>
      <c r="K75" s="3">
        <f ca="1">IFERROR(__xludf.DUMMYFUNCTION("""COMPUTED_VALUE"""),45638.6666666666)</f>
        <v>45638.666666666599</v>
      </c>
      <c r="L75" s="1">
        <f ca="1">IFERROR(__xludf.DUMMYFUNCTION("""COMPUTED_VALUE"""),496.58)</f>
        <v>496.58</v>
      </c>
    </row>
    <row r="76" spans="2:12" ht="13" x14ac:dyDescent="0.15">
      <c r="B76" s="3">
        <f ca="1">IFERROR(__xludf.DUMMYFUNCTION("""COMPUTED_VALUE"""),45639.6666666666)</f>
        <v>45639.666666666599</v>
      </c>
      <c r="C76" s="1">
        <f ca="1">IFERROR(__xludf.DUMMYFUNCTION("""COMPUTED_VALUE"""),457.9)</f>
        <v>457.9</v>
      </c>
      <c r="E76" s="3">
        <f ca="1">IFERROR(__xludf.DUMMYFUNCTION("""COMPUTED_VALUE"""),45639.6666666666)</f>
        <v>45639.666666666599</v>
      </c>
      <c r="F76" s="1">
        <f ca="1">IFERROR(__xludf.DUMMYFUNCTION("""COMPUTED_VALUE"""),87.82)</f>
        <v>87.82</v>
      </c>
      <c r="H76" s="3">
        <f ca="1">IFERROR(__xludf.DUMMYFUNCTION("""COMPUTED_VALUE"""),45638.7333333333)</f>
        <v>45638.733333333301</v>
      </c>
      <c r="I76" s="1">
        <f ca="1">IFERROR(__xludf.DUMMYFUNCTION("""COMPUTED_VALUE"""),300.35)</f>
        <v>300.35000000000002</v>
      </c>
      <c r="K76" s="3">
        <f ca="1">IFERROR(__xludf.DUMMYFUNCTION("""COMPUTED_VALUE"""),45639.6666666666)</f>
        <v>45639.666666666599</v>
      </c>
      <c r="L76" s="1">
        <f ca="1">IFERROR(__xludf.DUMMYFUNCTION("""COMPUTED_VALUE"""),494.65)</f>
        <v>494.65</v>
      </c>
    </row>
    <row r="77" spans="2:12" ht="13" x14ac:dyDescent="0.15">
      <c r="B77" s="3">
        <f ca="1">IFERROR(__xludf.DUMMYFUNCTION("""COMPUTED_VALUE"""),45642.6666666666)</f>
        <v>45642.666666666599</v>
      </c>
      <c r="C77" s="1">
        <f ca="1">IFERROR(__xludf.DUMMYFUNCTION("""COMPUTED_VALUE"""),455.2)</f>
        <v>455.2</v>
      </c>
      <c r="E77" s="3">
        <f ca="1">IFERROR(__xludf.DUMMYFUNCTION("""COMPUTED_VALUE"""),45642.6666666666)</f>
        <v>45642.666666666599</v>
      </c>
      <c r="F77" s="1">
        <f ca="1">IFERROR(__xludf.DUMMYFUNCTION("""COMPUTED_VALUE"""),86.06)</f>
        <v>86.06</v>
      </c>
      <c r="H77" s="3">
        <f ca="1">IFERROR(__xludf.DUMMYFUNCTION("""COMPUTED_VALUE"""),45639.7333333333)</f>
        <v>45639.733333333301</v>
      </c>
      <c r="I77" s="1">
        <f ca="1">IFERROR(__xludf.DUMMYFUNCTION("""COMPUTED_VALUE"""),301.2)</f>
        <v>301.2</v>
      </c>
      <c r="K77" s="3">
        <f ca="1">IFERROR(__xludf.DUMMYFUNCTION("""COMPUTED_VALUE"""),45642.6666666666)</f>
        <v>45642.666666666599</v>
      </c>
      <c r="L77" s="1">
        <f ca="1">IFERROR(__xludf.DUMMYFUNCTION("""COMPUTED_VALUE"""),491.65)</f>
        <v>491.65</v>
      </c>
    </row>
    <row r="78" spans="2:12" ht="13" x14ac:dyDescent="0.15">
      <c r="B78" s="3">
        <f ca="1">IFERROR(__xludf.DUMMYFUNCTION("""COMPUTED_VALUE"""),45643.6666666666)</f>
        <v>45643.666666666599</v>
      </c>
      <c r="C78" s="1">
        <f ca="1">IFERROR(__xludf.DUMMYFUNCTION("""COMPUTED_VALUE"""),455.66)</f>
        <v>455.66</v>
      </c>
      <c r="E78" s="3">
        <f ca="1">IFERROR(__xludf.DUMMYFUNCTION("""COMPUTED_VALUE"""),45643.6666666666)</f>
        <v>45643.666666666599</v>
      </c>
      <c r="F78" s="1">
        <f ca="1">IFERROR(__xludf.DUMMYFUNCTION("""COMPUTED_VALUE"""),87.15)</f>
        <v>87.15</v>
      </c>
      <c r="H78" s="3">
        <f ca="1">IFERROR(__xludf.DUMMYFUNCTION("""COMPUTED_VALUE"""),45642.7333333333)</f>
        <v>45642.733333333301</v>
      </c>
      <c r="I78" s="1">
        <f ca="1">IFERROR(__xludf.DUMMYFUNCTION("""COMPUTED_VALUE"""),301.45)</f>
        <v>301.45</v>
      </c>
      <c r="K78" s="3">
        <f ca="1">IFERROR(__xludf.DUMMYFUNCTION("""COMPUTED_VALUE"""),45643.6666666666)</f>
        <v>45643.666666666599</v>
      </c>
      <c r="L78" s="1">
        <f ca="1">IFERROR(__xludf.DUMMYFUNCTION("""COMPUTED_VALUE"""),490.61)</f>
        <v>490.61</v>
      </c>
    </row>
    <row r="79" spans="2:12" ht="13" x14ac:dyDescent="0.15">
      <c r="B79" s="3">
        <f ca="1">IFERROR(__xludf.DUMMYFUNCTION("""COMPUTED_VALUE"""),45644.6666666666)</f>
        <v>45644.666666666599</v>
      </c>
      <c r="C79" s="1">
        <f ca="1">IFERROR(__xludf.DUMMYFUNCTION("""COMPUTED_VALUE"""),446.59)</f>
        <v>446.59</v>
      </c>
      <c r="E79" s="3">
        <f ca="1">IFERROR(__xludf.DUMMYFUNCTION("""COMPUTED_VALUE"""),45644.6666666666)</f>
        <v>45644.666666666599</v>
      </c>
      <c r="F79" s="1">
        <f ca="1">IFERROR(__xludf.DUMMYFUNCTION("""COMPUTED_VALUE"""),85)</f>
        <v>85</v>
      </c>
      <c r="H79" s="3">
        <f ca="1">IFERROR(__xludf.DUMMYFUNCTION("""COMPUTED_VALUE"""),45643.7333333333)</f>
        <v>45643.733333333301</v>
      </c>
      <c r="I79" s="1">
        <f ca="1">IFERROR(__xludf.DUMMYFUNCTION("""COMPUTED_VALUE"""),303.05)</f>
        <v>303.05</v>
      </c>
      <c r="K79" s="3">
        <f ca="1">IFERROR(__xludf.DUMMYFUNCTION("""COMPUTED_VALUE"""),45644.6666666666)</f>
        <v>45644.666666666599</v>
      </c>
      <c r="L79" s="1">
        <f ca="1">IFERROR(__xludf.DUMMYFUNCTION("""COMPUTED_VALUE"""),482.94)</f>
        <v>482.94</v>
      </c>
    </row>
    <row r="80" spans="2:12" ht="13" x14ac:dyDescent="0.15">
      <c r="B80" s="3">
        <f ca="1">IFERROR(__xludf.DUMMYFUNCTION("""COMPUTED_VALUE"""),45645.6666666666)</f>
        <v>45645.666666666599</v>
      </c>
      <c r="C80" s="1">
        <f ca="1">IFERROR(__xludf.DUMMYFUNCTION("""COMPUTED_VALUE"""),449.34)</f>
        <v>449.34</v>
      </c>
      <c r="E80" s="3">
        <f ca="1">IFERROR(__xludf.DUMMYFUNCTION("""COMPUTED_VALUE"""),45645.6666666666)</f>
        <v>45645.666666666599</v>
      </c>
      <c r="F80" s="1">
        <f ca="1">IFERROR(__xludf.DUMMYFUNCTION("""COMPUTED_VALUE"""),84.31)</f>
        <v>84.31</v>
      </c>
      <c r="H80" s="3">
        <f ca="1">IFERROR(__xludf.DUMMYFUNCTION("""COMPUTED_VALUE"""),45644.7333333333)</f>
        <v>45644.733333333301</v>
      </c>
      <c r="I80" s="1">
        <f ca="1">IFERROR(__xludf.DUMMYFUNCTION("""COMPUTED_VALUE"""),306.2)</f>
        <v>306.2</v>
      </c>
      <c r="K80" s="3">
        <f ca="1">IFERROR(__xludf.DUMMYFUNCTION("""COMPUTED_VALUE"""),45645.6666666666)</f>
        <v>45645.666666666599</v>
      </c>
      <c r="L80" s="1">
        <f ca="1">IFERROR(__xludf.DUMMYFUNCTION("""COMPUTED_VALUE"""),479.66)</f>
        <v>479.66</v>
      </c>
    </row>
    <row r="81" spans="2:12" ht="13" x14ac:dyDescent="0.15">
      <c r="B81" s="3">
        <f ca="1">IFERROR(__xludf.DUMMYFUNCTION("""COMPUTED_VALUE"""),45646.6666666666)</f>
        <v>45646.666666666599</v>
      </c>
      <c r="C81" s="1">
        <f ca="1">IFERROR(__xludf.DUMMYFUNCTION("""COMPUTED_VALUE"""),453.2)</f>
        <v>453.2</v>
      </c>
      <c r="E81" s="3">
        <f ca="1">IFERROR(__xludf.DUMMYFUNCTION("""COMPUTED_VALUE"""),45646.6666666666)</f>
        <v>45646.666666666599</v>
      </c>
      <c r="F81" s="1">
        <f ca="1">IFERROR(__xludf.DUMMYFUNCTION("""COMPUTED_VALUE"""),82.28)</f>
        <v>82.28</v>
      </c>
      <c r="H81" s="3">
        <f ca="1">IFERROR(__xludf.DUMMYFUNCTION("""COMPUTED_VALUE"""),45645.7333333333)</f>
        <v>45645.733333333301</v>
      </c>
      <c r="I81" s="1">
        <f ca="1">IFERROR(__xludf.DUMMYFUNCTION("""COMPUTED_VALUE"""),304.15)</f>
        <v>304.14999999999998</v>
      </c>
      <c r="K81" s="3">
        <f ca="1">IFERROR(__xludf.DUMMYFUNCTION("""COMPUTED_VALUE"""),45646.6666666666)</f>
        <v>45646.666666666599</v>
      </c>
      <c r="L81" s="1">
        <f ca="1">IFERROR(__xludf.DUMMYFUNCTION("""COMPUTED_VALUE"""),489.02)</f>
        <v>489.02</v>
      </c>
    </row>
    <row r="82" spans="2:12" ht="13" x14ac:dyDescent="0.15">
      <c r="B82" s="3">
        <f ca="1">IFERROR(__xludf.DUMMYFUNCTION("""COMPUTED_VALUE"""),45649.6666666666)</f>
        <v>45649.666666666599</v>
      </c>
      <c r="C82" s="1">
        <f ca="1">IFERROR(__xludf.DUMMYFUNCTION("""COMPUTED_VALUE"""),454.35)</f>
        <v>454.35</v>
      </c>
      <c r="E82" s="3">
        <f ca="1">IFERROR(__xludf.DUMMYFUNCTION("""COMPUTED_VALUE"""),45649.6666666666)</f>
        <v>45649.666666666599</v>
      </c>
      <c r="F82" s="1">
        <f ca="1">IFERROR(__xludf.DUMMYFUNCTION("""COMPUTED_VALUE"""),85.14)</f>
        <v>85.14</v>
      </c>
      <c r="H82" s="3">
        <f ca="1">IFERROR(__xludf.DUMMYFUNCTION("""COMPUTED_VALUE"""),45646.7333333333)</f>
        <v>45646.733333333301</v>
      </c>
      <c r="I82" s="1">
        <f ca="1">IFERROR(__xludf.DUMMYFUNCTION("""COMPUTED_VALUE"""),305.25)</f>
        <v>305.25</v>
      </c>
      <c r="K82" s="3">
        <f ca="1">IFERROR(__xludf.DUMMYFUNCTION("""COMPUTED_VALUE"""),45649.6666666666)</f>
        <v>45649.666666666599</v>
      </c>
      <c r="L82" s="1">
        <f ca="1">IFERROR(__xludf.DUMMYFUNCTION("""COMPUTED_VALUE"""),486.49)</f>
        <v>486.49</v>
      </c>
    </row>
    <row r="83" spans="2:12" ht="13" x14ac:dyDescent="0.15">
      <c r="B83" s="3">
        <f ca="1">IFERROR(__xludf.DUMMYFUNCTION("""COMPUTED_VALUE"""),45650.5416666666)</f>
        <v>45650.541666666599</v>
      </c>
      <c r="C83" s="1">
        <f ca="1">IFERROR(__xludf.DUMMYFUNCTION("""COMPUTED_VALUE"""),458.66)</f>
        <v>458.66</v>
      </c>
      <c r="E83" s="3">
        <f ca="1">IFERROR(__xludf.DUMMYFUNCTION("""COMPUTED_VALUE"""),45650.5416666666)</f>
        <v>45650.541666666599</v>
      </c>
      <c r="F83" s="1">
        <f ca="1">IFERROR(__xludf.DUMMYFUNCTION("""COMPUTED_VALUE"""),85.52)</f>
        <v>85.52</v>
      </c>
      <c r="H83" s="3">
        <f ca="1">IFERROR(__xludf.DUMMYFUNCTION("""COMPUTED_VALUE"""),45649.7333333333)</f>
        <v>45649.733333333301</v>
      </c>
      <c r="I83" s="1">
        <f ca="1">IFERROR(__xludf.DUMMYFUNCTION("""COMPUTED_VALUE"""),302.6)</f>
        <v>302.60000000000002</v>
      </c>
      <c r="K83" s="3">
        <f ca="1">IFERROR(__xludf.DUMMYFUNCTION("""COMPUTED_VALUE"""),45650.5416666666)</f>
        <v>45650.541666666599</v>
      </c>
      <c r="L83" s="1">
        <f ca="1">IFERROR(__xludf.DUMMYFUNCTION("""COMPUTED_VALUE"""),488.13)</f>
        <v>488.13</v>
      </c>
    </row>
    <row r="84" spans="2:12" ht="13" x14ac:dyDescent="0.15">
      <c r="B84" s="3">
        <f ca="1">IFERROR(__xludf.DUMMYFUNCTION("""COMPUTED_VALUE"""),45652.6666666666)</f>
        <v>45652.666666666599</v>
      </c>
      <c r="C84" s="1">
        <f ca="1">IFERROR(__xludf.DUMMYFUNCTION("""COMPUTED_VALUE"""),459.08)</f>
        <v>459.08</v>
      </c>
      <c r="E84" s="3">
        <f ca="1">IFERROR(__xludf.DUMMYFUNCTION("""COMPUTED_VALUE"""),45652.6666666666)</f>
        <v>45652.666666666599</v>
      </c>
      <c r="F84" s="1">
        <f ca="1">IFERROR(__xludf.DUMMYFUNCTION("""COMPUTED_VALUE"""),86.08)</f>
        <v>86.08</v>
      </c>
      <c r="H84" s="3">
        <f ca="1">IFERROR(__xludf.DUMMYFUNCTION("""COMPUTED_VALUE"""),45653.7333333333)</f>
        <v>45653.733333333301</v>
      </c>
      <c r="I84" s="1">
        <f ca="1">IFERROR(__xludf.DUMMYFUNCTION("""COMPUTED_VALUE"""),306)</f>
        <v>306</v>
      </c>
      <c r="K84" s="3">
        <f ca="1">IFERROR(__xludf.DUMMYFUNCTION("""COMPUTED_VALUE"""),45652.6666666666)</f>
        <v>45652.666666666599</v>
      </c>
      <c r="L84" s="1">
        <f ca="1">IFERROR(__xludf.DUMMYFUNCTION("""COMPUTED_VALUE"""),489.98)</f>
        <v>489.98</v>
      </c>
    </row>
    <row r="85" spans="2:12" ht="13" x14ac:dyDescent="0.15">
      <c r="B85" s="3">
        <f ca="1">IFERROR(__xludf.DUMMYFUNCTION("""COMPUTED_VALUE"""),45653.6666666666)</f>
        <v>45653.666666666599</v>
      </c>
      <c r="C85" s="1">
        <f ca="1">IFERROR(__xludf.DUMMYFUNCTION("""COMPUTED_VALUE"""),456.51)</f>
        <v>456.51</v>
      </c>
      <c r="E85" s="3">
        <f ca="1">IFERROR(__xludf.DUMMYFUNCTION("""COMPUTED_VALUE"""),45653.6666666666)</f>
        <v>45653.666666666599</v>
      </c>
      <c r="F85" s="1">
        <f ca="1">IFERROR(__xludf.DUMMYFUNCTION("""COMPUTED_VALUE"""),85.06)</f>
        <v>85.06</v>
      </c>
      <c r="H85" s="3">
        <f ca="1">IFERROR(__xludf.DUMMYFUNCTION("""COMPUTED_VALUE"""),45656.7333333333)</f>
        <v>45656.733333333301</v>
      </c>
      <c r="I85" s="1">
        <f ca="1">IFERROR(__xludf.DUMMYFUNCTION("""COMPUTED_VALUE"""),303.15)</f>
        <v>303.14999999999998</v>
      </c>
      <c r="K85" s="3">
        <f ca="1">IFERROR(__xludf.DUMMYFUNCTION("""COMPUTED_VALUE"""),45653.6666666666)</f>
        <v>45653.666666666599</v>
      </c>
      <c r="L85" s="1">
        <f ca="1">IFERROR(__xludf.DUMMYFUNCTION("""COMPUTED_VALUE"""),488.97)</f>
        <v>488.97</v>
      </c>
    </row>
    <row r="86" spans="2:12" ht="13" x14ac:dyDescent="0.15">
      <c r="B86" s="3">
        <f ca="1">IFERROR(__xludf.DUMMYFUNCTION("""COMPUTED_VALUE"""),45656.6666666666)</f>
        <v>45656.666666666599</v>
      </c>
      <c r="C86" s="1">
        <f ca="1">IFERROR(__xludf.DUMMYFUNCTION("""COMPUTED_VALUE"""),452.16)</f>
        <v>452.16</v>
      </c>
      <c r="E86" s="3">
        <f ca="1">IFERROR(__xludf.DUMMYFUNCTION("""COMPUTED_VALUE"""),45656.6666666666)</f>
        <v>45656.666666666599</v>
      </c>
      <c r="F86" s="1">
        <f ca="1">IFERROR(__xludf.DUMMYFUNCTION("""COMPUTED_VALUE"""),84.13)</f>
        <v>84.13</v>
      </c>
      <c r="H86" s="3">
        <f ca="1">IFERROR(__xludf.DUMMYFUNCTION("""COMPUTED_VALUE"""),45659.7333333333)</f>
        <v>45659.733333333301</v>
      </c>
      <c r="I86" s="1">
        <f ca="1">IFERROR(__xludf.DUMMYFUNCTION("""COMPUTED_VALUE"""),308.2)</f>
        <v>308.2</v>
      </c>
      <c r="K86" s="3">
        <f ca="1">IFERROR(__xludf.DUMMYFUNCTION("""COMPUTED_VALUE"""),45656.6666666666)</f>
        <v>45656.666666666599</v>
      </c>
      <c r="L86" s="1">
        <f ca="1">IFERROR(__xludf.DUMMYFUNCTION("""COMPUTED_VALUE"""),483.37)</f>
        <v>483.37</v>
      </c>
    </row>
    <row r="87" spans="2:12" ht="13" x14ac:dyDescent="0.15">
      <c r="B87" s="3">
        <f ca="1">IFERROR(__xludf.DUMMYFUNCTION("""COMPUTED_VALUE"""),45657.6666666666)</f>
        <v>45657.666666666599</v>
      </c>
      <c r="C87" s="1">
        <f ca="1">IFERROR(__xludf.DUMMYFUNCTION("""COMPUTED_VALUE"""),453.28)</f>
        <v>453.28</v>
      </c>
      <c r="E87" s="3">
        <f ca="1">IFERROR(__xludf.DUMMYFUNCTION("""COMPUTED_VALUE"""),45657.6666666666)</f>
        <v>45657.666666666599</v>
      </c>
      <c r="F87" s="1">
        <f ca="1">IFERROR(__xludf.DUMMYFUNCTION("""COMPUTED_VALUE"""),84.79)</f>
        <v>84.79</v>
      </c>
      <c r="H87" s="3">
        <f ca="1">IFERROR(__xludf.DUMMYFUNCTION("""COMPUTED_VALUE"""),45660.7333333333)</f>
        <v>45660.733333333301</v>
      </c>
      <c r="I87" s="1">
        <f ca="1">IFERROR(__xludf.DUMMYFUNCTION("""COMPUTED_VALUE"""),304.85)</f>
        <v>304.85000000000002</v>
      </c>
      <c r="K87" s="3">
        <f ca="1">IFERROR(__xludf.DUMMYFUNCTION("""COMPUTED_VALUE"""),45657.6666666666)</f>
        <v>45657.666666666599</v>
      </c>
      <c r="L87" s="1">
        <f ca="1">IFERROR(__xludf.DUMMYFUNCTION("""COMPUTED_VALUE"""),485.94)</f>
        <v>485.94</v>
      </c>
    </row>
    <row r="88" spans="2:12" ht="13" x14ac:dyDescent="0.15">
      <c r="B88" s="3">
        <f ca="1">IFERROR(__xludf.DUMMYFUNCTION("""COMPUTED_VALUE"""),45659.6666666666)</f>
        <v>45659.666666666599</v>
      </c>
      <c r="C88" s="1">
        <f ca="1">IFERROR(__xludf.DUMMYFUNCTION("""COMPUTED_VALUE"""),451.1)</f>
        <v>451.1</v>
      </c>
      <c r="E88" s="3">
        <f ca="1">IFERROR(__xludf.DUMMYFUNCTION("""COMPUTED_VALUE"""),45659.6666666666)</f>
        <v>45659.666666666599</v>
      </c>
      <c r="F88" s="1">
        <f ca="1">IFERROR(__xludf.DUMMYFUNCTION("""COMPUTED_VALUE"""),84.95)</f>
        <v>84.95</v>
      </c>
      <c r="H88" s="3">
        <f ca="1">IFERROR(__xludf.DUMMYFUNCTION("""COMPUTED_VALUE"""),45663.7333333333)</f>
        <v>45663.733333333301</v>
      </c>
      <c r="I88" s="1">
        <f ca="1">IFERROR(__xludf.DUMMYFUNCTION("""COMPUTED_VALUE"""),301.85)</f>
        <v>301.85000000000002</v>
      </c>
      <c r="K88" s="3">
        <f ca="1">IFERROR(__xludf.DUMMYFUNCTION("""COMPUTED_VALUE"""),45659.6666666666)</f>
        <v>45659.666666666599</v>
      </c>
      <c r="L88" s="1">
        <f ca="1">IFERROR(__xludf.DUMMYFUNCTION("""COMPUTED_VALUE"""),482.25)</f>
        <v>482.25</v>
      </c>
    </row>
    <row r="89" spans="2:12" ht="13" x14ac:dyDescent="0.15">
      <c r="B89" s="3">
        <f ca="1">IFERROR(__xludf.DUMMYFUNCTION("""COMPUTED_VALUE"""),45660.6666666666)</f>
        <v>45660.666666666599</v>
      </c>
      <c r="C89" s="1">
        <f ca="1">IFERROR(__xludf.DUMMYFUNCTION("""COMPUTED_VALUE"""),453.56)</f>
        <v>453.56</v>
      </c>
      <c r="E89" s="3">
        <f ca="1">IFERROR(__xludf.DUMMYFUNCTION("""COMPUTED_VALUE"""),45660.6666666666)</f>
        <v>45660.666666666599</v>
      </c>
      <c r="F89" s="1">
        <f ca="1">IFERROR(__xludf.DUMMYFUNCTION("""COMPUTED_VALUE"""),85.54)</f>
        <v>85.54</v>
      </c>
      <c r="H89" s="3">
        <f ca="1">IFERROR(__xludf.DUMMYFUNCTION("""COMPUTED_VALUE"""),45664.7333333333)</f>
        <v>45664.733333333301</v>
      </c>
      <c r="I89" s="1">
        <f ca="1">IFERROR(__xludf.DUMMYFUNCTION("""COMPUTED_VALUE"""),302.8)</f>
        <v>302.8</v>
      </c>
      <c r="K89" s="3">
        <f ca="1">IFERROR(__xludf.DUMMYFUNCTION("""COMPUTED_VALUE"""),45660.6666666666)</f>
        <v>45660.666666666599</v>
      </c>
      <c r="L89" s="1">
        <f ca="1">IFERROR(__xludf.DUMMYFUNCTION("""COMPUTED_VALUE"""),481.82)</f>
        <v>481.82</v>
      </c>
    </row>
    <row r="90" spans="2:12" ht="13" x14ac:dyDescent="0.15">
      <c r="B90" s="3">
        <f ca="1">IFERROR(__xludf.DUMMYFUNCTION("""COMPUTED_VALUE"""),45663.6666666666)</f>
        <v>45663.666666666599</v>
      </c>
      <c r="C90" s="1">
        <f ca="1">IFERROR(__xludf.DUMMYFUNCTION("""COMPUTED_VALUE"""),451.41)</f>
        <v>451.41</v>
      </c>
      <c r="E90" s="3">
        <f ca="1">IFERROR(__xludf.DUMMYFUNCTION("""COMPUTED_VALUE"""),45663.6666666666)</f>
        <v>45663.666666666599</v>
      </c>
      <c r="F90" s="1">
        <f ca="1">IFERROR(__xludf.DUMMYFUNCTION("""COMPUTED_VALUE"""),85.52)</f>
        <v>85.52</v>
      </c>
      <c r="H90" s="3">
        <f ca="1">IFERROR(__xludf.DUMMYFUNCTION("""COMPUTED_VALUE"""),45665.7333333333)</f>
        <v>45665.733333333301</v>
      </c>
      <c r="I90" s="1">
        <f ca="1">IFERROR(__xludf.DUMMYFUNCTION("""COMPUTED_VALUE"""),303.85)</f>
        <v>303.85000000000002</v>
      </c>
      <c r="K90" s="3">
        <f ca="1">IFERROR(__xludf.DUMMYFUNCTION("""COMPUTED_VALUE"""),45663.6666666666)</f>
        <v>45663.666666666599</v>
      </c>
      <c r="L90" s="1">
        <f ca="1">IFERROR(__xludf.DUMMYFUNCTION("""COMPUTED_VALUE"""),466)</f>
        <v>466</v>
      </c>
    </row>
    <row r="91" spans="2:12" ht="13" x14ac:dyDescent="0.15">
      <c r="B91" s="3">
        <f ca="1">IFERROR(__xludf.DUMMYFUNCTION("""COMPUTED_VALUE"""),45664.6666666666)</f>
        <v>45664.666666666599</v>
      </c>
      <c r="C91" s="1">
        <f ca="1">IFERROR(__xludf.DUMMYFUNCTION("""COMPUTED_VALUE"""),452.92)</f>
        <v>452.92</v>
      </c>
      <c r="E91" s="3">
        <f ca="1">IFERROR(__xludf.DUMMYFUNCTION("""COMPUTED_VALUE"""),45664.6666666666)</f>
        <v>45664.666666666599</v>
      </c>
      <c r="F91" s="1">
        <f ca="1">IFERROR(__xludf.DUMMYFUNCTION("""COMPUTED_VALUE"""),84.48)</f>
        <v>84.48</v>
      </c>
      <c r="H91" s="3">
        <f ca="1">IFERROR(__xludf.DUMMYFUNCTION("""COMPUTED_VALUE"""),45666.7333333333)</f>
        <v>45666.733333333301</v>
      </c>
      <c r="I91" s="1">
        <f ca="1">IFERROR(__xludf.DUMMYFUNCTION("""COMPUTED_VALUE"""),303.75)</f>
        <v>303.75</v>
      </c>
      <c r="K91" s="3">
        <f ca="1">IFERROR(__xludf.DUMMYFUNCTION("""COMPUTED_VALUE"""),45664.6666666666)</f>
        <v>45664.666666666599</v>
      </c>
      <c r="L91" s="1">
        <f ca="1">IFERROR(__xludf.DUMMYFUNCTION("""COMPUTED_VALUE"""),463.96)</f>
        <v>463.96</v>
      </c>
    </row>
    <row r="92" spans="2:12" ht="13" x14ac:dyDescent="0.15">
      <c r="B92" s="3">
        <f ca="1">IFERROR(__xludf.DUMMYFUNCTION("""COMPUTED_VALUE"""),45665.6666666666)</f>
        <v>45665.666666666599</v>
      </c>
      <c r="C92" s="1">
        <f ca="1">IFERROR(__xludf.DUMMYFUNCTION("""COMPUTED_VALUE"""),451.84)</f>
        <v>451.84</v>
      </c>
      <c r="E92" s="3">
        <f ca="1">IFERROR(__xludf.DUMMYFUNCTION("""COMPUTED_VALUE"""),45665.6666666666)</f>
        <v>45665.666666666599</v>
      </c>
      <c r="F92" s="1">
        <f ca="1">IFERROR(__xludf.DUMMYFUNCTION("""COMPUTED_VALUE"""),83.69)</f>
        <v>83.69</v>
      </c>
      <c r="H92" s="3">
        <f ca="1">IFERROR(__xludf.DUMMYFUNCTION("""COMPUTED_VALUE"""),45667.7333333333)</f>
        <v>45667.733333333301</v>
      </c>
      <c r="I92" s="1">
        <f ca="1">IFERROR(__xludf.DUMMYFUNCTION("""COMPUTED_VALUE"""),301)</f>
        <v>301</v>
      </c>
      <c r="K92" s="3">
        <f ca="1">IFERROR(__xludf.DUMMYFUNCTION("""COMPUTED_VALUE"""),45665.6666666666)</f>
        <v>45665.666666666599</v>
      </c>
      <c r="L92" s="1">
        <f ca="1">IFERROR(__xludf.DUMMYFUNCTION("""COMPUTED_VALUE"""),468.85)</f>
        <v>468.85</v>
      </c>
    </row>
    <row r="93" spans="2:12" ht="13" x14ac:dyDescent="0.15">
      <c r="B93" s="3">
        <f ca="1">IFERROR(__xludf.DUMMYFUNCTION("""COMPUTED_VALUE"""),45667.6666666666)</f>
        <v>45667.666666666599</v>
      </c>
      <c r="C93" s="1">
        <f ca="1">IFERROR(__xludf.DUMMYFUNCTION("""COMPUTED_VALUE"""),442.66)</f>
        <v>442.66</v>
      </c>
      <c r="E93" s="3">
        <f ca="1">IFERROR(__xludf.DUMMYFUNCTION("""COMPUTED_VALUE"""),45667.6666666666)</f>
        <v>45667.666666666599</v>
      </c>
      <c r="F93" s="1">
        <f ca="1">IFERROR(__xludf.DUMMYFUNCTION("""COMPUTED_VALUE"""),80.53)</f>
        <v>80.53</v>
      </c>
      <c r="H93" s="3">
        <f ca="1">IFERROR(__xludf.DUMMYFUNCTION("""COMPUTED_VALUE"""),45670.7333333333)</f>
        <v>45670.733333333301</v>
      </c>
      <c r="I93" s="1">
        <f ca="1">IFERROR(__xludf.DUMMYFUNCTION("""COMPUTED_VALUE"""),298.15)</f>
        <v>298.14999999999998</v>
      </c>
      <c r="K93" s="3">
        <f ca="1">IFERROR(__xludf.DUMMYFUNCTION("""COMPUTED_VALUE"""),45667.6666666666)</f>
        <v>45667.666666666599</v>
      </c>
      <c r="L93" s="1">
        <f ca="1">IFERROR(__xludf.DUMMYFUNCTION("""COMPUTED_VALUE"""),468.05)</f>
        <v>468.05</v>
      </c>
    </row>
    <row r="94" spans="2:12" ht="13" x14ac:dyDescent="0.15">
      <c r="B94" s="3">
        <f ca="1">IFERROR(__xludf.DUMMYFUNCTION("""COMPUTED_VALUE"""),45670.6666666666)</f>
        <v>45670.666666666599</v>
      </c>
      <c r="C94" s="1">
        <f ca="1">IFERROR(__xludf.DUMMYFUNCTION("""COMPUTED_VALUE"""),443.91)</f>
        <v>443.91</v>
      </c>
      <c r="E94" s="3">
        <f ca="1">IFERROR(__xludf.DUMMYFUNCTION("""COMPUTED_VALUE"""),45670.6666666666)</f>
        <v>45670.666666666599</v>
      </c>
      <c r="F94" s="1">
        <f ca="1">IFERROR(__xludf.DUMMYFUNCTION("""COMPUTED_VALUE"""),80.54)</f>
        <v>80.540000000000006</v>
      </c>
      <c r="H94" s="3">
        <f ca="1">IFERROR(__xludf.DUMMYFUNCTION("""COMPUTED_VALUE"""),45671.7333333333)</f>
        <v>45671.733333333301</v>
      </c>
      <c r="I94" s="1">
        <f ca="1">IFERROR(__xludf.DUMMYFUNCTION("""COMPUTED_VALUE"""),300.45)</f>
        <v>300.45</v>
      </c>
      <c r="K94" s="3">
        <f ca="1">IFERROR(__xludf.DUMMYFUNCTION("""COMPUTED_VALUE"""),45670.6666666666)</f>
        <v>45670.666666666599</v>
      </c>
      <c r="L94" s="1">
        <f ca="1">IFERROR(__xludf.DUMMYFUNCTION("""COMPUTED_VALUE"""),483.16)</f>
        <v>483.16</v>
      </c>
    </row>
    <row r="95" spans="2:12" ht="13" x14ac:dyDescent="0.15">
      <c r="B95" s="3">
        <f ca="1">IFERROR(__xludf.DUMMYFUNCTION("""COMPUTED_VALUE"""),45671.6666666666)</f>
        <v>45671.666666666599</v>
      </c>
      <c r="C95" s="1">
        <f ca="1">IFERROR(__xludf.DUMMYFUNCTION("""COMPUTED_VALUE"""),450.03)</f>
        <v>450.03</v>
      </c>
      <c r="E95" s="3">
        <f ca="1">IFERROR(__xludf.DUMMYFUNCTION("""COMPUTED_VALUE"""),45671.6666666666)</f>
        <v>45671.666666666599</v>
      </c>
      <c r="F95" s="1">
        <f ca="1">IFERROR(__xludf.DUMMYFUNCTION("""COMPUTED_VALUE"""),81.68)</f>
        <v>81.680000000000007</v>
      </c>
      <c r="H95" s="3">
        <f ca="1">IFERROR(__xludf.DUMMYFUNCTION("""COMPUTED_VALUE"""),45672.7333333333)</f>
        <v>45672.733333333301</v>
      </c>
      <c r="I95" s="1">
        <f ca="1">IFERROR(__xludf.DUMMYFUNCTION("""COMPUTED_VALUE"""),306.4)</f>
        <v>306.39999999999998</v>
      </c>
      <c r="K95" s="3">
        <f ca="1">IFERROR(__xludf.DUMMYFUNCTION("""COMPUTED_VALUE"""),45671.6666666666)</f>
        <v>45671.666666666599</v>
      </c>
      <c r="L95" s="1">
        <f ca="1">IFERROR(__xludf.DUMMYFUNCTION("""COMPUTED_VALUE"""),484.46)</f>
        <v>484.46</v>
      </c>
    </row>
    <row r="96" spans="2:12" ht="13" x14ac:dyDescent="0.15">
      <c r="B96" s="3">
        <f ca="1">IFERROR(__xludf.DUMMYFUNCTION("""COMPUTED_VALUE"""),45672.6666666666)</f>
        <v>45672.666666666599</v>
      </c>
      <c r="C96" s="1">
        <f ca="1">IFERROR(__xludf.DUMMYFUNCTION("""COMPUTED_VALUE"""),458.51)</f>
        <v>458.51</v>
      </c>
      <c r="E96" s="3">
        <f ca="1">IFERROR(__xludf.DUMMYFUNCTION("""COMPUTED_VALUE"""),45672.6666666666)</f>
        <v>45672.666666666599</v>
      </c>
      <c r="F96" s="1">
        <f ca="1">IFERROR(__xludf.DUMMYFUNCTION("""COMPUTED_VALUE"""),82.44)</f>
        <v>82.44</v>
      </c>
      <c r="H96" s="3">
        <f ca="1">IFERROR(__xludf.DUMMYFUNCTION("""COMPUTED_VALUE"""),45673.7333333333)</f>
        <v>45673.733333333301</v>
      </c>
      <c r="I96" s="1">
        <f ca="1">IFERROR(__xludf.DUMMYFUNCTION("""COMPUTED_VALUE"""),308.55)</f>
        <v>308.55</v>
      </c>
      <c r="K96" s="3">
        <f ca="1">IFERROR(__xludf.DUMMYFUNCTION("""COMPUTED_VALUE"""),45672.6666666666)</f>
        <v>45672.666666666599</v>
      </c>
      <c r="L96" s="1">
        <f ca="1">IFERROR(__xludf.DUMMYFUNCTION("""COMPUTED_VALUE"""),483.97)</f>
        <v>483.97</v>
      </c>
    </row>
    <row r="97" spans="2:12" ht="13" x14ac:dyDescent="0.15">
      <c r="B97" s="3">
        <f ca="1">IFERROR(__xludf.DUMMYFUNCTION("""COMPUTED_VALUE"""),45673.6666666666)</f>
        <v>45673.666666666599</v>
      </c>
      <c r="C97" s="1">
        <f ca="1">IFERROR(__xludf.DUMMYFUNCTION("""COMPUTED_VALUE"""),462.81)</f>
        <v>462.81</v>
      </c>
      <c r="E97" s="3">
        <f ca="1">IFERROR(__xludf.DUMMYFUNCTION("""COMPUTED_VALUE"""),45673.6666666666)</f>
        <v>45673.666666666599</v>
      </c>
      <c r="F97" s="1">
        <f ca="1">IFERROR(__xludf.DUMMYFUNCTION("""COMPUTED_VALUE"""),82.43)</f>
        <v>82.43</v>
      </c>
      <c r="H97" s="3">
        <f ca="1">IFERROR(__xludf.DUMMYFUNCTION("""COMPUTED_VALUE"""),45674.7333333333)</f>
        <v>45674.733333333301</v>
      </c>
      <c r="I97" s="1">
        <f ca="1">IFERROR(__xludf.DUMMYFUNCTION("""COMPUTED_VALUE"""),309.85)</f>
        <v>309.85000000000002</v>
      </c>
      <c r="K97" s="3">
        <f ca="1">IFERROR(__xludf.DUMMYFUNCTION("""COMPUTED_VALUE"""),45673.6666666666)</f>
        <v>45673.666666666599</v>
      </c>
      <c r="L97" s="1">
        <f ca="1">IFERROR(__xludf.DUMMYFUNCTION("""COMPUTED_VALUE"""),486.86)</f>
        <v>486.86</v>
      </c>
    </row>
    <row r="98" spans="2:12" ht="13" x14ac:dyDescent="0.15">
      <c r="B98" s="3">
        <f ca="1">IFERROR(__xludf.DUMMYFUNCTION("""COMPUTED_VALUE"""),45674.6666666666)</f>
        <v>45674.666666666599</v>
      </c>
      <c r="C98" s="1">
        <f ca="1">IFERROR(__xludf.DUMMYFUNCTION("""COMPUTED_VALUE"""),467.95)</f>
        <v>467.95</v>
      </c>
      <c r="E98" s="3">
        <f ca="1">IFERROR(__xludf.DUMMYFUNCTION("""COMPUTED_VALUE"""),45674.6666666666)</f>
        <v>45674.666666666599</v>
      </c>
      <c r="F98" s="1">
        <f ca="1">IFERROR(__xludf.DUMMYFUNCTION("""COMPUTED_VALUE"""),85.12)</f>
        <v>85.12</v>
      </c>
      <c r="H98" s="3">
        <f ca="1">IFERROR(__xludf.DUMMYFUNCTION("""COMPUTED_VALUE"""),45677.7333333333)</f>
        <v>45677.733333333301</v>
      </c>
      <c r="I98" s="1">
        <f ca="1">IFERROR(__xludf.DUMMYFUNCTION("""COMPUTED_VALUE"""),310.8)</f>
        <v>310.8</v>
      </c>
      <c r="K98" s="3">
        <f ca="1">IFERROR(__xludf.DUMMYFUNCTION("""COMPUTED_VALUE"""),45674.6666666666)</f>
        <v>45674.666666666599</v>
      </c>
      <c r="L98" s="1">
        <f ca="1">IFERROR(__xludf.DUMMYFUNCTION("""COMPUTED_VALUE"""),490.32)</f>
        <v>490.32</v>
      </c>
    </row>
    <row r="99" spans="2:12" ht="13" x14ac:dyDescent="0.15">
      <c r="B99" s="3">
        <f ca="1">IFERROR(__xludf.DUMMYFUNCTION("""COMPUTED_VALUE"""),45678.6666666666)</f>
        <v>45678.666666666599</v>
      </c>
      <c r="C99" s="1">
        <f ca="1">IFERROR(__xludf.DUMMYFUNCTION("""COMPUTED_VALUE"""),468.57)</f>
        <v>468.57</v>
      </c>
      <c r="E99" s="3">
        <f ca="1">IFERROR(__xludf.DUMMYFUNCTION("""COMPUTED_VALUE"""),45678.6666666666)</f>
        <v>45678.666666666599</v>
      </c>
      <c r="F99" s="1">
        <f ca="1">IFERROR(__xludf.DUMMYFUNCTION("""COMPUTED_VALUE"""),85.38)</f>
        <v>85.38</v>
      </c>
      <c r="H99" s="3">
        <f ca="1">IFERROR(__xludf.DUMMYFUNCTION("""COMPUTED_VALUE"""),45678.7333333333)</f>
        <v>45678.733333333301</v>
      </c>
      <c r="I99" s="1">
        <f ca="1">IFERROR(__xludf.DUMMYFUNCTION("""COMPUTED_VALUE"""),310)</f>
        <v>310</v>
      </c>
      <c r="K99" s="3">
        <f ca="1">IFERROR(__xludf.DUMMYFUNCTION("""COMPUTED_VALUE"""),45678.6666666666)</f>
        <v>45678.666666666599</v>
      </c>
      <c r="L99" s="1">
        <f ca="1">IFERROR(__xludf.DUMMYFUNCTION("""COMPUTED_VALUE"""),506.29)</f>
        <v>506.29</v>
      </c>
    </row>
    <row r="100" spans="2:12" ht="13" x14ac:dyDescent="0.15">
      <c r="B100" s="3">
        <f ca="1">IFERROR(__xludf.DUMMYFUNCTION("""COMPUTED_VALUE"""),45679.6666666666)</f>
        <v>45679.666666666599</v>
      </c>
      <c r="C100" s="1">
        <f ca="1">IFERROR(__xludf.DUMMYFUNCTION("""COMPUTED_VALUE"""),460.51)</f>
        <v>460.51</v>
      </c>
      <c r="E100" s="3">
        <f ca="1">IFERROR(__xludf.DUMMYFUNCTION("""COMPUTED_VALUE"""),45679.6666666666)</f>
        <v>45679.666666666599</v>
      </c>
      <c r="F100" s="1">
        <f ca="1">IFERROR(__xludf.DUMMYFUNCTION("""COMPUTED_VALUE"""),86.4)</f>
        <v>86.4</v>
      </c>
      <c r="H100" s="3">
        <f ca="1">IFERROR(__xludf.DUMMYFUNCTION("""COMPUTED_VALUE"""),45679.7333333333)</f>
        <v>45679.733333333301</v>
      </c>
      <c r="I100" s="1">
        <f ca="1">IFERROR(__xludf.DUMMYFUNCTION("""COMPUTED_VALUE"""),309.95)</f>
        <v>309.95</v>
      </c>
      <c r="K100" s="3">
        <f ca="1">IFERROR(__xludf.DUMMYFUNCTION("""COMPUTED_VALUE"""),45679.6666666666)</f>
        <v>45679.666666666599</v>
      </c>
      <c r="L100" s="1">
        <f ca="1">IFERROR(__xludf.DUMMYFUNCTION("""COMPUTED_VALUE"""),499.34)</f>
        <v>499.34</v>
      </c>
    </row>
    <row r="101" spans="2:12" ht="13" x14ac:dyDescent="0.15">
      <c r="B101" s="3">
        <f ca="1">IFERROR(__xludf.DUMMYFUNCTION("""COMPUTED_VALUE"""),45680.6666666666)</f>
        <v>45680.666666666599</v>
      </c>
      <c r="C101" s="1">
        <f ca="1">IFERROR(__xludf.DUMMYFUNCTION("""COMPUTED_VALUE"""),459.83)</f>
        <v>459.83</v>
      </c>
      <c r="E101" s="3">
        <f ca="1">IFERROR(__xludf.DUMMYFUNCTION("""COMPUTED_VALUE"""),45680.6666666666)</f>
        <v>45680.666666666599</v>
      </c>
      <c r="F101" s="1">
        <f ca="1">IFERROR(__xludf.DUMMYFUNCTION("""COMPUTED_VALUE"""),86.1)</f>
        <v>86.1</v>
      </c>
      <c r="H101" s="3">
        <f ca="1">IFERROR(__xludf.DUMMYFUNCTION("""COMPUTED_VALUE"""),45680.7333333333)</f>
        <v>45680.733333333301</v>
      </c>
      <c r="I101" s="1">
        <f ca="1">IFERROR(__xludf.DUMMYFUNCTION("""COMPUTED_VALUE"""),313.25)</f>
        <v>313.25</v>
      </c>
      <c r="K101" s="3">
        <f ca="1">IFERROR(__xludf.DUMMYFUNCTION("""COMPUTED_VALUE"""),45680.6666666666)</f>
        <v>45680.666666666599</v>
      </c>
      <c r="L101" s="1">
        <f ca="1">IFERROR(__xludf.DUMMYFUNCTION("""COMPUTED_VALUE"""),497.28)</f>
        <v>497.28</v>
      </c>
    </row>
    <row r="102" spans="2:12" ht="13" x14ac:dyDescent="0.15">
      <c r="B102" s="3">
        <f ca="1">IFERROR(__xludf.DUMMYFUNCTION("""COMPUTED_VALUE"""),45681.6666666666)</f>
        <v>45681.666666666599</v>
      </c>
      <c r="C102" s="1">
        <f ca="1">IFERROR(__xludf.DUMMYFUNCTION("""COMPUTED_VALUE"""),463.19)</f>
        <v>463.19</v>
      </c>
      <c r="E102" s="3">
        <f ca="1">IFERROR(__xludf.DUMMYFUNCTION("""COMPUTED_VALUE"""),45681.6666666666)</f>
        <v>45681.666666666599</v>
      </c>
      <c r="F102" s="1">
        <f ca="1">IFERROR(__xludf.DUMMYFUNCTION("""COMPUTED_VALUE"""),89.14)</f>
        <v>89.14</v>
      </c>
      <c r="H102" s="3">
        <f ca="1">IFERROR(__xludf.DUMMYFUNCTION("""COMPUTED_VALUE"""),45681.7333333333)</f>
        <v>45681.733333333301</v>
      </c>
      <c r="I102" s="1">
        <f ca="1">IFERROR(__xludf.DUMMYFUNCTION("""COMPUTED_VALUE"""),314.2)</f>
        <v>314.2</v>
      </c>
      <c r="K102" s="3">
        <f ca="1">IFERROR(__xludf.DUMMYFUNCTION("""COMPUTED_VALUE"""),45681.6666666666)</f>
        <v>45681.666666666599</v>
      </c>
      <c r="L102" s="1">
        <f ca="1">IFERROR(__xludf.DUMMYFUNCTION("""COMPUTED_VALUE"""),496.96)</f>
        <v>496.96</v>
      </c>
    </row>
    <row r="103" spans="2:12" ht="13" x14ac:dyDescent="0.15">
      <c r="B103" s="3">
        <f ca="1">IFERROR(__xludf.DUMMYFUNCTION("""COMPUTED_VALUE"""),45684.6666666666)</f>
        <v>45684.666666666599</v>
      </c>
      <c r="C103" s="1">
        <f ca="1">IFERROR(__xludf.DUMMYFUNCTION("""COMPUTED_VALUE"""),474.7)</f>
        <v>474.7</v>
      </c>
      <c r="E103" s="3">
        <f ca="1">IFERROR(__xludf.DUMMYFUNCTION("""COMPUTED_VALUE"""),45684.6666666666)</f>
        <v>45684.666666666599</v>
      </c>
      <c r="F103" s="1">
        <f ca="1">IFERROR(__xludf.DUMMYFUNCTION("""COMPUTED_VALUE"""),89.99)</f>
        <v>89.99</v>
      </c>
      <c r="H103" s="3">
        <f ca="1">IFERROR(__xludf.DUMMYFUNCTION("""COMPUTED_VALUE"""),45684.7333333333)</f>
        <v>45684.733333333301</v>
      </c>
      <c r="I103" s="1">
        <f ca="1">IFERROR(__xludf.DUMMYFUNCTION("""COMPUTED_VALUE"""),316.85)</f>
        <v>316.85000000000002</v>
      </c>
      <c r="K103" s="3">
        <f ca="1">IFERROR(__xludf.DUMMYFUNCTION("""COMPUTED_VALUE"""),45684.6666666666)</f>
        <v>45684.666666666599</v>
      </c>
      <c r="L103" s="1">
        <f ca="1">IFERROR(__xludf.DUMMYFUNCTION("""COMPUTED_VALUE"""),503.69)</f>
        <v>503.69</v>
      </c>
    </row>
    <row r="104" spans="2:12" ht="13" x14ac:dyDescent="0.15">
      <c r="B104" s="3">
        <f ca="1">IFERROR(__xludf.DUMMYFUNCTION("""COMPUTED_VALUE"""),45685.6666666666)</f>
        <v>45685.666666666599</v>
      </c>
      <c r="C104" s="1">
        <f ca="1">IFERROR(__xludf.DUMMYFUNCTION("""COMPUTED_VALUE"""),469.97)</f>
        <v>469.97</v>
      </c>
      <c r="E104" s="3">
        <f ca="1">IFERROR(__xludf.DUMMYFUNCTION("""COMPUTED_VALUE"""),45685.6666666666)</f>
        <v>45685.666666666599</v>
      </c>
      <c r="F104" s="1">
        <f ca="1">IFERROR(__xludf.DUMMYFUNCTION("""COMPUTED_VALUE"""),96.03)</f>
        <v>96.03</v>
      </c>
      <c r="H104" s="3">
        <f ca="1">IFERROR(__xludf.DUMMYFUNCTION("""COMPUTED_VALUE"""),45685.7333333333)</f>
        <v>45685.733333333301</v>
      </c>
      <c r="I104" s="1">
        <f ca="1">IFERROR(__xludf.DUMMYFUNCTION("""COMPUTED_VALUE"""),322.55)</f>
        <v>322.55</v>
      </c>
      <c r="K104" s="3">
        <f ca="1">IFERROR(__xludf.DUMMYFUNCTION("""COMPUTED_VALUE"""),45685.6666666666)</f>
        <v>45685.666666666599</v>
      </c>
      <c r="L104" s="1">
        <f ca="1">IFERROR(__xludf.DUMMYFUNCTION("""COMPUTED_VALUE"""),457.45)</f>
        <v>457.45</v>
      </c>
    </row>
    <row r="105" spans="2:12" ht="13" x14ac:dyDescent="0.15">
      <c r="B105" s="3">
        <f ca="1">IFERROR(__xludf.DUMMYFUNCTION("""COMPUTED_VALUE"""),45686.6666666666)</f>
        <v>45686.666666666599</v>
      </c>
      <c r="C105" s="1">
        <f ca="1">IFERROR(__xludf.DUMMYFUNCTION("""COMPUTED_VALUE"""),469.26)</f>
        <v>469.26</v>
      </c>
      <c r="E105" s="3">
        <f ca="1">IFERROR(__xludf.DUMMYFUNCTION("""COMPUTED_VALUE"""),45686.6666666666)</f>
        <v>45686.666666666599</v>
      </c>
      <c r="F105" s="1">
        <f ca="1">IFERROR(__xludf.DUMMYFUNCTION("""COMPUTED_VALUE"""),96.72)</f>
        <v>96.72</v>
      </c>
      <c r="H105" s="3">
        <f ca="1">IFERROR(__xludf.DUMMYFUNCTION("""COMPUTED_VALUE"""),45686.7333333333)</f>
        <v>45686.733333333301</v>
      </c>
      <c r="I105" s="1">
        <f ca="1">IFERROR(__xludf.DUMMYFUNCTION("""COMPUTED_VALUE"""),321.25)</f>
        <v>321.25</v>
      </c>
      <c r="K105" s="3">
        <f ca="1">IFERROR(__xludf.DUMMYFUNCTION("""COMPUTED_VALUE"""),45686.6666666666)</f>
        <v>45686.666666666599</v>
      </c>
      <c r="L105" s="1">
        <f ca="1">IFERROR(__xludf.DUMMYFUNCTION("""COMPUTED_VALUE"""),454.36)</f>
        <v>454.36</v>
      </c>
    </row>
    <row r="106" spans="2:12" ht="13" x14ac:dyDescent="0.15">
      <c r="B106" s="3">
        <f ca="1">IFERROR(__xludf.DUMMYFUNCTION("""COMPUTED_VALUE"""),45687.6666666666)</f>
        <v>45687.666666666599</v>
      </c>
      <c r="C106" s="1">
        <f ca="1">IFERROR(__xludf.DUMMYFUNCTION("""COMPUTED_VALUE"""),472.35)</f>
        <v>472.35</v>
      </c>
      <c r="E106" s="3">
        <f ca="1">IFERROR(__xludf.DUMMYFUNCTION("""COMPUTED_VALUE"""),45687.6666666666)</f>
        <v>45687.666666666599</v>
      </c>
      <c r="F106" s="1">
        <f ca="1">IFERROR(__xludf.DUMMYFUNCTION("""COMPUTED_VALUE"""),102.74)</f>
        <v>102.74</v>
      </c>
      <c r="H106" s="3">
        <f ca="1">IFERROR(__xludf.DUMMYFUNCTION("""COMPUTED_VALUE"""),45687.7333333333)</f>
        <v>45687.733333333301</v>
      </c>
      <c r="I106" s="1">
        <f ca="1">IFERROR(__xludf.DUMMYFUNCTION("""COMPUTED_VALUE"""),328.6)</f>
        <v>328.6</v>
      </c>
      <c r="K106" s="3">
        <f ca="1">IFERROR(__xludf.DUMMYFUNCTION("""COMPUTED_VALUE"""),45687.6666666666)</f>
        <v>45687.666666666599</v>
      </c>
      <c r="L106" s="1">
        <f ca="1">IFERROR(__xludf.DUMMYFUNCTION("""COMPUTED_VALUE"""),459.65)</f>
        <v>459.65</v>
      </c>
    </row>
    <row r="107" spans="2:12" ht="13" x14ac:dyDescent="0.15">
      <c r="B107" s="3">
        <f ca="1">IFERROR(__xludf.DUMMYFUNCTION("""COMPUTED_VALUE"""),45688.6666666666)</f>
        <v>45688.666666666599</v>
      </c>
      <c r="C107" s="1">
        <f ca="1">IFERROR(__xludf.DUMMYFUNCTION("""COMPUTED_VALUE"""),468.67)</f>
        <v>468.67</v>
      </c>
      <c r="E107" s="3">
        <f ca="1">IFERROR(__xludf.DUMMYFUNCTION("""COMPUTED_VALUE"""),45688.6666666666)</f>
        <v>45688.666666666599</v>
      </c>
      <c r="F107" s="1">
        <f ca="1">IFERROR(__xludf.DUMMYFUNCTION("""COMPUTED_VALUE"""),98.84)</f>
        <v>98.84</v>
      </c>
      <c r="H107" s="3">
        <f ca="1">IFERROR(__xludf.DUMMYFUNCTION("""COMPUTED_VALUE"""),45688.7333333333)</f>
        <v>45688.733333333301</v>
      </c>
      <c r="I107" s="1">
        <f ca="1">IFERROR(__xludf.DUMMYFUNCTION("""COMPUTED_VALUE"""),331.9)</f>
        <v>331.9</v>
      </c>
      <c r="K107" s="3">
        <f ca="1">IFERROR(__xludf.DUMMYFUNCTION("""COMPUTED_VALUE"""),45688.6666666666)</f>
        <v>45688.666666666599</v>
      </c>
      <c r="L107" s="1">
        <f ca="1">IFERROR(__xludf.DUMMYFUNCTION("""COMPUTED_VALUE"""),462.95)</f>
        <v>462.95</v>
      </c>
    </row>
    <row r="108" spans="2:12" ht="13" x14ac:dyDescent="0.15">
      <c r="B108" s="3">
        <f ca="1">IFERROR(__xludf.DUMMYFUNCTION("""COMPUTED_VALUE"""),45691.6666666666)</f>
        <v>45691.666666666599</v>
      </c>
      <c r="C108" s="1">
        <f ca="1">IFERROR(__xludf.DUMMYFUNCTION("""COMPUTED_VALUE"""),464.61)</f>
        <v>464.61</v>
      </c>
      <c r="E108" s="3">
        <f ca="1">IFERROR(__xludf.DUMMYFUNCTION("""COMPUTED_VALUE"""),45691.6666666666)</f>
        <v>45691.666666666599</v>
      </c>
      <c r="F108" s="1">
        <f ca="1">IFERROR(__xludf.DUMMYFUNCTION("""COMPUTED_VALUE"""),98.61)</f>
        <v>98.61</v>
      </c>
      <c r="H108" s="3">
        <f ca="1">IFERROR(__xludf.DUMMYFUNCTION("""COMPUTED_VALUE"""),45691.7333333333)</f>
        <v>45691.733333333301</v>
      </c>
      <c r="I108" s="1">
        <f ca="1">IFERROR(__xludf.DUMMYFUNCTION("""COMPUTED_VALUE"""),333.55)</f>
        <v>333.55</v>
      </c>
      <c r="K108" s="3">
        <f ca="1">IFERROR(__xludf.DUMMYFUNCTION("""COMPUTED_VALUE"""),45691.6666666666)</f>
        <v>45691.666666666599</v>
      </c>
      <c r="L108" s="1">
        <f ca="1">IFERROR(__xludf.DUMMYFUNCTION("""COMPUTED_VALUE"""),455.42)</f>
        <v>455.42</v>
      </c>
    </row>
    <row r="109" spans="2:12" ht="13" x14ac:dyDescent="0.15">
      <c r="B109" s="3">
        <f ca="1">IFERROR(__xludf.DUMMYFUNCTION("""COMPUTED_VALUE"""),45692.6666666666)</f>
        <v>45692.666666666599</v>
      </c>
      <c r="C109" s="1">
        <f ca="1">IFERROR(__xludf.DUMMYFUNCTION("""COMPUTED_VALUE"""),467.49)</f>
        <v>467.49</v>
      </c>
      <c r="E109" s="3">
        <f ca="1">IFERROR(__xludf.DUMMYFUNCTION("""COMPUTED_VALUE"""),45692.6666666666)</f>
        <v>45692.666666666599</v>
      </c>
      <c r="F109" s="1">
        <f ca="1">IFERROR(__xludf.DUMMYFUNCTION("""COMPUTED_VALUE"""),102.35)</f>
        <v>102.35</v>
      </c>
      <c r="H109" s="3">
        <f ca="1">IFERROR(__xludf.DUMMYFUNCTION("""COMPUTED_VALUE"""),45692.7333333333)</f>
        <v>45692.733333333301</v>
      </c>
      <c r="I109" s="1">
        <f ca="1">IFERROR(__xludf.DUMMYFUNCTION("""COMPUTED_VALUE"""),332.35)</f>
        <v>332.35</v>
      </c>
      <c r="K109" s="3">
        <f ca="1">IFERROR(__xludf.DUMMYFUNCTION("""COMPUTED_VALUE"""),45692.6666666666)</f>
        <v>45692.666666666599</v>
      </c>
      <c r="L109" s="1">
        <f ca="1">IFERROR(__xludf.DUMMYFUNCTION("""COMPUTED_VALUE"""),453.68)</f>
        <v>453.68</v>
      </c>
    </row>
    <row r="110" spans="2:12" ht="13" x14ac:dyDescent="0.15">
      <c r="B110" s="3">
        <f ca="1">IFERROR(__xludf.DUMMYFUNCTION("""COMPUTED_VALUE"""),45693.6666666666)</f>
        <v>45693.666666666599</v>
      </c>
      <c r="C110" s="1">
        <f ca="1">IFERROR(__xludf.DUMMYFUNCTION("""COMPUTED_VALUE"""),473.73)</f>
        <v>473.73</v>
      </c>
      <c r="E110" s="3">
        <f ca="1">IFERROR(__xludf.DUMMYFUNCTION("""COMPUTED_VALUE"""),45693.6666666666)</f>
        <v>45693.666666666599</v>
      </c>
      <c r="F110" s="1">
        <f ca="1">IFERROR(__xludf.DUMMYFUNCTION("""COMPUTED_VALUE"""),99.28)</f>
        <v>99.28</v>
      </c>
      <c r="H110" s="3">
        <f ca="1">IFERROR(__xludf.DUMMYFUNCTION("""COMPUTED_VALUE"""),45693.7333333333)</f>
        <v>45693.733333333301</v>
      </c>
      <c r="I110" s="1">
        <f ca="1">IFERROR(__xludf.DUMMYFUNCTION("""COMPUTED_VALUE"""),333.4)</f>
        <v>333.4</v>
      </c>
      <c r="K110" s="3">
        <f ca="1">IFERROR(__xludf.DUMMYFUNCTION("""COMPUTED_VALUE"""),45693.6666666666)</f>
        <v>45693.666666666599</v>
      </c>
      <c r="L110" s="1">
        <f ca="1">IFERROR(__xludf.DUMMYFUNCTION("""COMPUTED_VALUE"""),449.87)</f>
        <v>449.87</v>
      </c>
    </row>
    <row r="111" spans="2:12" ht="13" x14ac:dyDescent="0.15">
      <c r="B111" s="3">
        <f ca="1">IFERROR(__xludf.DUMMYFUNCTION("""COMPUTED_VALUE"""),45694.6666666666)</f>
        <v>45694.666666666599</v>
      </c>
      <c r="C111" s="1">
        <f ca="1">IFERROR(__xludf.DUMMYFUNCTION("""COMPUTED_VALUE"""),477.22)</f>
        <v>477.22</v>
      </c>
      <c r="E111" s="3">
        <f ca="1">IFERROR(__xludf.DUMMYFUNCTION("""COMPUTED_VALUE"""),45694.6666666666)</f>
        <v>45694.666666666599</v>
      </c>
      <c r="F111" s="1">
        <f ca="1">IFERROR(__xludf.DUMMYFUNCTION("""COMPUTED_VALUE"""),100.38)</f>
        <v>100.38</v>
      </c>
      <c r="H111" s="3">
        <f ca="1">IFERROR(__xludf.DUMMYFUNCTION("""COMPUTED_VALUE"""),45694.7333333333)</f>
        <v>45694.733333333301</v>
      </c>
      <c r="I111" s="1">
        <f ca="1">IFERROR(__xludf.DUMMYFUNCTION("""COMPUTED_VALUE"""),335.4)</f>
        <v>335.4</v>
      </c>
      <c r="K111" s="3">
        <f ca="1">IFERROR(__xludf.DUMMYFUNCTION("""COMPUTED_VALUE"""),45694.6666666666)</f>
        <v>45694.666666666599</v>
      </c>
      <c r="L111" s="1">
        <f ca="1">IFERROR(__xludf.DUMMYFUNCTION("""COMPUTED_VALUE"""),448.52)</f>
        <v>448.52</v>
      </c>
    </row>
    <row r="112" spans="2:12" ht="13" x14ac:dyDescent="0.15">
      <c r="B112" s="3">
        <f ca="1">IFERROR(__xludf.DUMMYFUNCTION("""COMPUTED_VALUE"""),45695.6666666666)</f>
        <v>45695.666666666599</v>
      </c>
      <c r="C112" s="1">
        <f ca="1">IFERROR(__xludf.DUMMYFUNCTION("""COMPUTED_VALUE"""),472.74)</f>
        <v>472.74</v>
      </c>
      <c r="E112" s="3">
        <f ca="1">IFERROR(__xludf.DUMMYFUNCTION("""COMPUTED_VALUE"""),45695.6666666666)</f>
        <v>45695.666666666599</v>
      </c>
      <c r="F112" s="1">
        <f ca="1">IFERROR(__xludf.DUMMYFUNCTION("""COMPUTED_VALUE"""),103.51)</f>
        <v>103.51</v>
      </c>
      <c r="H112" s="3">
        <f ca="1">IFERROR(__xludf.DUMMYFUNCTION("""COMPUTED_VALUE"""),45695.7333333333)</f>
        <v>45695.733333333301</v>
      </c>
      <c r="I112" s="1">
        <f ca="1">IFERROR(__xludf.DUMMYFUNCTION("""COMPUTED_VALUE"""),337.45)</f>
        <v>337.45</v>
      </c>
      <c r="K112" s="3">
        <f ca="1">IFERROR(__xludf.DUMMYFUNCTION("""COMPUTED_VALUE"""),45695.6666666666)</f>
        <v>45695.666666666599</v>
      </c>
      <c r="L112" s="1">
        <f ca="1">IFERROR(__xludf.DUMMYFUNCTION("""COMPUTED_VALUE"""),444.39)</f>
        <v>444.39</v>
      </c>
    </row>
    <row r="113" spans="2:12" ht="13" x14ac:dyDescent="0.15">
      <c r="B113" s="3">
        <f ca="1">IFERROR(__xludf.DUMMYFUNCTION("""COMPUTED_VALUE"""),45698.6666666666)</f>
        <v>45698.666666666599</v>
      </c>
      <c r="C113" s="1">
        <f ca="1">IFERROR(__xludf.DUMMYFUNCTION("""COMPUTED_VALUE"""),470.17)</f>
        <v>470.17</v>
      </c>
      <c r="E113" s="3">
        <f ca="1">IFERROR(__xludf.DUMMYFUNCTION("""COMPUTED_VALUE"""),45698.6666666666)</f>
        <v>45698.666666666599</v>
      </c>
      <c r="F113" s="1">
        <f ca="1">IFERROR(__xludf.DUMMYFUNCTION("""COMPUTED_VALUE"""),111.32)</f>
        <v>111.32</v>
      </c>
      <c r="H113" s="3">
        <f ca="1">IFERROR(__xludf.DUMMYFUNCTION("""COMPUTED_VALUE"""),45699.7333333333)</f>
        <v>45699.733333333301</v>
      </c>
      <c r="I113" s="1">
        <f ca="1">IFERROR(__xludf.DUMMYFUNCTION("""COMPUTED_VALUE"""),335.25)</f>
        <v>335.25</v>
      </c>
      <c r="K113" s="3">
        <f ca="1">IFERROR(__xludf.DUMMYFUNCTION("""COMPUTED_VALUE"""),45698.6666666666)</f>
        <v>45698.666666666599</v>
      </c>
      <c r="L113" s="1">
        <f ca="1">IFERROR(__xludf.DUMMYFUNCTION("""COMPUTED_VALUE"""),448.22)</f>
        <v>448.22</v>
      </c>
    </row>
    <row r="114" spans="2:12" ht="13" x14ac:dyDescent="0.15">
      <c r="B114" s="3">
        <f ca="1">IFERROR(__xludf.DUMMYFUNCTION("""COMPUTED_VALUE"""),45699.6666666666)</f>
        <v>45699.666666666599</v>
      </c>
      <c r="C114" s="1">
        <f ca="1">IFERROR(__xludf.DUMMYFUNCTION("""COMPUTED_VALUE"""),472.61)</f>
        <v>472.61</v>
      </c>
      <c r="E114" s="3">
        <f ca="1">IFERROR(__xludf.DUMMYFUNCTION("""COMPUTED_VALUE"""),45699.6666666666)</f>
        <v>45699.666666666599</v>
      </c>
      <c r="F114" s="1">
        <f ca="1">IFERROR(__xludf.DUMMYFUNCTION("""COMPUTED_VALUE"""),112.78)</f>
        <v>112.78</v>
      </c>
      <c r="H114" s="3">
        <f ca="1">IFERROR(__xludf.DUMMYFUNCTION("""COMPUTED_VALUE"""),45700.7333333333)</f>
        <v>45700.733333333301</v>
      </c>
      <c r="I114" s="1">
        <f ca="1">IFERROR(__xludf.DUMMYFUNCTION("""COMPUTED_VALUE"""),336.2)</f>
        <v>336.2</v>
      </c>
      <c r="K114" s="3">
        <f ca="1">IFERROR(__xludf.DUMMYFUNCTION("""COMPUTED_VALUE"""),45699.6666666666)</f>
        <v>45699.666666666599</v>
      </c>
      <c r="L114" s="1">
        <f ca="1">IFERROR(__xludf.DUMMYFUNCTION("""COMPUTED_VALUE"""),449.36)</f>
        <v>449.36</v>
      </c>
    </row>
    <row r="115" spans="2:12" ht="13" x14ac:dyDescent="0.15">
      <c r="B115" s="3">
        <f ca="1">IFERROR(__xludf.DUMMYFUNCTION("""COMPUTED_VALUE"""),45700.6666666666)</f>
        <v>45700.666666666599</v>
      </c>
      <c r="C115" s="1">
        <f ca="1">IFERROR(__xludf.DUMMYFUNCTION("""COMPUTED_VALUE"""),471.73)</f>
        <v>471.73</v>
      </c>
      <c r="E115" s="3">
        <f ca="1">IFERROR(__xludf.DUMMYFUNCTION("""COMPUTED_VALUE"""),45700.6666666666)</f>
        <v>45700.666666666599</v>
      </c>
      <c r="F115" s="1">
        <f ca="1">IFERROR(__xludf.DUMMYFUNCTION("""COMPUTED_VALUE"""),118.33)</f>
        <v>118.33</v>
      </c>
      <c r="H115" s="3">
        <f ca="1">IFERROR(__xludf.DUMMYFUNCTION("""COMPUTED_VALUE"""),45701.7333333333)</f>
        <v>45701.733333333301</v>
      </c>
      <c r="I115" s="1">
        <f ca="1">IFERROR(__xludf.DUMMYFUNCTION("""COMPUTED_VALUE"""),339.4)</f>
        <v>339.4</v>
      </c>
      <c r="K115" s="3">
        <f ca="1">IFERROR(__xludf.DUMMYFUNCTION("""COMPUTED_VALUE"""),45700.6666666666)</f>
        <v>45700.666666666599</v>
      </c>
      <c r="L115" s="1">
        <f ca="1">IFERROR(__xludf.DUMMYFUNCTION("""COMPUTED_VALUE"""),441.97)</f>
        <v>441.97</v>
      </c>
    </row>
    <row r="116" spans="2:12" ht="13" x14ac:dyDescent="0.15">
      <c r="B116" s="3">
        <f ca="1">IFERROR(__xludf.DUMMYFUNCTION("""COMPUTED_VALUE"""),45701.6666666666)</f>
        <v>45701.666666666599</v>
      </c>
      <c r="C116" s="1">
        <f ca="1">IFERROR(__xludf.DUMMYFUNCTION("""COMPUTED_VALUE"""),480.49)</f>
        <v>480.49</v>
      </c>
      <c r="E116" s="3">
        <f ca="1">IFERROR(__xludf.DUMMYFUNCTION("""COMPUTED_VALUE"""),45701.6666666666)</f>
        <v>45701.666666666599</v>
      </c>
      <c r="F116" s="1">
        <f ca="1">IFERROR(__xludf.DUMMYFUNCTION("""COMPUTED_VALUE"""),119.54)</f>
        <v>119.54</v>
      </c>
      <c r="H116" s="3">
        <f ca="1">IFERROR(__xludf.DUMMYFUNCTION("""COMPUTED_VALUE"""),45702.7333333333)</f>
        <v>45702.733333333301</v>
      </c>
      <c r="I116" s="1">
        <f ca="1">IFERROR(__xludf.DUMMYFUNCTION("""COMPUTED_VALUE"""),336.9)</f>
        <v>336.9</v>
      </c>
      <c r="K116" s="3">
        <f ca="1">IFERROR(__xludf.DUMMYFUNCTION("""COMPUTED_VALUE"""),45701.6666666666)</f>
        <v>45701.666666666599</v>
      </c>
      <c r="L116" s="1">
        <f ca="1">IFERROR(__xludf.DUMMYFUNCTION("""COMPUTED_VALUE"""),434.72)</f>
        <v>434.72</v>
      </c>
    </row>
    <row r="117" spans="2:12" ht="13" x14ac:dyDescent="0.15">
      <c r="B117" s="3">
        <f ca="1">IFERROR(__xludf.DUMMYFUNCTION("""COMPUTED_VALUE"""),45702.6666666666)</f>
        <v>45702.666666666599</v>
      </c>
      <c r="C117" s="1">
        <f ca="1">IFERROR(__xludf.DUMMYFUNCTION("""COMPUTED_VALUE"""),479.59)</f>
        <v>479.59</v>
      </c>
      <c r="E117" s="3">
        <f ca="1">IFERROR(__xludf.DUMMYFUNCTION("""COMPUTED_VALUE"""),45702.6666666666)</f>
        <v>45702.666666666599</v>
      </c>
      <c r="F117" s="1">
        <f ca="1">IFERROR(__xludf.DUMMYFUNCTION("""COMPUTED_VALUE"""),124.73)</f>
        <v>124.73</v>
      </c>
      <c r="H117" s="3">
        <f ca="1">IFERROR(__xludf.DUMMYFUNCTION("""COMPUTED_VALUE"""),45705.7333333333)</f>
        <v>45705.733333333301</v>
      </c>
      <c r="I117" s="1">
        <f ca="1">IFERROR(__xludf.DUMMYFUNCTION("""COMPUTED_VALUE"""),340.7)</f>
        <v>340.7</v>
      </c>
      <c r="K117" s="3">
        <f ca="1">IFERROR(__xludf.DUMMYFUNCTION("""COMPUTED_VALUE"""),45702.6666666666)</f>
        <v>45702.666666666599</v>
      </c>
      <c r="L117" s="1">
        <f ca="1">IFERROR(__xludf.DUMMYFUNCTION("""COMPUTED_VALUE"""),423.19)</f>
        <v>423.19</v>
      </c>
    </row>
    <row r="118" spans="2:12" ht="13" x14ac:dyDescent="0.15">
      <c r="B118" s="3">
        <f ca="1">IFERROR(__xludf.DUMMYFUNCTION("""COMPUTED_VALUE"""),45706.6666666666)</f>
        <v>45706.666666666599</v>
      </c>
      <c r="C118" s="1">
        <f ca="1">IFERROR(__xludf.DUMMYFUNCTION("""COMPUTED_VALUE"""),482.82)</f>
        <v>482.82</v>
      </c>
      <c r="E118" s="3">
        <f ca="1">IFERROR(__xludf.DUMMYFUNCTION("""COMPUTED_VALUE"""),45706.6666666666)</f>
        <v>45706.666666666599</v>
      </c>
      <c r="F118" s="1">
        <f ca="1">IFERROR(__xludf.DUMMYFUNCTION("""COMPUTED_VALUE"""),126.9)</f>
        <v>126.9</v>
      </c>
      <c r="H118" s="3">
        <f ca="1">IFERROR(__xludf.DUMMYFUNCTION("""COMPUTED_VALUE"""),45706.7333333333)</f>
        <v>45706.733333333301</v>
      </c>
      <c r="I118" s="1">
        <f ca="1">IFERROR(__xludf.DUMMYFUNCTION("""COMPUTED_VALUE"""),339.2)</f>
        <v>339.2</v>
      </c>
      <c r="K118" s="3">
        <f ca="1">IFERROR(__xludf.DUMMYFUNCTION("""COMPUTED_VALUE"""),45706.6666666666)</f>
        <v>45706.666666666599</v>
      </c>
      <c r="L118" s="1">
        <f ca="1">IFERROR(__xludf.DUMMYFUNCTION("""COMPUTED_VALUE"""),428.54)</f>
        <v>428.54</v>
      </c>
    </row>
    <row r="119" spans="2:12" ht="13" x14ac:dyDescent="0.15">
      <c r="B119" s="3">
        <f ca="1">IFERROR(__xludf.DUMMYFUNCTION("""COMPUTED_VALUE"""),45707.6666666666)</f>
        <v>45707.666666666599</v>
      </c>
      <c r="C119" s="1">
        <f ca="1">IFERROR(__xludf.DUMMYFUNCTION("""COMPUTED_VALUE"""),483.77)</f>
        <v>483.77</v>
      </c>
      <c r="E119" s="3">
        <f ca="1">IFERROR(__xludf.DUMMYFUNCTION("""COMPUTED_VALUE"""),45707.6666666666)</f>
        <v>45707.666666666599</v>
      </c>
      <c r="F119" s="1">
        <f ca="1">IFERROR(__xludf.DUMMYFUNCTION("""COMPUTED_VALUE"""),125.79)</f>
        <v>125.79</v>
      </c>
      <c r="H119" s="3">
        <f ca="1">IFERROR(__xludf.DUMMYFUNCTION("""COMPUTED_VALUE"""),45707.7333333333)</f>
        <v>45707.733333333301</v>
      </c>
      <c r="I119" s="1">
        <f ca="1">IFERROR(__xludf.DUMMYFUNCTION("""COMPUTED_VALUE"""),340.75)</f>
        <v>340.75</v>
      </c>
      <c r="K119" s="3">
        <f ca="1">IFERROR(__xludf.DUMMYFUNCTION("""COMPUTED_VALUE"""),45707.6666666666)</f>
        <v>45707.666666666599</v>
      </c>
      <c r="L119" s="1">
        <f ca="1">IFERROR(__xludf.DUMMYFUNCTION("""COMPUTED_VALUE"""),432.95)</f>
        <v>432.95</v>
      </c>
    </row>
    <row r="120" spans="2:12" ht="13" x14ac:dyDescent="0.15">
      <c r="B120" s="3">
        <f ca="1">IFERROR(__xludf.DUMMYFUNCTION("""COMPUTED_VALUE"""),45708.6666666666)</f>
        <v>45708.666666666599</v>
      </c>
      <c r="C120" s="1">
        <f ca="1">IFERROR(__xludf.DUMMYFUNCTION("""COMPUTED_VALUE"""),481.8)</f>
        <v>481.8</v>
      </c>
      <c r="E120" s="3">
        <f ca="1">IFERROR(__xludf.DUMMYFUNCTION("""COMPUTED_VALUE"""),45708.6666666666)</f>
        <v>45708.666666666599</v>
      </c>
      <c r="F120" s="1">
        <f ca="1">IFERROR(__xludf.DUMMYFUNCTION("""COMPUTED_VALUE"""),135.97)</f>
        <v>135.97</v>
      </c>
      <c r="H120" s="3">
        <f ca="1">IFERROR(__xludf.DUMMYFUNCTION("""COMPUTED_VALUE"""),45708.7333333333)</f>
        <v>45708.733333333301</v>
      </c>
      <c r="I120" s="1">
        <f ca="1">IFERROR(__xludf.DUMMYFUNCTION("""COMPUTED_VALUE"""),335.1)</f>
        <v>335.1</v>
      </c>
      <c r="K120" s="3">
        <f ca="1">IFERROR(__xludf.DUMMYFUNCTION("""COMPUTED_VALUE"""),45708.6666666666)</f>
        <v>45708.666666666599</v>
      </c>
      <c r="L120" s="1">
        <f ca="1">IFERROR(__xludf.DUMMYFUNCTION("""COMPUTED_VALUE"""),436.29)</f>
        <v>436.29</v>
      </c>
    </row>
    <row r="121" spans="2:12" ht="13" x14ac:dyDescent="0.15">
      <c r="B121" s="3">
        <f ca="1">IFERROR(__xludf.DUMMYFUNCTION("""COMPUTED_VALUE"""),45709.6666666666)</f>
        <v>45709.666666666599</v>
      </c>
      <c r="C121" s="1">
        <f ca="1">IFERROR(__xludf.DUMMYFUNCTION("""COMPUTED_VALUE"""),478.74)</f>
        <v>478.74</v>
      </c>
      <c r="E121" s="3">
        <f ca="1">IFERROR(__xludf.DUMMYFUNCTION("""COMPUTED_VALUE"""),45709.6666666666)</f>
        <v>45709.666666666599</v>
      </c>
      <c r="F121" s="1">
        <f ca="1">IFERROR(__xludf.DUMMYFUNCTION("""COMPUTED_VALUE"""),143.75)</f>
        <v>143.75</v>
      </c>
      <c r="H121" s="3">
        <f ca="1">IFERROR(__xludf.DUMMYFUNCTION("""COMPUTED_VALUE"""),45709.7333333333)</f>
        <v>45709.733333333301</v>
      </c>
      <c r="I121" s="1">
        <f ca="1">IFERROR(__xludf.DUMMYFUNCTION("""COMPUTED_VALUE"""),337.15)</f>
        <v>337.15</v>
      </c>
      <c r="K121" s="3">
        <f ca="1">IFERROR(__xludf.DUMMYFUNCTION("""COMPUTED_VALUE"""),45709.6666666666)</f>
        <v>45709.666666666599</v>
      </c>
      <c r="L121" s="1">
        <f ca="1">IFERROR(__xludf.DUMMYFUNCTION("""COMPUTED_VALUE"""),440.72)</f>
        <v>440.72</v>
      </c>
    </row>
    <row r="122" spans="2:12" ht="13" x14ac:dyDescent="0.15">
      <c r="B122" s="3">
        <f ca="1">IFERROR(__xludf.DUMMYFUNCTION("""COMPUTED_VALUE"""),45712.6666666666)</f>
        <v>45712.666666666599</v>
      </c>
      <c r="C122" s="1">
        <f ca="1">IFERROR(__xludf.DUMMYFUNCTION("""COMPUTED_VALUE"""),498.42)</f>
        <v>498.42</v>
      </c>
      <c r="E122" s="3">
        <f ca="1">IFERROR(__xludf.DUMMYFUNCTION("""COMPUTED_VALUE"""),45712.6666666666)</f>
        <v>45712.666666666599</v>
      </c>
      <c r="F122" s="1">
        <f ca="1">IFERROR(__xludf.DUMMYFUNCTION("""COMPUTED_VALUE"""),129.04)</f>
        <v>129.04</v>
      </c>
      <c r="H122" s="3">
        <f ca="1">IFERROR(__xludf.DUMMYFUNCTION("""COMPUTED_VALUE"""),45712.7333333333)</f>
        <v>45712.733333333301</v>
      </c>
      <c r="I122" s="1">
        <f ca="1">IFERROR(__xludf.DUMMYFUNCTION("""COMPUTED_VALUE"""),333.85)</f>
        <v>333.85</v>
      </c>
      <c r="K122" s="3">
        <f ca="1">IFERROR(__xludf.DUMMYFUNCTION("""COMPUTED_VALUE"""),45712.6666666666)</f>
        <v>45712.666666666599</v>
      </c>
      <c r="L122" s="1">
        <f ca="1">IFERROR(__xludf.DUMMYFUNCTION("""COMPUTED_VALUE"""),440.27)</f>
        <v>440.27</v>
      </c>
    </row>
    <row r="123" spans="2:12" ht="13" x14ac:dyDescent="0.15">
      <c r="B123" s="3">
        <f ca="1">IFERROR(__xludf.DUMMYFUNCTION("""COMPUTED_VALUE"""),45713.6666666666)</f>
        <v>45713.666666666599</v>
      </c>
      <c r="C123" s="1">
        <f ca="1">IFERROR(__xludf.DUMMYFUNCTION("""COMPUTED_VALUE"""),499.82)</f>
        <v>499.82</v>
      </c>
      <c r="E123" s="3">
        <f ca="1">IFERROR(__xludf.DUMMYFUNCTION("""COMPUTED_VALUE"""),45713.6666666666)</f>
        <v>45713.666666666599</v>
      </c>
      <c r="F123" s="1">
        <f ca="1">IFERROR(__xludf.DUMMYFUNCTION("""COMPUTED_VALUE"""),134.01)</f>
        <v>134.01</v>
      </c>
      <c r="H123" s="3">
        <f ca="1">IFERROR(__xludf.DUMMYFUNCTION("""COMPUTED_VALUE"""),45713.7333333333)</f>
        <v>45713.733333333301</v>
      </c>
      <c r="I123" s="1">
        <f ca="1">IFERROR(__xludf.DUMMYFUNCTION("""COMPUTED_VALUE"""),329.9)</f>
        <v>329.9</v>
      </c>
      <c r="K123" s="3">
        <f ca="1">IFERROR(__xludf.DUMMYFUNCTION("""COMPUTED_VALUE"""),45713.6666666666)</f>
        <v>45713.666666666599</v>
      </c>
      <c r="L123" s="1">
        <f ca="1">IFERROR(__xludf.DUMMYFUNCTION("""COMPUTED_VALUE"""),448.46)</f>
        <v>448.46</v>
      </c>
    </row>
    <row r="124" spans="2:12" ht="13" x14ac:dyDescent="0.15">
      <c r="B124" s="3">
        <f ca="1">IFERROR(__xludf.DUMMYFUNCTION("""COMPUTED_VALUE"""),45714.6666666666)</f>
        <v>45714.666666666599</v>
      </c>
      <c r="C124" s="1">
        <f ca="1">IFERROR(__xludf.DUMMYFUNCTION("""COMPUTED_VALUE"""),494.1)</f>
        <v>494.1</v>
      </c>
      <c r="E124" s="3">
        <f ca="1">IFERROR(__xludf.DUMMYFUNCTION("""COMPUTED_VALUE"""),45714.6666666666)</f>
        <v>45714.666666666599</v>
      </c>
      <c r="F124" s="1">
        <f ca="1">IFERROR(__xludf.DUMMYFUNCTION("""COMPUTED_VALUE"""),139.08)</f>
        <v>139.08000000000001</v>
      </c>
      <c r="H124" s="3">
        <f ca="1">IFERROR(__xludf.DUMMYFUNCTION("""COMPUTED_VALUE"""),45714.7333333333)</f>
        <v>45714.733333333301</v>
      </c>
      <c r="I124" s="1">
        <f ca="1">IFERROR(__xludf.DUMMYFUNCTION("""COMPUTED_VALUE"""),333.65)</f>
        <v>333.65</v>
      </c>
      <c r="K124" s="3">
        <f ca="1">IFERROR(__xludf.DUMMYFUNCTION("""COMPUTED_VALUE"""),45714.6666666666)</f>
        <v>45714.666666666599</v>
      </c>
      <c r="L124" s="1">
        <f ca="1">IFERROR(__xludf.DUMMYFUNCTION("""COMPUTED_VALUE"""),441.5)</f>
        <v>441.5</v>
      </c>
    </row>
    <row r="125" spans="2:12" ht="13" x14ac:dyDescent="0.15">
      <c r="B125" s="3">
        <f ca="1">IFERROR(__xludf.DUMMYFUNCTION("""COMPUTED_VALUE"""),45715.6666666666)</f>
        <v>45715.666666666599</v>
      </c>
      <c r="C125" s="1">
        <f ca="1">IFERROR(__xludf.DUMMYFUNCTION("""COMPUTED_VALUE"""),502.41)</f>
        <v>502.41</v>
      </c>
      <c r="E125" s="3">
        <f ca="1">IFERROR(__xludf.DUMMYFUNCTION("""COMPUTED_VALUE"""),45715.6666666666)</f>
        <v>45715.666666666599</v>
      </c>
      <c r="F125" s="1">
        <f ca="1">IFERROR(__xludf.DUMMYFUNCTION("""COMPUTED_VALUE"""),136.55)</f>
        <v>136.55000000000001</v>
      </c>
      <c r="H125" s="3">
        <f ca="1">IFERROR(__xludf.DUMMYFUNCTION("""COMPUTED_VALUE"""),45715.7333333333)</f>
        <v>45715.733333333301</v>
      </c>
      <c r="I125" s="1">
        <f ca="1">IFERROR(__xludf.DUMMYFUNCTION("""COMPUTED_VALUE"""),343.95)</f>
        <v>343.95</v>
      </c>
      <c r="K125" s="3">
        <f ca="1">IFERROR(__xludf.DUMMYFUNCTION("""COMPUTED_VALUE"""),45715.6666666666)</f>
        <v>45715.666666666599</v>
      </c>
      <c r="L125" s="1">
        <f ca="1">IFERROR(__xludf.DUMMYFUNCTION("""COMPUTED_VALUE"""),446.46)</f>
        <v>446.46</v>
      </c>
    </row>
    <row r="126" spans="2:12" ht="13" x14ac:dyDescent="0.15">
      <c r="B126" s="3">
        <f ca="1">IFERROR(__xludf.DUMMYFUNCTION("""COMPUTED_VALUE"""),45716.6666666666)</f>
        <v>45716.666666666599</v>
      </c>
      <c r="C126" s="1">
        <f ca="1">IFERROR(__xludf.DUMMYFUNCTION("""COMPUTED_VALUE"""),513.83)</f>
        <v>513.83000000000004</v>
      </c>
      <c r="E126" s="3">
        <f ca="1">IFERROR(__xludf.DUMMYFUNCTION("""COMPUTED_VALUE"""),45716.6666666666)</f>
        <v>45716.666666666599</v>
      </c>
      <c r="F126" s="1">
        <f ca="1">IFERROR(__xludf.DUMMYFUNCTION("""COMPUTED_VALUE"""),132.51)</f>
        <v>132.51</v>
      </c>
      <c r="H126" s="3">
        <f ca="1">IFERROR(__xludf.DUMMYFUNCTION("""COMPUTED_VALUE"""),45716.7333333333)</f>
        <v>45716.733333333301</v>
      </c>
      <c r="I126" s="1">
        <f ca="1">IFERROR(__xludf.DUMMYFUNCTION("""COMPUTED_VALUE"""),343.25)</f>
        <v>343.25</v>
      </c>
      <c r="K126" s="3">
        <f ca="1">IFERROR(__xludf.DUMMYFUNCTION("""COMPUTED_VALUE"""),45716.6666666666)</f>
        <v>45716.666666666599</v>
      </c>
      <c r="L126" s="1">
        <f ca="1">IFERROR(__xludf.DUMMYFUNCTION("""COMPUTED_VALUE"""),450.37)</f>
        <v>450.37</v>
      </c>
    </row>
    <row r="127" spans="2:12" ht="13" x14ac:dyDescent="0.15">
      <c r="B127" s="3">
        <f ca="1">IFERROR(__xludf.DUMMYFUNCTION("""COMPUTED_VALUE"""),45719.6666666666)</f>
        <v>45719.666666666599</v>
      </c>
      <c r="C127" s="1">
        <f ca="1">IFERROR(__xludf.DUMMYFUNCTION("""COMPUTED_VALUE"""),510.08)</f>
        <v>510.08</v>
      </c>
      <c r="E127" s="3">
        <f ca="1">IFERROR(__xludf.DUMMYFUNCTION("""COMPUTED_VALUE"""),45719.6666666666)</f>
        <v>45719.666666666599</v>
      </c>
      <c r="F127" s="1">
        <f ca="1">IFERROR(__xludf.DUMMYFUNCTION("""COMPUTED_VALUE"""),130.81)</f>
        <v>130.81</v>
      </c>
      <c r="H127" s="3">
        <f ca="1">IFERROR(__xludf.DUMMYFUNCTION("""COMPUTED_VALUE"""),45719.7333333333)</f>
        <v>45719.733333333301</v>
      </c>
      <c r="I127" s="1">
        <f ca="1">IFERROR(__xludf.DUMMYFUNCTION("""COMPUTED_VALUE"""),348.7)</f>
        <v>348.7</v>
      </c>
      <c r="K127" s="3">
        <f ca="1">IFERROR(__xludf.DUMMYFUNCTION("""COMPUTED_VALUE"""),45719.6666666666)</f>
        <v>45719.666666666599</v>
      </c>
      <c r="L127" s="1">
        <f ca="1">IFERROR(__xludf.DUMMYFUNCTION("""COMPUTED_VALUE"""),451.94)</f>
        <v>451.94</v>
      </c>
    </row>
    <row r="128" spans="2:12" ht="13" x14ac:dyDescent="0.15">
      <c r="B128" s="3">
        <f ca="1">IFERROR(__xludf.DUMMYFUNCTION("""COMPUTED_VALUE"""),45720.6666666666)</f>
        <v>45720.666666666599</v>
      </c>
      <c r="C128" s="1">
        <f ca="1">IFERROR(__xludf.DUMMYFUNCTION("""COMPUTED_VALUE"""),495.86)</f>
        <v>495.86</v>
      </c>
      <c r="E128" s="3">
        <f ca="1">IFERROR(__xludf.DUMMYFUNCTION("""COMPUTED_VALUE"""),45720.6666666666)</f>
        <v>45720.666666666599</v>
      </c>
      <c r="F128" s="1">
        <f ca="1">IFERROR(__xludf.DUMMYFUNCTION("""COMPUTED_VALUE"""),129.85)</f>
        <v>129.85</v>
      </c>
      <c r="H128" s="3">
        <f ca="1">IFERROR(__xludf.DUMMYFUNCTION("""COMPUTED_VALUE"""),45720.7333333333)</f>
        <v>45720.733333333301</v>
      </c>
      <c r="I128" s="1">
        <f ca="1">IFERROR(__xludf.DUMMYFUNCTION("""COMPUTED_VALUE"""),335.8)</f>
        <v>335.8</v>
      </c>
      <c r="K128" s="3">
        <f ca="1">IFERROR(__xludf.DUMMYFUNCTION("""COMPUTED_VALUE"""),45720.6666666666)</f>
        <v>45720.666666666599</v>
      </c>
      <c r="L128" s="1">
        <f ca="1">IFERROR(__xludf.DUMMYFUNCTION("""COMPUTED_VALUE"""),448.82)</f>
        <v>448.82</v>
      </c>
    </row>
    <row r="129" spans="2:12" ht="13" x14ac:dyDescent="0.15">
      <c r="B129" s="3">
        <f ca="1">IFERROR(__xludf.DUMMYFUNCTION("""COMPUTED_VALUE"""),45721.6666666666)</f>
        <v>45721.666666666599</v>
      </c>
      <c r="C129" s="1">
        <f ca="1">IFERROR(__xludf.DUMMYFUNCTION("""COMPUTED_VALUE"""),498.5)</f>
        <v>498.5</v>
      </c>
      <c r="E129" s="3">
        <f ca="1">IFERROR(__xludf.DUMMYFUNCTION("""COMPUTED_VALUE"""),45721.6666666666)</f>
        <v>45721.666666666599</v>
      </c>
      <c r="F129" s="1">
        <f ca="1">IFERROR(__xludf.DUMMYFUNCTION("""COMPUTED_VALUE"""),141.03)</f>
        <v>141.03</v>
      </c>
      <c r="H129" s="3">
        <f ca="1">IFERROR(__xludf.DUMMYFUNCTION("""COMPUTED_VALUE"""),45721.7333333333)</f>
        <v>45721.733333333301</v>
      </c>
      <c r="I129" s="1">
        <f ca="1">IFERROR(__xludf.DUMMYFUNCTION("""COMPUTED_VALUE"""),324.85)</f>
        <v>324.85000000000002</v>
      </c>
      <c r="K129" s="3">
        <f ca="1">IFERROR(__xludf.DUMMYFUNCTION("""COMPUTED_VALUE"""),45721.6666666666)</f>
        <v>45721.666666666599</v>
      </c>
      <c r="L129" s="1">
        <f ca="1">IFERROR(__xludf.DUMMYFUNCTION("""COMPUTED_VALUE"""),460.42)</f>
        <v>460.42</v>
      </c>
    </row>
    <row r="130" spans="2:12" ht="13" x14ac:dyDescent="0.15">
      <c r="B130" s="3">
        <f ca="1">IFERROR(__xludf.DUMMYFUNCTION("""COMPUTED_VALUE"""),45722.6666666666)</f>
        <v>45722.666666666599</v>
      </c>
      <c r="C130" s="1">
        <f ca="1">IFERROR(__xludf.DUMMYFUNCTION("""COMPUTED_VALUE"""),497.84)</f>
        <v>497.84</v>
      </c>
      <c r="E130" s="3">
        <f ca="1">IFERROR(__xludf.DUMMYFUNCTION("""COMPUTED_VALUE"""),45722.6666666666)</f>
        <v>45722.666666666599</v>
      </c>
      <c r="F130" s="1">
        <f ca="1">IFERROR(__xludf.DUMMYFUNCTION("""COMPUTED_VALUE"""),139.95)</f>
        <v>139.94999999999999</v>
      </c>
      <c r="H130" s="3">
        <f ca="1">IFERROR(__xludf.DUMMYFUNCTION("""COMPUTED_VALUE"""),45722.7333333333)</f>
        <v>45722.733333333301</v>
      </c>
      <c r="I130" s="1">
        <f ca="1">IFERROR(__xludf.DUMMYFUNCTION("""COMPUTED_VALUE"""),321.4)</f>
        <v>321.39999999999998</v>
      </c>
      <c r="K130" s="3">
        <f ca="1">IFERROR(__xludf.DUMMYFUNCTION("""COMPUTED_VALUE"""),45722.6666666666)</f>
        <v>45722.666666666599</v>
      </c>
      <c r="L130" s="1">
        <f ca="1">IFERROR(__xludf.DUMMYFUNCTION("""COMPUTED_VALUE"""),461.5)</f>
        <v>461.5</v>
      </c>
    </row>
    <row r="131" spans="2:12" ht="13" x14ac:dyDescent="0.15">
      <c r="B131" s="3">
        <f ca="1">IFERROR(__xludf.DUMMYFUNCTION("""COMPUTED_VALUE"""),45723.6666666666)</f>
        <v>45723.666666666599</v>
      </c>
      <c r="C131" s="1">
        <f ca="1">IFERROR(__xludf.DUMMYFUNCTION("""COMPUTED_VALUE"""),495.62)</f>
        <v>495.62</v>
      </c>
      <c r="E131" s="3">
        <f ca="1">IFERROR(__xludf.DUMMYFUNCTION("""COMPUTED_VALUE"""),45723.6666666666)</f>
        <v>45723.666666666599</v>
      </c>
      <c r="F131" s="1">
        <f ca="1">IFERROR(__xludf.DUMMYFUNCTION("""COMPUTED_VALUE"""),140.62)</f>
        <v>140.62</v>
      </c>
      <c r="H131" s="3">
        <f ca="1">IFERROR(__xludf.DUMMYFUNCTION("""COMPUTED_VALUE"""),45723.7333333333)</f>
        <v>45723.733333333301</v>
      </c>
      <c r="I131" s="1">
        <f ca="1">IFERROR(__xludf.DUMMYFUNCTION("""COMPUTED_VALUE"""),313.35)</f>
        <v>313.35000000000002</v>
      </c>
      <c r="K131" s="3">
        <f ca="1">IFERROR(__xludf.DUMMYFUNCTION("""COMPUTED_VALUE"""),45723.6666666666)</f>
        <v>45723.666666666599</v>
      </c>
      <c r="L131" s="1">
        <f ca="1">IFERROR(__xludf.DUMMYFUNCTION("""COMPUTED_VALUE"""),473.65)</f>
        <v>473.65</v>
      </c>
    </row>
    <row r="132" spans="2:12" ht="13" x14ac:dyDescent="0.15">
      <c r="B132" s="3">
        <f ca="1">IFERROR(__xludf.DUMMYFUNCTION("""COMPUTED_VALUE"""),45726.6666666666)</f>
        <v>45726.666666666599</v>
      </c>
      <c r="C132" s="1">
        <f ca="1">IFERROR(__xludf.DUMMYFUNCTION("""COMPUTED_VALUE"""),497.1)</f>
        <v>497.1</v>
      </c>
      <c r="E132" s="3">
        <f ca="1">IFERROR(__xludf.DUMMYFUNCTION("""COMPUTED_VALUE"""),45726.6666666666)</f>
        <v>45726.666666666599</v>
      </c>
      <c r="F132" s="1">
        <f ca="1">IFERROR(__xludf.DUMMYFUNCTION("""COMPUTED_VALUE"""),132.54)</f>
        <v>132.54</v>
      </c>
      <c r="H132" s="3">
        <f ca="1">IFERROR(__xludf.DUMMYFUNCTION("""COMPUTED_VALUE"""),45726.7333333333)</f>
        <v>45726.733333333301</v>
      </c>
      <c r="I132" s="1">
        <f ca="1">IFERROR(__xludf.DUMMYFUNCTION("""COMPUTED_VALUE"""),316.65)</f>
        <v>316.64999999999998</v>
      </c>
      <c r="K132" s="3">
        <f ca="1">IFERROR(__xludf.DUMMYFUNCTION("""COMPUTED_VALUE"""),45726.6666666666)</f>
        <v>45726.666666666599</v>
      </c>
      <c r="L132" s="1">
        <f ca="1">IFERROR(__xludf.DUMMYFUNCTION("""COMPUTED_VALUE"""),479.17)</f>
        <v>479.17</v>
      </c>
    </row>
    <row r="133" spans="2:12" ht="13" x14ac:dyDescent="0.15">
      <c r="B133" s="3">
        <f ca="1">IFERROR(__xludf.DUMMYFUNCTION("""COMPUTED_VALUE"""),45727.6666666666)</f>
        <v>45727.666666666599</v>
      </c>
      <c r="C133" s="1">
        <f ca="1">IFERROR(__xludf.DUMMYFUNCTION("""COMPUTED_VALUE"""),496.25)</f>
        <v>496.25</v>
      </c>
      <c r="E133" s="3">
        <f ca="1">IFERROR(__xludf.DUMMYFUNCTION("""COMPUTED_VALUE"""),45727.6666666666)</f>
        <v>45727.666666666599</v>
      </c>
      <c r="F133" s="1">
        <f ca="1">IFERROR(__xludf.DUMMYFUNCTION("""COMPUTED_VALUE"""),139.02)</f>
        <v>139.02000000000001</v>
      </c>
      <c r="H133" s="3">
        <f ca="1">IFERROR(__xludf.DUMMYFUNCTION("""COMPUTED_VALUE"""),45727.7333333333)</f>
        <v>45727.733333333301</v>
      </c>
      <c r="I133" s="1">
        <f ca="1">IFERROR(__xludf.DUMMYFUNCTION("""COMPUTED_VALUE"""),305.35)</f>
        <v>305.35000000000002</v>
      </c>
      <c r="K133" s="3">
        <f ca="1">IFERROR(__xludf.DUMMYFUNCTION("""COMPUTED_VALUE"""),45727.6666666666)</f>
        <v>45727.666666666599</v>
      </c>
      <c r="L133" s="1">
        <f ca="1">IFERROR(__xludf.DUMMYFUNCTION("""COMPUTED_VALUE"""),468.88)</f>
        <v>468.88</v>
      </c>
    </row>
    <row r="134" spans="2:12" ht="13" x14ac:dyDescent="0.15">
      <c r="B134" s="3">
        <f ca="1">IFERROR(__xludf.DUMMYFUNCTION("""COMPUTED_VALUE"""),45728.6666666666)</f>
        <v>45728.666666666599</v>
      </c>
      <c r="C134" s="1">
        <f ca="1">IFERROR(__xludf.DUMMYFUNCTION("""COMPUTED_VALUE"""),495.94)</f>
        <v>495.94</v>
      </c>
      <c r="E134" s="3">
        <f ca="1">IFERROR(__xludf.DUMMYFUNCTION("""COMPUTED_VALUE"""),45728.6666666666)</f>
        <v>45728.666666666599</v>
      </c>
      <c r="F134" s="1">
        <f ca="1">IFERROR(__xludf.DUMMYFUNCTION("""COMPUTED_VALUE"""),137.14)</f>
        <v>137.13999999999999</v>
      </c>
      <c r="H134" s="3">
        <f ca="1">IFERROR(__xludf.DUMMYFUNCTION("""COMPUTED_VALUE"""),45728.7333333333)</f>
        <v>45728.733333333301</v>
      </c>
      <c r="I134" s="1">
        <f ca="1">IFERROR(__xludf.DUMMYFUNCTION("""COMPUTED_VALUE"""),303.9)</f>
        <v>303.89999999999998</v>
      </c>
      <c r="K134" s="3">
        <f ca="1">IFERROR(__xludf.DUMMYFUNCTION("""COMPUTED_VALUE"""),45728.6666666666)</f>
        <v>45728.666666666599</v>
      </c>
      <c r="L134" s="1">
        <f ca="1">IFERROR(__xludf.DUMMYFUNCTION("""COMPUTED_VALUE"""),461.5)</f>
        <v>461.5</v>
      </c>
    </row>
    <row r="135" spans="2:12" ht="13" x14ac:dyDescent="0.15">
      <c r="B135" s="3">
        <f ca="1">IFERROR(__xludf.DUMMYFUNCTION("""COMPUTED_VALUE"""),45729.6666666666)</f>
        <v>45729.666666666599</v>
      </c>
      <c r="C135" s="1">
        <f ca="1">IFERROR(__xludf.DUMMYFUNCTION("""COMPUTED_VALUE"""),504.25)</f>
        <v>504.25</v>
      </c>
      <c r="E135" s="3">
        <f ca="1">IFERROR(__xludf.DUMMYFUNCTION("""COMPUTED_VALUE"""),45729.6666666666)</f>
        <v>45729.666666666599</v>
      </c>
      <c r="F135" s="1">
        <f ca="1">IFERROR(__xludf.DUMMYFUNCTION("""COMPUTED_VALUE"""),138.35)</f>
        <v>138.35</v>
      </c>
      <c r="H135" s="3">
        <f ca="1">IFERROR(__xludf.DUMMYFUNCTION("""COMPUTED_VALUE"""),45729.7333333333)</f>
        <v>45729.733333333301</v>
      </c>
      <c r="I135" s="1">
        <f ca="1">IFERROR(__xludf.DUMMYFUNCTION("""COMPUTED_VALUE"""),305.2)</f>
        <v>305.2</v>
      </c>
      <c r="K135" s="3">
        <f ca="1">IFERROR(__xludf.DUMMYFUNCTION("""COMPUTED_VALUE"""),45729.6666666666)</f>
        <v>45729.666666666599</v>
      </c>
      <c r="L135" s="1">
        <f ca="1">IFERROR(__xludf.DUMMYFUNCTION("""COMPUTED_VALUE"""),467.93)</f>
        <v>467.93</v>
      </c>
    </row>
    <row r="136" spans="2:12" ht="13" x14ac:dyDescent="0.15">
      <c r="B136" s="3">
        <f ca="1">IFERROR(__xludf.DUMMYFUNCTION("""COMPUTED_VALUE"""),45730.6666666666)</f>
        <v>45730.666666666599</v>
      </c>
      <c r="C136" s="1">
        <f ca="1">IFERROR(__xludf.DUMMYFUNCTION("""COMPUTED_VALUE"""),514.6)</f>
        <v>514.6</v>
      </c>
      <c r="E136" s="3">
        <f ca="1">IFERROR(__xludf.DUMMYFUNCTION("""COMPUTED_VALUE"""),45730.6666666666)</f>
        <v>45730.666666666599</v>
      </c>
      <c r="F136" s="1">
        <f ca="1">IFERROR(__xludf.DUMMYFUNCTION("""COMPUTED_VALUE"""),141.1)</f>
        <v>141.1</v>
      </c>
      <c r="H136" s="3">
        <f ca="1">IFERROR(__xludf.DUMMYFUNCTION("""COMPUTED_VALUE"""),45730.7333333333)</f>
        <v>45730.733333333301</v>
      </c>
      <c r="I136" s="1">
        <f ca="1">IFERROR(__xludf.DUMMYFUNCTION("""COMPUTED_VALUE"""),303.6)</f>
        <v>303.60000000000002</v>
      </c>
      <c r="K136" s="3">
        <f ca="1">IFERROR(__xludf.DUMMYFUNCTION("""COMPUTED_VALUE"""),45730.6666666666)</f>
        <v>45730.666666666599</v>
      </c>
      <c r="L136" s="1">
        <f ca="1">IFERROR(__xludf.DUMMYFUNCTION("""COMPUTED_VALUE"""),466.17)</f>
        <v>466.17</v>
      </c>
    </row>
    <row r="137" spans="2:12" ht="13" x14ac:dyDescent="0.15">
      <c r="B137" s="3">
        <f ca="1">IFERROR(__xludf.DUMMYFUNCTION("""COMPUTED_VALUE"""),45733.6666666666)</f>
        <v>45733.666666666599</v>
      </c>
      <c r="C137" s="1">
        <f ca="1">IFERROR(__xludf.DUMMYFUNCTION("""COMPUTED_VALUE"""),523.01)</f>
        <v>523.01</v>
      </c>
      <c r="E137" s="3">
        <f ca="1">IFERROR(__xludf.DUMMYFUNCTION("""COMPUTED_VALUE"""),45733.6666666666)</f>
        <v>45733.666666666599</v>
      </c>
      <c r="F137" s="1">
        <f ca="1">IFERROR(__xludf.DUMMYFUNCTION("""COMPUTED_VALUE"""),147.57)</f>
        <v>147.57</v>
      </c>
      <c r="H137" s="3">
        <f ca="1">IFERROR(__xludf.DUMMYFUNCTION("""COMPUTED_VALUE"""),45733.7333333333)</f>
        <v>45733.733333333301</v>
      </c>
      <c r="I137" s="1">
        <f ca="1">IFERROR(__xludf.DUMMYFUNCTION("""COMPUTED_VALUE"""),304.25)</f>
        <v>304.25</v>
      </c>
      <c r="K137" s="3">
        <f ca="1">IFERROR(__xludf.DUMMYFUNCTION("""COMPUTED_VALUE"""),45733.6666666666)</f>
        <v>45733.666666666599</v>
      </c>
      <c r="L137" s="1">
        <f ca="1">IFERROR(__xludf.DUMMYFUNCTION("""COMPUTED_VALUE"""),467.61)</f>
        <v>467.61</v>
      </c>
    </row>
    <row r="138" spans="2:12" ht="13" x14ac:dyDescent="0.15">
      <c r="B138" s="3">
        <f ca="1">IFERROR(__xludf.DUMMYFUNCTION("""COMPUTED_VALUE"""),45734.6666666666)</f>
        <v>45734.666666666599</v>
      </c>
      <c r="C138" s="1">
        <f ca="1">IFERROR(__xludf.DUMMYFUNCTION("""COMPUTED_VALUE"""),523.14)</f>
        <v>523.14</v>
      </c>
      <c r="E138" s="3">
        <f ca="1">IFERROR(__xludf.DUMMYFUNCTION("""COMPUTED_VALUE"""),45734.6666666666)</f>
        <v>45734.666666666599</v>
      </c>
      <c r="F138" s="1">
        <f ca="1">IFERROR(__xludf.DUMMYFUNCTION("""COMPUTED_VALUE"""),142.74)</f>
        <v>142.74</v>
      </c>
      <c r="H138" s="3">
        <f ca="1">IFERROR(__xludf.DUMMYFUNCTION("""COMPUTED_VALUE"""),45734.7333333333)</f>
        <v>45734.733333333301</v>
      </c>
      <c r="I138" s="1">
        <f ca="1">IFERROR(__xludf.DUMMYFUNCTION("""COMPUTED_VALUE"""),304.8)</f>
        <v>304.8</v>
      </c>
      <c r="K138" s="3">
        <f ca="1">IFERROR(__xludf.DUMMYFUNCTION("""COMPUTED_VALUE"""),45734.6666666666)</f>
        <v>45734.666666666599</v>
      </c>
      <c r="L138" s="1">
        <f ca="1">IFERROR(__xludf.DUMMYFUNCTION("""COMPUTED_VALUE"""),469.28)</f>
        <v>469.28</v>
      </c>
    </row>
    <row r="139" spans="2:12" ht="13" x14ac:dyDescent="0.15">
      <c r="B139" s="3">
        <f ca="1">IFERROR(__xludf.DUMMYFUNCTION("""COMPUTED_VALUE"""),45735.6666666666)</f>
        <v>45735.666666666599</v>
      </c>
      <c r="C139" s="1">
        <f ca="1">IFERROR(__xludf.DUMMYFUNCTION("""COMPUTED_VALUE"""),525.27)</f>
        <v>525.27</v>
      </c>
      <c r="E139" s="3">
        <f ca="1">IFERROR(__xludf.DUMMYFUNCTION("""COMPUTED_VALUE"""),45735.6666666666)</f>
        <v>45735.666666666599</v>
      </c>
      <c r="F139" s="1">
        <f ca="1">IFERROR(__xludf.DUMMYFUNCTION("""COMPUTED_VALUE"""),143.2)</f>
        <v>143.19999999999999</v>
      </c>
      <c r="H139" s="3">
        <f ca="1">IFERROR(__xludf.DUMMYFUNCTION("""COMPUTED_VALUE"""),45735.7333333333)</f>
        <v>45735.733333333301</v>
      </c>
      <c r="I139" s="1">
        <f ca="1">IFERROR(__xludf.DUMMYFUNCTION("""COMPUTED_VALUE"""),310.65)</f>
        <v>310.64999999999998</v>
      </c>
      <c r="K139" s="3">
        <f ca="1">IFERROR(__xludf.DUMMYFUNCTION("""COMPUTED_VALUE"""),45735.6666666666)</f>
        <v>45735.666666666599</v>
      </c>
      <c r="L139" s="1">
        <f ca="1">IFERROR(__xludf.DUMMYFUNCTION("""COMPUTED_VALUE"""),470.55)</f>
        <v>470.55</v>
      </c>
    </row>
    <row r="140" spans="2:12" ht="13" x14ac:dyDescent="0.15">
      <c r="B140" s="3">
        <f ca="1">IFERROR(__xludf.DUMMYFUNCTION("""COMPUTED_VALUE"""),45736.6666666666)</f>
        <v>45736.666666666599</v>
      </c>
      <c r="C140" s="1">
        <f ca="1">IFERROR(__xludf.DUMMYFUNCTION("""COMPUTED_VALUE"""),528.73)</f>
        <v>528.73</v>
      </c>
      <c r="E140" s="3">
        <f ca="1">IFERROR(__xludf.DUMMYFUNCTION("""COMPUTED_VALUE"""),45736.6666666666)</f>
        <v>45736.666666666599</v>
      </c>
      <c r="F140" s="1">
        <f ca="1">IFERROR(__xludf.DUMMYFUNCTION("""COMPUTED_VALUE"""),136.91)</f>
        <v>136.91</v>
      </c>
      <c r="H140" s="3">
        <f ca="1">IFERROR(__xludf.DUMMYFUNCTION("""COMPUTED_VALUE"""),45736.7333333333)</f>
        <v>45736.733333333301</v>
      </c>
      <c r="I140" s="1">
        <f ca="1">IFERROR(__xludf.DUMMYFUNCTION("""COMPUTED_VALUE"""),313.45)</f>
        <v>313.45</v>
      </c>
      <c r="K140" s="3">
        <f ca="1">IFERROR(__xludf.DUMMYFUNCTION("""COMPUTED_VALUE"""),45736.6666666666)</f>
        <v>45736.666666666599</v>
      </c>
      <c r="L140" s="1">
        <f ca="1">IFERROR(__xludf.DUMMYFUNCTION("""COMPUTED_VALUE"""),466.74)</f>
        <v>466.74</v>
      </c>
    </row>
    <row r="141" spans="2:12" ht="13" x14ac:dyDescent="0.15">
      <c r="B141" s="3">
        <f ca="1">IFERROR(__xludf.DUMMYFUNCTION("""COMPUTED_VALUE"""),45737.6666666666)</f>
        <v>45737.666666666599</v>
      </c>
      <c r="C141" s="1">
        <f ca="1">IFERROR(__xludf.DUMMYFUNCTION("""COMPUTED_VALUE"""),521.91)</f>
        <v>521.91</v>
      </c>
      <c r="E141" s="3">
        <f ca="1">IFERROR(__xludf.DUMMYFUNCTION("""COMPUTED_VALUE"""),45737.6666666666)</f>
        <v>45737.666666666599</v>
      </c>
      <c r="F141" s="1">
        <f ca="1">IFERROR(__xludf.DUMMYFUNCTION("""COMPUTED_VALUE"""),135.14)</f>
        <v>135.13999999999999</v>
      </c>
      <c r="H141" s="3">
        <f ca="1">IFERROR(__xludf.DUMMYFUNCTION("""COMPUTED_VALUE"""),45737.7333333333)</f>
        <v>45737.733333333301</v>
      </c>
      <c r="I141" s="1">
        <f ca="1">IFERROR(__xludf.DUMMYFUNCTION("""COMPUTED_VALUE"""),311.9)</f>
        <v>311.89999999999998</v>
      </c>
      <c r="K141" s="3">
        <f ca="1">IFERROR(__xludf.DUMMYFUNCTION("""COMPUTED_VALUE"""),45737.6666666666)</f>
        <v>45737.666666666599</v>
      </c>
      <c r="L141" s="1">
        <f ca="1">IFERROR(__xludf.DUMMYFUNCTION("""COMPUTED_VALUE"""),439.7)</f>
        <v>439.7</v>
      </c>
    </row>
    <row r="142" spans="2:12" ht="13" x14ac:dyDescent="0.15">
      <c r="B142" s="3">
        <f ca="1">IFERROR(__xludf.DUMMYFUNCTION("""COMPUTED_VALUE"""),45740.6666666666)</f>
        <v>45740.666666666599</v>
      </c>
      <c r="C142" s="1">
        <f ca="1">IFERROR(__xludf.DUMMYFUNCTION("""COMPUTED_VALUE"""),525.85)</f>
        <v>525.85</v>
      </c>
      <c r="E142" s="3">
        <f ca="1">IFERROR(__xludf.DUMMYFUNCTION("""COMPUTED_VALUE"""),45740.6666666666)</f>
        <v>45740.666666666599</v>
      </c>
      <c r="F142" s="1">
        <f ca="1">IFERROR(__xludf.DUMMYFUNCTION("""COMPUTED_VALUE"""),134.48)</f>
        <v>134.47999999999999</v>
      </c>
      <c r="H142" s="3">
        <f ca="1">IFERROR(__xludf.DUMMYFUNCTION("""COMPUTED_VALUE"""),45740.7333333333)</f>
        <v>45740.733333333301</v>
      </c>
      <c r="I142" s="1">
        <f ca="1">IFERROR(__xludf.DUMMYFUNCTION("""COMPUTED_VALUE"""),317.75)</f>
        <v>317.75</v>
      </c>
      <c r="K142" s="3">
        <f ca="1">IFERROR(__xludf.DUMMYFUNCTION("""COMPUTED_VALUE"""),45740.6666666666)</f>
        <v>45740.666666666599</v>
      </c>
      <c r="L142" s="1">
        <f ca="1">IFERROR(__xludf.DUMMYFUNCTION("""COMPUTED_VALUE"""),434.98)</f>
        <v>434.98</v>
      </c>
    </row>
    <row r="143" spans="2:12" ht="13" x14ac:dyDescent="0.15">
      <c r="B143" s="3">
        <f ca="1">IFERROR(__xludf.DUMMYFUNCTION("""COMPUTED_VALUE"""),45741.6666666666)</f>
        <v>45741.666666666599</v>
      </c>
      <c r="C143" s="1">
        <f ca="1">IFERROR(__xludf.DUMMYFUNCTION("""COMPUTED_VALUE"""),528.87)</f>
        <v>528.87</v>
      </c>
      <c r="E143" s="3">
        <f ca="1">IFERROR(__xludf.DUMMYFUNCTION("""COMPUTED_VALUE"""),45741.6666666666)</f>
        <v>45741.666666666599</v>
      </c>
      <c r="F143" s="1">
        <f ca="1">IFERROR(__xludf.DUMMYFUNCTION("""COMPUTED_VALUE"""),132.75)</f>
        <v>132.75</v>
      </c>
      <c r="H143" s="3">
        <f ca="1">IFERROR(__xludf.DUMMYFUNCTION("""COMPUTED_VALUE"""),45741.7333333333)</f>
        <v>45741.733333333301</v>
      </c>
      <c r="I143" s="1">
        <f ca="1">IFERROR(__xludf.DUMMYFUNCTION("""COMPUTED_VALUE"""),317.25)</f>
        <v>317.25</v>
      </c>
      <c r="K143" s="3">
        <f ca="1">IFERROR(__xludf.DUMMYFUNCTION("""COMPUTED_VALUE"""),45741.6666666666)</f>
        <v>45741.666666666599</v>
      </c>
      <c r="L143" s="1">
        <f ca="1">IFERROR(__xludf.DUMMYFUNCTION("""COMPUTED_VALUE"""),442.07)</f>
        <v>442.07</v>
      </c>
    </row>
    <row r="144" spans="2:12" ht="13" x14ac:dyDescent="0.15">
      <c r="B144" s="3">
        <f ca="1">IFERROR(__xludf.DUMMYFUNCTION("""COMPUTED_VALUE"""),45742.6666666666)</f>
        <v>45742.666666666599</v>
      </c>
      <c r="C144" s="1">
        <f ca="1">IFERROR(__xludf.DUMMYFUNCTION("""COMPUTED_VALUE"""),533.21)</f>
        <v>533.21</v>
      </c>
      <c r="E144" s="3">
        <f ca="1">IFERROR(__xludf.DUMMYFUNCTION("""COMPUTED_VALUE"""),45742.6666666666)</f>
        <v>45742.666666666599</v>
      </c>
      <c r="F144" s="1">
        <f ca="1">IFERROR(__xludf.DUMMYFUNCTION("""COMPUTED_VALUE"""),132.24)</f>
        <v>132.24</v>
      </c>
      <c r="H144" s="3">
        <f ca="1">IFERROR(__xludf.DUMMYFUNCTION("""COMPUTED_VALUE"""),45742.7333333333)</f>
        <v>45742.733333333301</v>
      </c>
      <c r="I144" s="1">
        <f ca="1">IFERROR(__xludf.DUMMYFUNCTION("""COMPUTED_VALUE"""),320.1)</f>
        <v>320.10000000000002</v>
      </c>
      <c r="K144" s="3">
        <f ca="1">IFERROR(__xludf.DUMMYFUNCTION("""COMPUTED_VALUE"""),45742.6666666666)</f>
        <v>45742.666666666599</v>
      </c>
      <c r="L144" s="1">
        <f ca="1">IFERROR(__xludf.DUMMYFUNCTION("""COMPUTED_VALUE"""),445.17)</f>
        <v>445.17</v>
      </c>
    </row>
    <row r="145" spans="2:12" ht="13" x14ac:dyDescent="0.15">
      <c r="B145" s="3">
        <f ca="1">IFERROR(__xludf.DUMMYFUNCTION("""COMPUTED_VALUE"""),45743.6666666666)</f>
        <v>45743.666666666599</v>
      </c>
      <c r="C145" s="1">
        <f ca="1">IFERROR(__xludf.DUMMYFUNCTION("""COMPUTED_VALUE"""),534.52)</f>
        <v>534.52</v>
      </c>
      <c r="E145" s="3">
        <f ca="1">IFERROR(__xludf.DUMMYFUNCTION("""COMPUTED_VALUE"""),45743.6666666666)</f>
        <v>45743.666666666599</v>
      </c>
      <c r="F145" s="1">
        <f ca="1">IFERROR(__xludf.DUMMYFUNCTION("""COMPUTED_VALUE"""),135.63)</f>
        <v>135.63</v>
      </c>
      <c r="H145" s="3">
        <f ca="1">IFERROR(__xludf.DUMMYFUNCTION("""COMPUTED_VALUE"""),45743.7333333333)</f>
        <v>45743.733333333301</v>
      </c>
      <c r="I145" s="1">
        <f ca="1">IFERROR(__xludf.DUMMYFUNCTION("""COMPUTED_VALUE"""),324.85)</f>
        <v>324.85000000000002</v>
      </c>
      <c r="K145" s="3">
        <f ca="1">IFERROR(__xludf.DUMMYFUNCTION("""COMPUTED_VALUE"""),45743.6666666666)</f>
        <v>45743.666666666599</v>
      </c>
      <c r="L145" s="1">
        <f ca="1">IFERROR(__xludf.DUMMYFUNCTION("""COMPUTED_VALUE"""),442.28)</f>
        <v>442.28</v>
      </c>
    </row>
    <row r="146" spans="2:12" ht="13" x14ac:dyDescent="0.15">
      <c r="B146" s="3">
        <f ca="1">IFERROR(__xludf.DUMMYFUNCTION("""COMPUTED_VALUE"""),45744.6666666666)</f>
        <v>45744.666666666599</v>
      </c>
      <c r="C146" s="1">
        <f ca="1">IFERROR(__xludf.DUMMYFUNCTION("""COMPUTED_VALUE"""),526.31)</f>
        <v>526.30999999999995</v>
      </c>
      <c r="E146" s="3">
        <f ca="1">IFERROR(__xludf.DUMMYFUNCTION("""COMPUTED_VALUE"""),45744.6666666666)</f>
        <v>45744.666666666599</v>
      </c>
      <c r="F146" s="1">
        <f ca="1">IFERROR(__xludf.DUMMYFUNCTION("""COMPUTED_VALUE"""),132.43)</f>
        <v>132.43</v>
      </c>
      <c r="H146" s="3">
        <f ca="1">IFERROR(__xludf.DUMMYFUNCTION("""COMPUTED_VALUE"""),45744.7333333333)</f>
        <v>45744.733333333301</v>
      </c>
      <c r="I146" s="1">
        <f ca="1">IFERROR(__xludf.DUMMYFUNCTION("""COMPUTED_VALUE"""),318.15)</f>
        <v>318.14999999999998</v>
      </c>
      <c r="K146" s="3">
        <f ca="1">IFERROR(__xludf.DUMMYFUNCTION("""COMPUTED_VALUE"""),45744.6666666666)</f>
        <v>45744.666666666599</v>
      </c>
      <c r="L146" s="1">
        <f ca="1">IFERROR(__xludf.DUMMYFUNCTION("""COMPUTED_VALUE"""),441.49)</f>
        <v>441.49</v>
      </c>
    </row>
    <row r="147" spans="2:12" ht="13" x14ac:dyDescent="0.15">
      <c r="B147" s="3">
        <f ca="1">IFERROR(__xludf.DUMMYFUNCTION("""COMPUTED_VALUE"""),45747.6666666666)</f>
        <v>45747.666666666599</v>
      </c>
      <c r="C147" s="1">
        <f ca="1">IFERROR(__xludf.DUMMYFUNCTION("""COMPUTED_VALUE"""),532.58)</f>
        <v>532.58000000000004</v>
      </c>
      <c r="E147" s="3">
        <f ca="1">IFERROR(__xludf.DUMMYFUNCTION("""COMPUTED_VALUE"""),45747.6666666666)</f>
        <v>45747.666666666599</v>
      </c>
      <c r="F147" s="1">
        <f ca="1">IFERROR(__xludf.DUMMYFUNCTION("""COMPUTED_VALUE"""),132.23)</f>
        <v>132.22999999999999</v>
      </c>
      <c r="H147" s="3">
        <f ca="1">IFERROR(__xludf.DUMMYFUNCTION("""COMPUTED_VALUE"""),45747.7333333333)</f>
        <v>45747.733333333301</v>
      </c>
      <c r="I147" s="1">
        <f ca="1">IFERROR(__xludf.DUMMYFUNCTION("""COMPUTED_VALUE"""),316.95)</f>
        <v>316.95</v>
      </c>
      <c r="K147" s="3">
        <f ca="1">IFERROR(__xludf.DUMMYFUNCTION("""COMPUTED_VALUE"""),45747.6666666666)</f>
        <v>45747.666666666599</v>
      </c>
      <c r="L147" s="1">
        <f ca="1">IFERROR(__xludf.DUMMYFUNCTION("""COMPUTED_VALUE"""),446.71)</f>
        <v>446.71</v>
      </c>
    </row>
    <row r="148" spans="2:12" ht="13" x14ac:dyDescent="0.15">
      <c r="B148" s="3">
        <f ca="1">IFERROR(__xludf.DUMMYFUNCTION("""COMPUTED_VALUE"""),45748.6666666666)</f>
        <v>45748.666666666599</v>
      </c>
      <c r="C148" s="1">
        <f ca="1">IFERROR(__xludf.DUMMYFUNCTION("""COMPUTED_VALUE"""),532.99)</f>
        <v>532.99</v>
      </c>
      <c r="E148" s="3">
        <f ca="1">IFERROR(__xludf.DUMMYFUNCTION("""COMPUTED_VALUE"""),45748.6666666666)</f>
        <v>45748.666666666599</v>
      </c>
      <c r="F148" s="1">
        <f ca="1">IFERROR(__xludf.DUMMYFUNCTION("""COMPUTED_VALUE"""),132.7)</f>
        <v>132.69999999999999</v>
      </c>
      <c r="H148" s="3">
        <f ca="1">IFERROR(__xludf.DUMMYFUNCTION("""COMPUTED_VALUE"""),45748.7333333333)</f>
        <v>45748.733333333301</v>
      </c>
      <c r="I148" s="1">
        <f ca="1">IFERROR(__xludf.DUMMYFUNCTION("""COMPUTED_VALUE"""),321.75)</f>
        <v>321.75</v>
      </c>
      <c r="K148" s="3">
        <f ca="1">IFERROR(__xludf.DUMMYFUNCTION("""COMPUTED_VALUE"""),45748.6666666666)</f>
        <v>45748.666666666599</v>
      </c>
      <c r="L148" s="1">
        <f ca="1">IFERROR(__xludf.DUMMYFUNCTION("""COMPUTED_VALUE"""),448.64)</f>
        <v>448.64</v>
      </c>
    </row>
    <row r="149" spans="2:12" ht="13" x14ac:dyDescent="0.15">
      <c r="B149" s="3">
        <f ca="1">IFERROR(__xludf.DUMMYFUNCTION("""COMPUTED_VALUE"""),45749.6666666666)</f>
        <v>45749.666666666599</v>
      </c>
      <c r="C149" s="1">
        <f ca="1">IFERROR(__xludf.DUMMYFUNCTION("""COMPUTED_VALUE"""),537.72)</f>
        <v>537.72</v>
      </c>
      <c r="E149" s="3">
        <f ca="1">IFERROR(__xludf.DUMMYFUNCTION("""COMPUTED_VALUE"""),45749.6666666666)</f>
        <v>45749.666666666599</v>
      </c>
      <c r="F149" s="1">
        <f ca="1">IFERROR(__xludf.DUMMYFUNCTION("""COMPUTED_VALUE"""),129.79)</f>
        <v>129.79</v>
      </c>
      <c r="H149" s="3">
        <f ca="1">IFERROR(__xludf.DUMMYFUNCTION("""COMPUTED_VALUE"""),45749.7333333333)</f>
        <v>45749.733333333301</v>
      </c>
      <c r="I149" s="1">
        <f ca="1">IFERROR(__xludf.DUMMYFUNCTION("""COMPUTED_VALUE"""),318.1)</f>
        <v>318.10000000000002</v>
      </c>
      <c r="K149" s="3">
        <f ca="1">IFERROR(__xludf.DUMMYFUNCTION("""COMPUTED_VALUE"""),45749.6666666666)</f>
        <v>45749.666666666599</v>
      </c>
      <c r="L149" s="1">
        <f ca="1">IFERROR(__xludf.DUMMYFUNCTION("""COMPUTED_VALUE"""),452.87)</f>
        <v>452.87</v>
      </c>
    </row>
    <row r="150" spans="2:12" ht="13" x14ac:dyDescent="0.15">
      <c r="B150" s="3">
        <f ca="1">IFERROR(__xludf.DUMMYFUNCTION("""COMPUTED_VALUE"""),45750.6666666666)</f>
        <v>45750.666666666599</v>
      </c>
      <c r="C150" s="1">
        <f ca="1">IFERROR(__xludf.DUMMYFUNCTION("""COMPUTED_VALUE"""),530.16)</f>
        <v>530.16</v>
      </c>
      <c r="E150" s="3">
        <f ca="1">IFERROR(__xludf.DUMMYFUNCTION("""COMPUTED_VALUE"""),45750.6666666666)</f>
        <v>45750.666666666599</v>
      </c>
      <c r="F150" s="1">
        <f ca="1">IFERROR(__xludf.DUMMYFUNCTION("""COMPUTED_VALUE"""),129.33)</f>
        <v>129.33000000000001</v>
      </c>
      <c r="H150" s="3">
        <f ca="1">IFERROR(__xludf.DUMMYFUNCTION("""COMPUTED_VALUE"""),45750.7333333333)</f>
        <v>45750.733333333301</v>
      </c>
      <c r="I150" s="1">
        <f ca="1">IFERROR(__xludf.DUMMYFUNCTION("""COMPUTED_VALUE"""),307.45)</f>
        <v>307.45</v>
      </c>
      <c r="K150" s="3">
        <f ca="1">IFERROR(__xludf.DUMMYFUNCTION("""COMPUTED_VALUE"""),45750.6666666666)</f>
        <v>45750.666666666599</v>
      </c>
      <c r="L150" s="1">
        <f ca="1">IFERROR(__xludf.DUMMYFUNCTION("""COMPUTED_VALUE"""),454.78)</f>
        <v>454.78</v>
      </c>
    </row>
    <row r="151" spans="2:12" ht="13" x14ac:dyDescent="0.15">
      <c r="B151" s="3">
        <f ca="1">IFERROR(__xludf.DUMMYFUNCTION("""COMPUTED_VALUE"""),45751.6666666666)</f>
        <v>45751.666666666599</v>
      </c>
      <c r="C151" s="1">
        <f ca="1">IFERROR(__xludf.DUMMYFUNCTION("""COMPUTED_VALUE"""),493.54)</f>
        <v>493.54</v>
      </c>
      <c r="E151" s="3">
        <f ca="1">IFERROR(__xludf.DUMMYFUNCTION("""COMPUTED_VALUE"""),45751.6666666666)</f>
        <v>45751.666666666599</v>
      </c>
      <c r="F151" s="1">
        <f ca="1">IFERROR(__xludf.DUMMYFUNCTION("""COMPUTED_VALUE"""),116.54)</f>
        <v>116.54</v>
      </c>
      <c r="H151" s="3">
        <f ca="1">IFERROR(__xludf.DUMMYFUNCTION("""COMPUTED_VALUE"""),45751.7333333333)</f>
        <v>45751.733333333301</v>
      </c>
      <c r="I151" s="1">
        <f ca="1">IFERROR(__xludf.DUMMYFUNCTION("""COMPUTED_VALUE"""),295)</f>
        <v>295</v>
      </c>
      <c r="K151" s="3">
        <f ca="1">IFERROR(__xludf.DUMMYFUNCTION("""COMPUTED_VALUE"""),45751.6666666666)</f>
        <v>45751.666666666599</v>
      </c>
      <c r="L151" s="1">
        <f ca="1">IFERROR(__xludf.DUMMYFUNCTION("""COMPUTED_VALUE"""),432.15)</f>
        <v>432.15</v>
      </c>
    </row>
    <row r="152" spans="2:12" ht="13" x14ac:dyDescent="0.15">
      <c r="B152" s="3">
        <f ca="1">IFERROR(__xludf.DUMMYFUNCTION("""COMPUTED_VALUE"""),45754.6666666666)</f>
        <v>45754.666666666599</v>
      </c>
      <c r="C152" s="1">
        <f ca="1">IFERROR(__xludf.DUMMYFUNCTION("""COMPUTED_VALUE"""),490.38)</f>
        <v>490.38</v>
      </c>
      <c r="E152" s="3">
        <f ca="1">IFERROR(__xludf.DUMMYFUNCTION("""COMPUTED_VALUE"""),45754.6666666666)</f>
        <v>45754.666666666599</v>
      </c>
      <c r="F152" s="1">
        <f ca="1">IFERROR(__xludf.DUMMYFUNCTION("""COMPUTED_VALUE"""),105.98)</f>
        <v>105.98</v>
      </c>
      <c r="H152" s="3">
        <f ca="1">IFERROR(__xludf.DUMMYFUNCTION("""COMPUTED_VALUE"""),45754.7333333333)</f>
        <v>45754.733333333301</v>
      </c>
      <c r="I152" s="1">
        <f ca="1">IFERROR(__xludf.DUMMYFUNCTION("""COMPUTED_VALUE"""),281.65)</f>
        <v>281.64999999999998</v>
      </c>
      <c r="K152" s="3">
        <f ca="1">IFERROR(__xludf.DUMMYFUNCTION("""COMPUTED_VALUE"""),45754.6666666666)</f>
        <v>45754.666666666599</v>
      </c>
      <c r="L152" s="1">
        <f ca="1">IFERROR(__xludf.DUMMYFUNCTION("""COMPUTED_VALUE"""),430.82)</f>
        <v>430.82</v>
      </c>
    </row>
    <row r="153" spans="2:12" ht="13" x14ac:dyDescent="0.15">
      <c r="B153" s="3">
        <f ca="1">IFERROR(__xludf.DUMMYFUNCTION("""COMPUTED_VALUE"""),45755.6666666666)</f>
        <v>45755.666666666599</v>
      </c>
      <c r="C153" s="1">
        <f ca="1">IFERROR(__xludf.DUMMYFUNCTION("""COMPUTED_VALUE"""),492.64)</f>
        <v>492.64</v>
      </c>
      <c r="E153" s="3">
        <f ca="1">IFERROR(__xludf.DUMMYFUNCTION("""COMPUTED_VALUE"""),45755.6666666666)</f>
        <v>45755.666666666599</v>
      </c>
      <c r="F153" s="1">
        <f ca="1">IFERROR(__xludf.DUMMYFUNCTION("""COMPUTED_VALUE"""),99.37)</f>
        <v>99.37</v>
      </c>
      <c r="H153" s="3">
        <f ca="1">IFERROR(__xludf.DUMMYFUNCTION("""COMPUTED_VALUE"""),45755.7333333333)</f>
        <v>45755.733333333301</v>
      </c>
      <c r="I153" s="1">
        <f ca="1">IFERROR(__xludf.DUMMYFUNCTION("""COMPUTED_VALUE"""),293.3)</f>
        <v>293.3</v>
      </c>
      <c r="K153" s="3">
        <f ca="1">IFERROR(__xludf.DUMMYFUNCTION("""COMPUTED_VALUE"""),45755.6666666666)</f>
        <v>45755.666666666599</v>
      </c>
      <c r="L153" s="1">
        <f ca="1">IFERROR(__xludf.DUMMYFUNCTION("""COMPUTED_VALUE"""),443.36)</f>
        <v>443.36</v>
      </c>
    </row>
    <row r="154" spans="2:12" ht="13" x14ac:dyDescent="0.15">
      <c r="B154" s="3">
        <f ca="1">IFERROR(__xludf.DUMMYFUNCTION("""COMPUTED_VALUE"""),45756.6666666666)</f>
        <v>45756.666666666599</v>
      </c>
      <c r="C154" s="1">
        <f ca="1">IFERROR(__xludf.DUMMYFUNCTION("""COMPUTED_VALUE"""),521.41)</f>
        <v>521.41</v>
      </c>
      <c r="E154" s="3">
        <f ca="1">IFERROR(__xludf.DUMMYFUNCTION("""COMPUTED_VALUE"""),45756.6666666666)</f>
        <v>45756.666666666599</v>
      </c>
      <c r="F154" s="1">
        <f ca="1">IFERROR(__xludf.DUMMYFUNCTION("""COMPUTED_VALUE"""),104.78)</f>
        <v>104.78</v>
      </c>
      <c r="H154" s="3">
        <f ca="1">IFERROR(__xludf.DUMMYFUNCTION("""COMPUTED_VALUE"""),45756.7333333333)</f>
        <v>45756.733333333301</v>
      </c>
      <c r="I154" s="1">
        <f ca="1">IFERROR(__xludf.DUMMYFUNCTION("""COMPUTED_VALUE"""),280.95)</f>
        <v>280.95</v>
      </c>
      <c r="K154" s="3">
        <f ca="1">IFERROR(__xludf.DUMMYFUNCTION("""COMPUTED_VALUE"""),45756.6666666666)</f>
        <v>45756.666666666599</v>
      </c>
      <c r="L154" s="1">
        <f ca="1">IFERROR(__xludf.DUMMYFUNCTION("""COMPUTED_VALUE"""),462.24)</f>
        <v>462.24</v>
      </c>
    </row>
    <row r="155" spans="2:12" ht="13" x14ac:dyDescent="0.15">
      <c r="B155" s="3">
        <f ca="1">IFERROR(__xludf.DUMMYFUNCTION("""COMPUTED_VALUE"""),45757.6666666666)</f>
        <v>45757.666666666599</v>
      </c>
      <c r="C155" s="1">
        <f ca="1">IFERROR(__xludf.DUMMYFUNCTION("""COMPUTED_VALUE"""),515.81)</f>
        <v>515.80999999999995</v>
      </c>
      <c r="E155" s="3">
        <f ca="1">IFERROR(__xludf.DUMMYFUNCTION("""COMPUTED_VALUE"""),45757.6666666666)</f>
        <v>45757.666666666599</v>
      </c>
      <c r="F155" s="1">
        <f ca="1">IFERROR(__xludf.DUMMYFUNCTION("""COMPUTED_VALUE"""),104.18)</f>
        <v>104.18</v>
      </c>
      <c r="H155" s="3">
        <f ca="1">IFERROR(__xludf.DUMMYFUNCTION("""COMPUTED_VALUE"""),45757.7333333333)</f>
        <v>45757.733333333301</v>
      </c>
      <c r="I155" s="1">
        <f ca="1">IFERROR(__xludf.DUMMYFUNCTION("""COMPUTED_VALUE"""),288.9)</f>
        <v>288.89999999999998</v>
      </c>
      <c r="K155" s="3">
        <f ca="1">IFERROR(__xludf.DUMMYFUNCTION("""COMPUTED_VALUE"""),45757.6666666666)</f>
        <v>45757.666666666599</v>
      </c>
      <c r="L155" s="1">
        <f ca="1">IFERROR(__xludf.DUMMYFUNCTION("""COMPUTED_VALUE"""),463.7)</f>
        <v>463.7</v>
      </c>
    </row>
    <row r="156" spans="2:12" ht="13" x14ac:dyDescent="0.15">
      <c r="B156" s="3">
        <f ca="1">IFERROR(__xludf.DUMMYFUNCTION("""COMPUTED_VALUE"""),45758.6666666666)</f>
        <v>45758.666666666599</v>
      </c>
      <c r="C156" s="1">
        <f ca="1">IFERROR(__xludf.DUMMYFUNCTION("""COMPUTED_VALUE"""),524.11)</f>
        <v>524.11</v>
      </c>
      <c r="E156" s="3">
        <f ca="1">IFERROR(__xludf.DUMMYFUNCTION("""COMPUTED_VALUE"""),45758.6666666666)</f>
        <v>45758.666666666599</v>
      </c>
      <c r="F156" s="1">
        <f ca="1">IFERROR(__xludf.DUMMYFUNCTION("""COMPUTED_VALUE"""),107.73)</f>
        <v>107.73</v>
      </c>
      <c r="H156" s="3">
        <f ca="1">IFERROR(__xludf.DUMMYFUNCTION("""COMPUTED_VALUE"""),45758.7333333333)</f>
        <v>45758.733333333301</v>
      </c>
      <c r="I156" s="1">
        <f ca="1">IFERROR(__xludf.DUMMYFUNCTION("""COMPUTED_VALUE"""),287.95)</f>
        <v>287.95</v>
      </c>
      <c r="K156" s="3">
        <f ca="1">IFERROR(__xludf.DUMMYFUNCTION("""COMPUTED_VALUE"""),45758.6666666666)</f>
        <v>45758.666666666599</v>
      </c>
      <c r="L156" s="1">
        <f ca="1">IFERROR(__xludf.DUMMYFUNCTION("""COMPUTED_VALUE"""),474.9)</f>
        <v>474.9</v>
      </c>
    </row>
    <row r="157" spans="2:12" ht="13" x14ac:dyDescent="0.15">
      <c r="B157" s="3">
        <f ca="1">IFERROR(__xludf.DUMMYFUNCTION("""COMPUTED_VALUE"""),45761.6666666666)</f>
        <v>45761.666666666599</v>
      </c>
      <c r="C157" s="1">
        <f ca="1">IFERROR(__xludf.DUMMYFUNCTION("""COMPUTED_VALUE"""),529.52)</f>
        <v>529.52</v>
      </c>
      <c r="E157" s="3">
        <f ca="1">IFERROR(__xludf.DUMMYFUNCTION("""COMPUTED_VALUE"""),45761.6666666666)</f>
        <v>45761.666666666599</v>
      </c>
      <c r="F157" s="1">
        <f ca="1">IFERROR(__xludf.DUMMYFUNCTION("""COMPUTED_VALUE"""),113.97)</f>
        <v>113.97</v>
      </c>
      <c r="H157" s="3">
        <f ca="1">IFERROR(__xludf.DUMMYFUNCTION("""COMPUTED_VALUE"""),45761.7333333333)</f>
        <v>45761.733333333301</v>
      </c>
      <c r="I157" s="1">
        <f ca="1">IFERROR(__xludf.DUMMYFUNCTION("""COMPUTED_VALUE"""),295.05)</f>
        <v>295.05</v>
      </c>
      <c r="K157" s="3">
        <f ca="1">IFERROR(__xludf.DUMMYFUNCTION("""COMPUTED_VALUE"""),45761.6666666666)</f>
        <v>45761.666666666599</v>
      </c>
      <c r="L157" s="1">
        <f ca="1">IFERROR(__xludf.DUMMYFUNCTION("""COMPUTED_VALUE"""),475.34)</f>
        <v>475.34</v>
      </c>
    </row>
    <row r="158" spans="2:12" ht="13" x14ac:dyDescent="0.15">
      <c r="B158" s="3">
        <f ca="1">IFERROR(__xludf.DUMMYFUNCTION("""COMPUTED_VALUE"""),45762.6666666666)</f>
        <v>45762.666666666599</v>
      </c>
      <c r="C158" s="1">
        <f ca="1">IFERROR(__xludf.DUMMYFUNCTION("""COMPUTED_VALUE"""),528.17)</f>
        <v>528.16999999999996</v>
      </c>
      <c r="E158" s="3">
        <f ca="1">IFERROR(__xludf.DUMMYFUNCTION("""COMPUTED_VALUE"""),45762.6666666666)</f>
        <v>45762.666666666599</v>
      </c>
      <c r="F158" s="1">
        <f ca="1">IFERROR(__xludf.DUMMYFUNCTION("""COMPUTED_VALUE"""),112.28)</f>
        <v>112.28</v>
      </c>
      <c r="H158" s="3">
        <f ca="1">IFERROR(__xludf.DUMMYFUNCTION("""COMPUTED_VALUE"""),45762.7333333333)</f>
        <v>45762.733333333301</v>
      </c>
      <c r="I158" s="1">
        <f ca="1">IFERROR(__xludf.DUMMYFUNCTION("""COMPUTED_VALUE"""),299.2)</f>
        <v>299.2</v>
      </c>
      <c r="K158" s="3">
        <f ca="1">IFERROR(__xludf.DUMMYFUNCTION("""COMPUTED_VALUE"""),45762.6666666666)</f>
        <v>45762.666666666599</v>
      </c>
      <c r="L158" s="1">
        <f ca="1">IFERROR(__xludf.DUMMYFUNCTION("""COMPUTED_VALUE"""),469.58)</f>
        <v>469.58</v>
      </c>
    </row>
    <row r="159" spans="2:12" ht="13" x14ac:dyDescent="0.15">
      <c r="B159" s="3">
        <f ca="1">IFERROR(__xludf.DUMMYFUNCTION("""COMPUTED_VALUE"""),45763.6666666666)</f>
        <v>45763.666666666599</v>
      </c>
      <c r="C159" s="1">
        <f ca="1">IFERROR(__xludf.DUMMYFUNCTION("""COMPUTED_VALUE"""),516.45)</f>
        <v>516.45000000000005</v>
      </c>
      <c r="E159" s="3">
        <f ca="1">IFERROR(__xludf.DUMMYFUNCTION("""COMPUTED_VALUE"""),45763.6666666666)</f>
        <v>45763.666666666599</v>
      </c>
      <c r="F159" s="1">
        <f ca="1">IFERROR(__xludf.DUMMYFUNCTION("""COMPUTED_VALUE"""),106.75)</f>
        <v>106.75</v>
      </c>
      <c r="H159" s="3">
        <f ca="1">IFERROR(__xludf.DUMMYFUNCTION("""COMPUTED_VALUE"""),45763.7333333333)</f>
        <v>45763.733333333301</v>
      </c>
      <c r="I159" s="1">
        <f ca="1">IFERROR(__xludf.DUMMYFUNCTION("""COMPUTED_VALUE"""),296.05)</f>
        <v>296.05</v>
      </c>
      <c r="K159" s="3">
        <f ca="1">IFERROR(__xludf.DUMMYFUNCTION("""COMPUTED_VALUE"""),45763.6666666666)</f>
        <v>45763.666666666599</v>
      </c>
      <c r="L159" s="1">
        <f ca="1">IFERROR(__xludf.DUMMYFUNCTION("""COMPUTED_VALUE"""),477.08)</f>
        <v>477.08</v>
      </c>
    </row>
    <row r="160" spans="2:12" ht="13" x14ac:dyDescent="0.15">
      <c r="B160" s="3">
        <f ca="1">IFERROR(__xludf.DUMMYFUNCTION("""COMPUTED_VALUE"""),45764.6666666666)</f>
        <v>45764.666666666599</v>
      </c>
      <c r="C160" s="1">
        <f ca="1">IFERROR(__xludf.DUMMYFUNCTION("""COMPUTED_VALUE"""),518.21)</f>
        <v>518.21</v>
      </c>
      <c r="E160" s="3">
        <f ca="1">IFERROR(__xludf.DUMMYFUNCTION("""COMPUTED_VALUE"""),45764.6666666666)</f>
        <v>45764.666666666599</v>
      </c>
      <c r="F160" s="1">
        <f ca="1">IFERROR(__xludf.DUMMYFUNCTION("""COMPUTED_VALUE"""),108.87)</f>
        <v>108.87</v>
      </c>
      <c r="H160" s="3">
        <f ca="1">IFERROR(__xludf.DUMMYFUNCTION("""COMPUTED_VALUE"""),45764.7333333333)</f>
        <v>45764.733333333301</v>
      </c>
      <c r="I160" s="1">
        <f ca="1">IFERROR(__xludf.DUMMYFUNCTION("""COMPUTED_VALUE"""),292.5)</f>
        <v>292.5</v>
      </c>
      <c r="K160" s="3">
        <f ca="1">IFERROR(__xludf.DUMMYFUNCTION("""COMPUTED_VALUE"""),45764.6666666666)</f>
        <v>45764.666666666599</v>
      </c>
      <c r="L160" s="1">
        <f ca="1">IFERROR(__xludf.DUMMYFUNCTION("""COMPUTED_VALUE"""),464.08)</f>
        <v>464.08</v>
      </c>
    </row>
    <row r="161" spans="2:12" ht="13" x14ac:dyDescent="0.15">
      <c r="B161" s="3">
        <f ca="1">IFERROR(__xludf.DUMMYFUNCTION("""COMPUTED_VALUE"""),45768.6666666666)</f>
        <v>45768.666666666599</v>
      </c>
      <c r="C161" s="1">
        <f ca="1">IFERROR(__xludf.DUMMYFUNCTION("""COMPUTED_VALUE"""),506.92)</f>
        <v>506.92</v>
      </c>
      <c r="E161" s="3">
        <f ca="1">IFERROR(__xludf.DUMMYFUNCTION("""COMPUTED_VALUE"""),45768.6666666666)</f>
        <v>45768.666666666599</v>
      </c>
      <c r="F161" s="1">
        <f ca="1">IFERROR(__xludf.DUMMYFUNCTION("""COMPUTED_VALUE"""),110.15)</f>
        <v>110.15</v>
      </c>
      <c r="H161" s="3">
        <f ca="1">IFERROR(__xludf.DUMMYFUNCTION("""COMPUTED_VALUE"""),45769.7333333333)</f>
        <v>45769.733333333301</v>
      </c>
      <c r="I161" s="1">
        <f ca="1">IFERROR(__xludf.DUMMYFUNCTION("""COMPUTED_VALUE"""),285.3)</f>
        <v>285.3</v>
      </c>
      <c r="K161" s="3">
        <f ca="1">IFERROR(__xludf.DUMMYFUNCTION("""COMPUTED_VALUE"""),45768.6666666666)</f>
        <v>45768.666666666599</v>
      </c>
      <c r="L161" s="1">
        <f ca="1">IFERROR(__xludf.DUMMYFUNCTION("""COMPUTED_VALUE"""),458.33)</f>
        <v>458.33</v>
      </c>
    </row>
    <row r="162" spans="2:12" ht="13" x14ac:dyDescent="0.15">
      <c r="B162" s="3">
        <f ca="1">IFERROR(__xludf.DUMMYFUNCTION("""COMPUTED_VALUE"""),45769.6666666666)</f>
        <v>45769.666666666599</v>
      </c>
      <c r="C162" s="1">
        <f ca="1">IFERROR(__xludf.DUMMYFUNCTION("""COMPUTED_VALUE"""),520.79)</f>
        <v>520.79</v>
      </c>
      <c r="E162" s="3">
        <f ca="1">IFERROR(__xludf.DUMMYFUNCTION("""COMPUTED_VALUE"""),45769.6666666666)</f>
        <v>45769.666666666599</v>
      </c>
      <c r="F162" s="1">
        <f ca="1">IFERROR(__xludf.DUMMYFUNCTION("""COMPUTED_VALUE"""),115.88)</f>
        <v>115.88</v>
      </c>
      <c r="H162" s="3">
        <f ca="1">IFERROR(__xludf.DUMMYFUNCTION("""COMPUTED_VALUE"""),45770.7333333333)</f>
        <v>45770.733333333301</v>
      </c>
      <c r="I162" s="1">
        <f ca="1">IFERROR(__xludf.DUMMYFUNCTION("""COMPUTED_VALUE"""),297.15)</f>
        <v>297.14999999999998</v>
      </c>
      <c r="K162" s="3">
        <f ca="1">IFERROR(__xludf.DUMMYFUNCTION("""COMPUTED_VALUE"""),45769.6666666666)</f>
        <v>45769.666666666599</v>
      </c>
      <c r="L162" s="1">
        <f ca="1">IFERROR(__xludf.DUMMYFUNCTION("""COMPUTED_VALUE"""),462.08)</f>
        <v>462.08</v>
      </c>
    </row>
    <row r="163" spans="2:12" ht="13" x14ac:dyDescent="0.15">
      <c r="B163" s="3">
        <f ca="1">IFERROR(__xludf.DUMMYFUNCTION("""COMPUTED_VALUE"""),45770.6666666666)</f>
        <v>45770.666666666599</v>
      </c>
      <c r="C163" s="1">
        <f ca="1">IFERROR(__xludf.DUMMYFUNCTION("""COMPUTED_VALUE"""),526.81)</f>
        <v>526.80999999999995</v>
      </c>
      <c r="E163" s="3">
        <f ca="1">IFERROR(__xludf.DUMMYFUNCTION("""COMPUTED_VALUE"""),45770.6666666666)</f>
        <v>45770.666666666599</v>
      </c>
      <c r="F163" s="1">
        <f ca="1">IFERROR(__xludf.DUMMYFUNCTION("""COMPUTED_VALUE"""),118.97)</f>
        <v>118.97</v>
      </c>
      <c r="H163" s="3">
        <f ca="1">IFERROR(__xludf.DUMMYFUNCTION("""COMPUTED_VALUE"""),45771.7333333333)</f>
        <v>45771.733333333301</v>
      </c>
      <c r="I163" s="1">
        <f ca="1">IFERROR(__xludf.DUMMYFUNCTION("""COMPUTED_VALUE"""),295.2)</f>
        <v>295.2</v>
      </c>
      <c r="K163" s="3">
        <f ca="1">IFERROR(__xludf.DUMMYFUNCTION("""COMPUTED_VALUE"""),45770.6666666666)</f>
        <v>45770.666666666599</v>
      </c>
      <c r="L163" s="1">
        <f ca="1">IFERROR(__xludf.DUMMYFUNCTION("""COMPUTED_VALUE"""),463.55)</f>
        <v>463.55</v>
      </c>
    </row>
    <row r="164" spans="2:12" ht="13" x14ac:dyDescent="0.15">
      <c r="B164" s="3">
        <f ca="1">IFERROR(__xludf.DUMMYFUNCTION("""COMPUTED_VALUE"""),45771.6666666666)</f>
        <v>45771.666666666599</v>
      </c>
      <c r="C164" s="1">
        <f ca="1">IFERROR(__xludf.DUMMYFUNCTION("""COMPUTED_VALUE"""),531.64)</f>
        <v>531.64</v>
      </c>
      <c r="E164" s="3">
        <f ca="1">IFERROR(__xludf.DUMMYFUNCTION("""COMPUTED_VALUE"""),45771.6666666666)</f>
        <v>45771.666666666599</v>
      </c>
      <c r="F164" s="1">
        <f ca="1">IFERROR(__xludf.DUMMYFUNCTION("""COMPUTED_VALUE"""),119.29)</f>
        <v>119.29</v>
      </c>
      <c r="H164" s="3">
        <f ca="1">IFERROR(__xludf.DUMMYFUNCTION("""COMPUTED_VALUE"""),45772.7333333333)</f>
        <v>45772.733333333301</v>
      </c>
      <c r="I164" s="1">
        <f ca="1">IFERROR(__xludf.DUMMYFUNCTION("""COMPUTED_VALUE"""),294)</f>
        <v>294</v>
      </c>
      <c r="K164" s="3">
        <f ca="1">IFERROR(__xludf.DUMMYFUNCTION("""COMPUTED_VALUE"""),45771.6666666666)</f>
        <v>45771.666666666599</v>
      </c>
      <c r="L164" s="1">
        <f ca="1">IFERROR(__xludf.DUMMYFUNCTION("""COMPUTED_VALUE"""),466.81)</f>
        <v>466.81</v>
      </c>
    </row>
    <row r="165" spans="2:12" ht="13" x14ac:dyDescent="0.15">
      <c r="B165" s="3">
        <f ca="1">IFERROR(__xludf.DUMMYFUNCTION("""COMPUTED_VALUE"""),45772.6666666666)</f>
        <v>45772.666666666599</v>
      </c>
      <c r="C165" s="1">
        <f ca="1">IFERROR(__xludf.DUMMYFUNCTION("""COMPUTED_VALUE"""),530.96)</f>
        <v>530.96</v>
      </c>
      <c r="E165" s="3">
        <f ca="1">IFERROR(__xludf.DUMMYFUNCTION("""COMPUTED_VALUE"""),45772.6666666666)</f>
        <v>45772.666666666599</v>
      </c>
      <c r="F165" s="1">
        <f ca="1">IFERROR(__xludf.DUMMYFUNCTION("""COMPUTED_VALUE"""),120.28)</f>
        <v>120.28</v>
      </c>
      <c r="H165" s="3">
        <f ca="1">IFERROR(__xludf.DUMMYFUNCTION("""COMPUTED_VALUE"""),45775.7333333333)</f>
        <v>45775.733333333301</v>
      </c>
      <c r="I165" s="1">
        <f ca="1">IFERROR(__xludf.DUMMYFUNCTION("""COMPUTED_VALUE"""),295.95)</f>
        <v>295.95</v>
      </c>
      <c r="K165" s="3">
        <f ca="1">IFERROR(__xludf.DUMMYFUNCTION("""COMPUTED_VALUE"""),45772.6666666666)</f>
        <v>45772.666666666599</v>
      </c>
      <c r="L165" s="1">
        <f ca="1">IFERROR(__xludf.DUMMYFUNCTION("""COMPUTED_VALUE"""),477.64)</f>
        <v>477.64</v>
      </c>
    </row>
    <row r="166" spans="2:12" ht="13" x14ac:dyDescent="0.15">
      <c r="B166" s="3">
        <f ca="1">IFERROR(__xludf.DUMMYFUNCTION("""COMPUTED_VALUE"""),45775.6666666666)</f>
        <v>45775.666666666599</v>
      </c>
      <c r="C166" s="1">
        <f ca="1">IFERROR(__xludf.DUMMYFUNCTION("""COMPUTED_VALUE"""),530.94)</f>
        <v>530.94000000000005</v>
      </c>
      <c r="E166" s="3">
        <f ca="1">IFERROR(__xludf.DUMMYFUNCTION("""COMPUTED_VALUE"""),45775.6666666666)</f>
        <v>45775.666666666599</v>
      </c>
      <c r="F166" s="1">
        <f ca="1">IFERROR(__xludf.DUMMYFUNCTION("""COMPUTED_VALUE"""),118.37)</f>
        <v>118.37</v>
      </c>
      <c r="H166" s="3">
        <f ca="1">IFERROR(__xludf.DUMMYFUNCTION("""COMPUTED_VALUE"""),45776.7333333333)</f>
        <v>45776.733333333301</v>
      </c>
      <c r="I166" s="1">
        <f ca="1">IFERROR(__xludf.DUMMYFUNCTION("""COMPUTED_VALUE"""),297.35)</f>
        <v>297.35000000000002</v>
      </c>
      <c r="K166" s="3">
        <f ca="1">IFERROR(__xludf.DUMMYFUNCTION("""COMPUTED_VALUE"""),45775.6666666666)</f>
        <v>45775.666666666599</v>
      </c>
      <c r="L166" s="1">
        <f ca="1">IFERROR(__xludf.DUMMYFUNCTION("""COMPUTED_VALUE"""),476.29)</f>
        <v>476.29</v>
      </c>
    </row>
    <row r="167" spans="2:12" ht="13" x14ac:dyDescent="0.15">
      <c r="B167" s="3">
        <f ca="1">IFERROR(__xludf.DUMMYFUNCTION("""COMPUTED_VALUE"""),45776.6666666666)</f>
        <v>45776.666666666599</v>
      </c>
      <c r="C167" s="1">
        <f ca="1">IFERROR(__xludf.DUMMYFUNCTION("""COMPUTED_VALUE"""),534.57)</f>
        <v>534.57000000000005</v>
      </c>
      <c r="E167" s="3">
        <f ca="1">IFERROR(__xludf.DUMMYFUNCTION("""COMPUTED_VALUE"""),45776.6666666666)</f>
        <v>45776.666666666599</v>
      </c>
      <c r="F167" s="1">
        <f ca="1">IFERROR(__xludf.DUMMYFUNCTION("""COMPUTED_VALUE"""),118.88)</f>
        <v>118.88</v>
      </c>
      <c r="H167" s="3">
        <f ca="1">IFERROR(__xludf.DUMMYFUNCTION("""COMPUTED_VALUE"""),45777.7333333333)</f>
        <v>45777.733333333301</v>
      </c>
      <c r="I167" s="1">
        <f ca="1">IFERROR(__xludf.DUMMYFUNCTION("""COMPUTED_VALUE"""),301.2)</f>
        <v>301.2</v>
      </c>
      <c r="K167" s="3">
        <f ca="1">IFERROR(__xludf.DUMMYFUNCTION("""COMPUTED_VALUE"""),45776.6666666666)</f>
        <v>45776.666666666599</v>
      </c>
      <c r="L167" s="1">
        <f ca="1">IFERROR(__xludf.DUMMYFUNCTION("""COMPUTED_VALUE"""),475.88)</f>
        <v>475.88</v>
      </c>
    </row>
    <row r="168" spans="2:12" ht="13" x14ac:dyDescent="0.15">
      <c r="B168" s="3">
        <f ca="1">IFERROR(__xludf.DUMMYFUNCTION("""COMPUTED_VALUE"""),45777.6666666666)</f>
        <v>45777.666666666599</v>
      </c>
      <c r="C168" s="1">
        <f ca="1">IFERROR(__xludf.DUMMYFUNCTION("""COMPUTED_VALUE"""),533.25)</f>
        <v>533.25</v>
      </c>
      <c r="E168" s="3">
        <f ca="1">IFERROR(__xludf.DUMMYFUNCTION("""COMPUTED_VALUE"""),45777.6666666666)</f>
        <v>45777.666666666599</v>
      </c>
      <c r="F168" s="1">
        <f ca="1">IFERROR(__xludf.DUMMYFUNCTION("""COMPUTED_VALUE"""),119.43)</f>
        <v>119.43</v>
      </c>
      <c r="H168" s="3">
        <f ca="1">IFERROR(__xludf.DUMMYFUNCTION("""COMPUTED_VALUE"""),45779.7333333333)</f>
        <v>45779.733333333301</v>
      </c>
      <c r="I168" s="1">
        <f ca="1">IFERROR(__xludf.DUMMYFUNCTION("""COMPUTED_VALUE"""),307.05)</f>
        <v>307.05</v>
      </c>
      <c r="K168" s="3">
        <f ca="1">IFERROR(__xludf.DUMMYFUNCTION("""COMPUTED_VALUE"""),45777.6666666666)</f>
        <v>45777.666666666599</v>
      </c>
      <c r="L168" s="1">
        <f ca="1">IFERROR(__xludf.DUMMYFUNCTION("""COMPUTED_VALUE"""),477.75)</f>
        <v>477.75</v>
      </c>
    </row>
    <row r="169" spans="2:12" ht="13" x14ac:dyDescent="0.15">
      <c r="B169" s="3">
        <f ca="1">IFERROR(__xludf.DUMMYFUNCTION("""COMPUTED_VALUE"""),45778.6666666666)</f>
        <v>45778.666666666599</v>
      </c>
      <c r="C169" s="1">
        <f ca="1">IFERROR(__xludf.DUMMYFUNCTION("""COMPUTED_VALUE"""),530.23)</f>
        <v>530.23</v>
      </c>
      <c r="E169" s="3">
        <f ca="1">IFERROR(__xludf.DUMMYFUNCTION("""COMPUTED_VALUE"""),45778.6666666666)</f>
        <v>45778.666666666599</v>
      </c>
      <c r="F169" s="1">
        <f ca="1">IFERROR(__xludf.DUMMYFUNCTION("""COMPUTED_VALUE"""),120.53)</f>
        <v>120.53</v>
      </c>
      <c r="H169" s="3">
        <f ca="1">IFERROR(__xludf.DUMMYFUNCTION("""COMPUTED_VALUE"""),45782.7333333333)</f>
        <v>45782.733333333301</v>
      </c>
      <c r="I169" s="1">
        <f ca="1">IFERROR(__xludf.DUMMYFUNCTION("""COMPUTED_VALUE"""),308.5)</f>
        <v>308.5</v>
      </c>
      <c r="K169" s="3">
        <f ca="1">IFERROR(__xludf.DUMMYFUNCTION("""COMPUTED_VALUE"""),45778.6666666666)</f>
        <v>45778.666666666599</v>
      </c>
      <c r="L169" s="1">
        <f ca="1">IFERROR(__xludf.DUMMYFUNCTION("""COMPUTED_VALUE"""),477.72)</f>
        <v>477.72</v>
      </c>
    </row>
    <row r="170" spans="2:12" ht="13" x14ac:dyDescent="0.15">
      <c r="B170" s="3">
        <f ca="1">IFERROR(__xludf.DUMMYFUNCTION("""COMPUTED_VALUE"""),45779.6666666666)</f>
        <v>45779.666666666599</v>
      </c>
      <c r="C170" s="1">
        <f ca="1">IFERROR(__xludf.DUMMYFUNCTION("""COMPUTED_VALUE"""),539.8)</f>
        <v>539.79999999999995</v>
      </c>
      <c r="E170" s="3">
        <f ca="1">IFERROR(__xludf.DUMMYFUNCTION("""COMPUTED_VALUE"""),45779.6666666666)</f>
        <v>45779.666666666599</v>
      </c>
      <c r="F170" s="1">
        <f ca="1">IFERROR(__xludf.DUMMYFUNCTION("""COMPUTED_VALUE"""),125.76)</f>
        <v>125.76</v>
      </c>
      <c r="H170" s="3">
        <f ca="1">IFERROR(__xludf.DUMMYFUNCTION("""COMPUTED_VALUE"""),45783.7333333333)</f>
        <v>45783.733333333301</v>
      </c>
      <c r="I170" s="1">
        <f ca="1">IFERROR(__xludf.DUMMYFUNCTION("""COMPUTED_VALUE"""),307.65)</f>
        <v>307.64999999999998</v>
      </c>
      <c r="K170" s="3">
        <f ca="1">IFERROR(__xludf.DUMMYFUNCTION("""COMPUTED_VALUE"""),45779.6666666666)</f>
        <v>45779.666666666599</v>
      </c>
      <c r="L170" s="1">
        <f ca="1">IFERROR(__xludf.DUMMYFUNCTION("""COMPUTED_VALUE"""),472.8)</f>
        <v>472.8</v>
      </c>
    </row>
    <row r="171" spans="2:12" ht="13" x14ac:dyDescent="0.15">
      <c r="B171" s="3">
        <f ca="1">IFERROR(__xludf.DUMMYFUNCTION("""COMPUTED_VALUE"""),45782.6666666666)</f>
        <v>45782.666666666599</v>
      </c>
      <c r="C171" s="1">
        <f ca="1">IFERROR(__xludf.DUMMYFUNCTION("""COMPUTED_VALUE"""),512.15)</f>
        <v>512.15</v>
      </c>
      <c r="E171" s="3">
        <f ca="1">IFERROR(__xludf.DUMMYFUNCTION("""COMPUTED_VALUE"""),45782.6666666666)</f>
        <v>45782.666666666599</v>
      </c>
      <c r="F171" s="1">
        <f ca="1">IFERROR(__xludf.DUMMYFUNCTION("""COMPUTED_VALUE"""),126.57)</f>
        <v>126.57</v>
      </c>
      <c r="H171" s="3">
        <f ca="1">IFERROR(__xludf.DUMMYFUNCTION("""COMPUTED_VALUE"""),45784.7333333333)</f>
        <v>45784.733333333301</v>
      </c>
      <c r="I171" s="1">
        <f ca="1">IFERROR(__xludf.DUMMYFUNCTION("""COMPUTED_VALUE"""),307.35)</f>
        <v>307.35000000000002</v>
      </c>
      <c r="K171" s="3">
        <f ca="1">IFERROR(__xludf.DUMMYFUNCTION("""COMPUTED_VALUE"""),45782.6666666666)</f>
        <v>45782.666666666599</v>
      </c>
      <c r="L171" s="1">
        <f ca="1">IFERROR(__xludf.DUMMYFUNCTION("""COMPUTED_VALUE"""),471.56)</f>
        <v>471.56</v>
      </c>
    </row>
    <row r="172" spans="2:12" ht="13" x14ac:dyDescent="0.15">
      <c r="B172" s="3">
        <f ca="1">IFERROR(__xludf.DUMMYFUNCTION("""COMPUTED_VALUE"""),45783.6666666666)</f>
        <v>45783.666666666599</v>
      </c>
      <c r="C172" s="1">
        <f ca="1">IFERROR(__xludf.DUMMYFUNCTION("""COMPUTED_VALUE"""),512.33)</f>
        <v>512.33000000000004</v>
      </c>
      <c r="E172" s="3">
        <f ca="1">IFERROR(__xludf.DUMMYFUNCTION("""COMPUTED_VALUE"""),45783.6666666666)</f>
        <v>45783.666666666599</v>
      </c>
      <c r="F172" s="1">
        <f ca="1">IFERROR(__xludf.DUMMYFUNCTION("""COMPUTED_VALUE"""),127.66)</f>
        <v>127.66</v>
      </c>
      <c r="H172" s="3">
        <f ca="1">IFERROR(__xludf.DUMMYFUNCTION("""COMPUTED_VALUE"""),45785.7333333333)</f>
        <v>45785.733333333301</v>
      </c>
      <c r="I172" s="1">
        <f ca="1">IFERROR(__xludf.DUMMYFUNCTION("""COMPUTED_VALUE"""),313.75)</f>
        <v>313.75</v>
      </c>
      <c r="K172" s="3">
        <f ca="1">IFERROR(__xludf.DUMMYFUNCTION("""COMPUTED_VALUE"""),45783.6666666666)</f>
        <v>45783.666666666599</v>
      </c>
      <c r="L172" s="1">
        <f ca="1">IFERROR(__xludf.DUMMYFUNCTION("""COMPUTED_VALUE"""),468.21)</f>
        <v>468.21</v>
      </c>
    </row>
    <row r="173" spans="2:12" ht="13" x14ac:dyDescent="0.15">
      <c r="B173" s="3">
        <f ca="1">IFERROR(__xludf.DUMMYFUNCTION("""COMPUTED_VALUE"""),45784.6666666666)</f>
        <v>45784.666666666599</v>
      </c>
      <c r="C173" s="1">
        <f ca="1">IFERROR(__xludf.DUMMYFUNCTION("""COMPUTED_VALUE"""),518.22)</f>
        <v>518.22</v>
      </c>
      <c r="E173" s="3">
        <f ca="1">IFERROR(__xludf.DUMMYFUNCTION("""COMPUTED_VALUE"""),45784.6666666666)</f>
        <v>45784.666666666599</v>
      </c>
      <c r="F173" s="1">
        <f ca="1">IFERROR(__xludf.DUMMYFUNCTION("""COMPUTED_VALUE"""),123.23)</f>
        <v>123.23</v>
      </c>
      <c r="H173" s="3">
        <f ca="1">IFERROR(__xludf.DUMMYFUNCTION("""COMPUTED_VALUE"""),45786.7333333333)</f>
        <v>45786.733333333301</v>
      </c>
      <c r="I173" s="1">
        <f ca="1">IFERROR(__xludf.DUMMYFUNCTION("""COMPUTED_VALUE"""),312.15)</f>
        <v>312.14999999999998</v>
      </c>
      <c r="K173" s="3">
        <f ca="1">IFERROR(__xludf.DUMMYFUNCTION("""COMPUTED_VALUE"""),45784.6666666666)</f>
        <v>45784.666666666599</v>
      </c>
      <c r="L173" s="1">
        <f ca="1">IFERROR(__xludf.DUMMYFUNCTION("""COMPUTED_VALUE"""),471.32)</f>
        <v>471.32</v>
      </c>
    </row>
    <row r="174" spans="2:12" ht="13" x14ac:dyDescent="0.15">
      <c r="B174" s="3">
        <f ca="1">IFERROR(__xludf.DUMMYFUNCTION("""COMPUTED_VALUE"""),45785.6666666666)</f>
        <v>45785.666666666599</v>
      </c>
      <c r="C174" s="1">
        <f ca="1">IFERROR(__xludf.DUMMYFUNCTION("""COMPUTED_VALUE"""),513.25)</f>
        <v>513.25</v>
      </c>
      <c r="E174" s="3">
        <f ca="1">IFERROR(__xludf.DUMMYFUNCTION("""COMPUTED_VALUE"""),45785.6666666666)</f>
        <v>45785.666666666599</v>
      </c>
      <c r="F174" s="1">
        <f ca="1">IFERROR(__xludf.DUMMYFUNCTION("""COMPUTED_VALUE"""),125.79)</f>
        <v>125.79</v>
      </c>
      <c r="H174" s="3">
        <f ca="1">IFERROR(__xludf.DUMMYFUNCTION("""COMPUTED_VALUE"""),45790.7333333333)</f>
        <v>45790.733333333301</v>
      </c>
      <c r="I174" s="1">
        <f ca="1">IFERROR(__xludf.DUMMYFUNCTION("""COMPUTED_VALUE"""),319.5)</f>
        <v>319.5</v>
      </c>
      <c r="K174" s="3">
        <f ca="1">IFERROR(__xludf.DUMMYFUNCTION("""COMPUTED_VALUE"""),45785.6666666666)</f>
        <v>45785.666666666599</v>
      </c>
      <c r="L174" s="1">
        <f ca="1">IFERROR(__xludf.DUMMYFUNCTION("""COMPUTED_VALUE"""),474.53)</f>
        <v>474.53</v>
      </c>
    </row>
    <row r="175" spans="2:12" ht="13" x14ac:dyDescent="0.15">
      <c r="B175" s="3">
        <f ca="1">IFERROR(__xludf.DUMMYFUNCTION("""COMPUTED_VALUE"""),45786.6666666666)</f>
        <v>45786.666666666599</v>
      </c>
      <c r="C175" s="1">
        <f ca="1">IFERROR(__xludf.DUMMYFUNCTION("""COMPUTED_VALUE"""),513.74)</f>
        <v>513.74</v>
      </c>
      <c r="E175" s="3">
        <f ca="1">IFERROR(__xludf.DUMMYFUNCTION("""COMPUTED_VALUE"""),45786.6666666666)</f>
        <v>45786.666666666599</v>
      </c>
      <c r="F175" s="1">
        <f ca="1">IFERROR(__xludf.DUMMYFUNCTION("""COMPUTED_VALUE"""),125.33)</f>
        <v>125.33</v>
      </c>
      <c r="H175" s="3">
        <f ca="1">IFERROR(__xludf.DUMMYFUNCTION("""COMPUTED_VALUE"""),45791.7333333333)</f>
        <v>45791.733333333301</v>
      </c>
      <c r="I175" s="1">
        <f ca="1">IFERROR(__xludf.DUMMYFUNCTION("""COMPUTED_VALUE"""),318.3)</f>
        <v>318.3</v>
      </c>
      <c r="K175" s="3">
        <f ca="1">IFERROR(__xludf.DUMMYFUNCTION("""COMPUTED_VALUE"""),45786.6666666666)</f>
        <v>45786.666666666599</v>
      </c>
      <c r="L175" s="1">
        <f ca="1">IFERROR(__xludf.DUMMYFUNCTION("""COMPUTED_VALUE"""),473.52)</f>
        <v>473.52</v>
      </c>
    </row>
    <row r="176" spans="2:12" ht="13" x14ac:dyDescent="0.15">
      <c r="B176" s="3">
        <f ca="1">IFERROR(__xludf.DUMMYFUNCTION("""COMPUTED_VALUE"""),45789.6666666666)</f>
        <v>45789.666666666599</v>
      </c>
      <c r="C176" s="1">
        <f ca="1">IFERROR(__xludf.DUMMYFUNCTION("""COMPUTED_VALUE"""),514.3)</f>
        <v>514.29999999999995</v>
      </c>
      <c r="E176" s="3">
        <f ca="1">IFERROR(__xludf.DUMMYFUNCTION("""COMPUTED_VALUE"""),45789.6666666666)</f>
        <v>45789.666666666599</v>
      </c>
      <c r="F176" s="1">
        <f ca="1">IFERROR(__xludf.DUMMYFUNCTION("""COMPUTED_VALUE"""),132.55)</f>
        <v>132.55000000000001</v>
      </c>
      <c r="H176" s="3">
        <f ca="1">IFERROR(__xludf.DUMMYFUNCTION("""COMPUTED_VALUE"""),45792.7333333333)</f>
        <v>45792.733333333301</v>
      </c>
      <c r="I176" s="1">
        <f ca="1">IFERROR(__xludf.DUMMYFUNCTION("""COMPUTED_VALUE"""),323.35)</f>
        <v>323.35000000000002</v>
      </c>
      <c r="K176" s="3">
        <f ca="1">IFERROR(__xludf.DUMMYFUNCTION("""COMPUTED_VALUE"""),45789.6666666666)</f>
        <v>45789.666666666599</v>
      </c>
      <c r="L176" s="1">
        <f ca="1">IFERROR(__xludf.DUMMYFUNCTION("""COMPUTED_VALUE"""),473.16)</f>
        <v>473.16</v>
      </c>
    </row>
    <row r="177" spans="2:12" ht="13" x14ac:dyDescent="0.15">
      <c r="B177" s="3">
        <f ca="1">IFERROR(__xludf.DUMMYFUNCTION("""COMPUTED_VALUE"""),45790.6666666666)</f>
        <v>45790.666666666599</v>
      </c>
      <c r="C177" s="1">
        <f ca="1">IFERROR(__xludf.DUMMYFUNCTION("""COMPUTED_VALUE"""),511.88)</f>
        <v>511.88</v>
      </c>
      <c r="E177" s="3">
        <f ca="1">IFERROR(__xludf.DUMMYFUNCTION("""COMPUTED_VALUE"""),45790.6666666666)</f>
        <v>45790.666666666599</v>
      </c>
      <c r="F177" s="1">
        <f ca="1">IFERROR(__xludf.DUMMYFUNCTION("""COMPUTED_VALUE"""),131.65)</f>
        <v>131.65</v>
      </c>
      <c r="H177" s="3">
        <f ca="1">IFERROR(__xludf.DUMMYFUNCTION("""COMPUTED_VALUE"""),45793.7333333333)</f>
        <v>45793.733333333301</v>
      </c>
      <c r="I177" s="1">
        <f ca="1">IFERROR(__xludf.DUMMYFUNCTION("""COMPUTED_VALUE"""),327)</f>
        <v>327</v>
      </c>
      <c r="K177" s="3">
        <f ca="1">IFERROR(__xludf.DUMMYFUNCTION("""COMPUTED_VALUE"""),45790.6666666666)</f>
        <v>45790.666666666599</v>
      </c>
      <c r="L177" s="1">
        <f ca="1">IFERROR(__xludf.DUMMYFUNCTION("""COMPUTED_VALUE"""),459.83)</f>
        <v>459.83</v>
      </c>
    </row>
    <row r="178" spans="2:12" ht="13" x14ac:dyDescent="0.15">
      <c r="B178" s="3">
        <f ca="1">IFERROR(__xludf.DUMMYFUNCTION("""COMPUTED_VALUE"""),45791.6666666666)</f>
        <v>45791.666666666599</v>
      </c>
      <c r="C178" s="1">
        <f ca="1">IFERROR(__xludf.DUMMYFUNCTION("""COMPUTED_VALUE"""),503.4)</f>
        <v>503.4</v>
      </c>
      <c r="E178" s="3">
        <f ca="1">IFERROR(__xludf.DUMMYFUNCTION("""COMPUTED_VALUE"""),45791.6666666666)</f>
        <v>45791.666666666599</v>
      </c>
      <c r="F178" s="1">
        <f ca="1">IFERROR(__xludf.DUMMYFUNCTION("""COMPUTED_VALUE"""),134.05)</f>
        <v>134.05000000000001</v>
      </c>
      <c r="H178" s="3">
        <f ca="1">IFERROR(__xludf.DUMMYFUNCTION("""COMPUTED_VALUE"""),45796.7333333333)</f>
        <v>45796.733333333301</v>
      </c>
      <c r="I178" s="1">
        <f ca="1">IFERROR(__xludf.DUMMYFUNCTION("""COMPUTED_VALUE"""),326.35)</f>
        <v>326.35000000000002</v>
      </c>
      <c r="K178" s="3">
        <f ca="1">IFERROR(__xludf.DUMMYFUNCTION("""COMPUTED_VALUE"""),45791.6666666666)</f>
        <v>45791.666666666599</v>
      </c>
      <c r="L178" s="1">
        <f ca="1">IFERROR(__xludf.DUMMYFUNCTION("""COMPUTED_VALUE"""),449.18)</f>
        <v>449.18</v>
      </c>
    </row>
    <row r="179" spans="2:12" ht="13" x14ac:dyDescent="0.15">
      <c r="B179" s="3">
        <f ca="1">IFERROR(__xludf.DUMMYFUNCTION("""COMPUTED_VALUE"""),45792.6666666666)</f>
        <v>45792.666666666599</v>
      </c>
      <c r="C179" s="1">
        <f ca="1">IFERROR(__xludf.DUMMYFUNCTION("""COMPUTED_VALUE"""),507.33)</f>
        <v>507.33</v>
      </c>
      <c r="E179" s="3">
        <f ca="1">IFERROR(__xludf.DUMMYFUNCTION("""COMPUTED_VALUE"""),45792.6666666666)</f>
        <v>45792.666666666599</v>
      </c>
      <c r="F179" s="1">
        <f ca="1">IFERROR(__xludf.DUMMYFUNCTION("""COMPUTED_VALUE"""),123.9)</f>
        <v>123.9</v>
      </c>
      <c r="H179" s="3">
        <f ca="1">IFERROR(__xludf.DUMMYFUNCTION("""COMPUTED_VALUE"""),45797.7333333333)</f>
        <v>45797.733333333301</v>
      </c>
      <c r="I179" s="1">
        <f ca="1">IFERROR(__xludf.DUMMYFUNCTION("""COMPUTED_VALUE"""),325.7)</f>
        <v>325.7</v>
      </c>
      <c r="K179" s="3">
        <f ca="1">IFERROR(__xludf.DUMMYFUNCTION("""COMPUTED_VALUE"""),45792.6666666666)</f>
        <v>45792.666666666599</v>
      </c>
      <c r="L179" s="1">
        <f ca="1">IFERROR(__xludf.DUMMYFUNCTION("""COMPUTED_VALUE"""),465.14)</f>
        <v>465.14</v>
      </c>
    </row>
    <row r="180" spans="2:12" ht="13" x14ac:dyDescent="0.15">
      <c r="B180" s="3">
        <f ca="1">IFERROR(__xludf.DUMMYFUNCTION("""COMPUTED_VALUE"""),45793.6666666666)</f>
        <v>45793.666666666599</v>
      </c>
      <c r="C180" s="1">
        <f ca="1">IFERROR(__xludf.DUMMYFUNCTION("""COMPUTED_VALUE"""),514.31)</f>
        <v>514.30999999999995</v>
      </c>
      <c r="E180" s="3">
        <f ca="1">IFERROR(__xludf.DUMMYFUNCTION("""COMPUTED_VALUE"""),45793.6666666666)</f>
        <v>45793.666666666599</v>
      </c>
      <c r="F180" s="1">
        <f ca="1">IFERROR(__xludf.DUMMYFUNCTION("""COMPUTED_VALUE"""),123.46)</f>
        <v>123.46</v>
      </c>
      <c r="H180" s="3">
        <f ca="1">IFERROR(__xludf.DUMMYFUNCTION("""COMPUTED_VALUE"""),45798.7333333333)</f>
        <v>45798.733333333301</v>
      </c>
      <c r="I180" s="1">
        <f ca="1">IFERROR(__xludf.DUMMYFUNCTION("""COMPUTED_VALUE"""),320.45)</f>
        <v>320.45</v>
      </c>
      <c r="K180" s="3">
        <f ca="1">IFERROR(__xludf.DUMMYFUNCTION("""COMPUTED_VALUE"""),45793.6666666666)</f>
        <v>45793.666666666599</v>
      </c>
      <c r="L180" s="1">
        <f ca="1">IFERROR(__xludf.DUMMYFUNCTION("""COMPUTED_VALUE"""),468.32)</f>
        <v>468.32</v>
      </c>
    </row>
    <row r="181" spans="2:12" ht="13" x14ac:dyDescent="0.15">
      <c r="B181" s="3">
        <f ca="1">IFERROR(__xludf.DUMMYFUNCTION("""COMPUTED_VALUE"""),45796.6666666666)</f>
        <v>45796.666666666599</v>
      </c>
      <c r="C181" s="1">
        <f ca="1">IFERROR(__xludf.DUMMYFUNCTION("""COMPUTED_VALUE"""),512.39)</f>
        <v>512.39</v>
      </c>
      <c r="E181" s="3">
        <f ca="1">IFERROR(__xludf.DUMMYFUNCTION("""COMPUTED_VALUE"""),45796.6666666666)</f>
        <v>45796.666666666599</v>
      </c>
      <c r="F181" s="1">
        <f ca="1">IFERROR(__xludf.DUMMYFUNCTION("""COMPUTED_VALUE"""),122.96)</f>
        <v>122.96</v>
      </c>
      <c r="H181" s="3">
        <f ca="1">IFERROR(__xludf.DUMMYFUNCTION("""COMPUTED_VALUE"""),45799.7333333333)</f>
        <v>45799.733333333301</v>
      </c>
      <c r="I181" s="1">
        <f ca="1">IFERROR(__xludf.DUMMYFUNCTION("""COMPUTED_VALUE"""),315.7)</f>
        <v>315.7</v>
      </c>
      <c r="K181" s="3">
        <f ca="1">IFERROR(__xludf.DUMMYFUNCTION("""COMPUTED_VALUE"""),45796.6666666666)</f>
        <v>45796.666666666599</v>
      </c>
      <c r="L181" s="1">
        <f ca="1">IFERROR(__xludf.DUMMYFUNCTION("""COMPUTED_VALUE"""),473.06)</f>
        <v>473.06</v>
      </c>
    </row>
    <row r="182" spans="2:12" ht="13" x14ac:dyDescent="0.15">
      <c r="B182" s="3">
        <f ca="1">IFERROR(__xludf.DUMMYFUNCTION("""COMPUTED_VALUE"""),45797.6666666666)</f>
        <v>45797.666666666599</v>
      </c>
      <c r="C182" s="1">
        <f ca="1">IFERROR(__xludf.DUMMYFUNCTION("""COMPUTED_VALUE"""),508.74)</f>
        <v>508.74</v>
      </c>
      <c r="E182" s="3">
        <f ca="1">IFERROR(__xludf.DUMMYFUNCTION("""COMPUTED_VALUE"""),45797.6666666666)</f>
        <v>45797.666666666599</v>
      </c>
      <c r="F182" s="1">
        <f ca="1">IFERROR(__xludf.DUMMYFUNCTION("""COMPUTED_VALUE"""),125.16)</f>
        <v>125.16</v>
      </c>
      <c r="H182" s="3">
        <f ca="1">IFERROR(__xludf.DUMMYFUNCTION("""COMPUTED_VALUE"""),45800.7333333333)</f>
        <v>45800.733333333301</v>
      </c>
      <c r="I182" s="1">
        <f ca="1">IFERROR(__xludf.DUMMYFUNCTION("""COMPUTED_VALUE"""),312.4)</f>
        <v>312.39999999999998</v>
      </c>
      <c r="K182" s="3">
        <f ca="1">IFERROR(__xludf.DUMMYFUNCTION("""COMPUTED_VALUE"""),45797.6666666666)</f>
        <v>45797.666666666599</v>
      </c>
      <c r="L182" s="1">
        <f ca="1">IFERROR(__xludf.DUMMYFUNCTION("""COMPUTED_VALUE"""),475.82)</f>
        <v>475.82</v>
      </c>
    </row>
    <row r="183" spans="2:12" ht="13" x14ac:dyDescent="0.15">
      <c r="B183" s="3">
        <f ca="1">IFERROR(__xludf.DUMMYFUNCTION("""COMPUTED_VALUE"""),45798.6666666666)</f>
        <v>45798.666666666599</v>
      </c>
      <c r="C183" s="1">
        <f ca="1">IFERROR(__xludf.DUMMYFUNCTION("""COMPUTED_VALUE"""),507.03)</f>
        <v>507.03</v>
      </c>
      <c r="E183" s="3">
        <f ca="1">IFERROR(__xludf.DUMMYFUNCTION("""COMPUTED_VALUE"""),45798.6666666666)</f>
        <v>45798.666666666599</v>
      </c>
      <c r="F183" s="1">
        <f ca="1">IFERROR(__xludf.DUMMYFUNCTION("""COMPUTED_VALUE"""),123.59)</f>
        <v>123.59</v>
      </c>
      <c r="H183" s="3">
        <f ca="1">IFERROR(__xludf.DUMMYFUNCTION("""COMPUTED_VALUE"""),45803.7333333333)</f>
        <v>45803.733333333301</v>
      </c>
      <c r="I183" s="1">
        <f ca="1">IFERROR(__xludf.DUMMYFUNCTION("""COMPUTED_VALUE"""),314)</f>
        <v>314</v>
      </c>
      <c r="K183" s="3">
        <f ca="1">IFERROR(__xludf.DUMMYFUNCTION("""COMPUTED_VALUE"""),45798.6666666666)</f>
        <v>45798.666666666599</v>
      </c>
      <c r="L183" s="1">
        <f ca="1">IFERROR(__xludf.DUMMYFUNCTION("""COMPUTED_VALUE"""),470.28)</f>
        <v>470.28</v>
      </c>
    </row>
    <row r="184" spans="2:12" ht="13" x14ac:dyDescent="0.15">
      <c r="B184" s="3">
        <f ca="1">IFERROR(__xludf.DUMMYFUNCTION("""COMPUTED_VALUE"""),45799.6666666666)</f>
        <v>45799.666666666599</v>
      </c>
      <c r="C184" s="1">
        <f ca="1">IFERROR(__xludf.DUMMYFUNCTION("""COMPUTED_VALUE"""),507.03)</f>
        <v>507.03</v>
      </c>
      <c r="E184" s="3">
        <f ca="1">IFERROR(__xludf.DUMMYFUNCTION("""COMPUTED_VALUE"""),45799.6666666666)</f>
        <v>45799.666666666599</v>
      </c>
      <c r="F184" s="1">
        <f ca="1">IFERROR(__xludf.DUMMYFUNCTION("""COMPUTED_VALUE"""),121.48)</f>
        <v>121.48</v>
      </c>
      <c r="H184" s="3">
        <f ca="1">IFERROR(__xludf.DUMMYFUNCTION("""COMPUTED_VALUE"""),45804.7333333333)</f>
        <v>45804.733333333301</v>
      </c>
      <c r="I184" s="1">
        <f ca="1">IFERROR(__xludf.DUMMYFUNCTION("""COMPUTED_VALUE"""),315.4)</f>
        <v>315.39999999999998</v>
      </c>
      <c r="K184" s="3">
        <f ca="1">IFERROR(__xludf.DUMMYFUNCTION("""COMPUTED_VALUE"""),45799.6666666666)</f>
        <v>45799.666666666599</v>
      </c>
      <c r="L184" s="1">
        <f ca="1">IFERROR(__xludf.DUMMYFUNCTION("""COMPUTED_VALUE"""),470.28)</f>
        <v>470.28</v>
      </c>
    </row>
    <row r="185" spans="2:12" ht="13" x14ac:dyDescent="0.15">
      <c r="B185" s="3">
        <f ca="1">IFERROR(__xludf.DUMMYFUNCTION("""COMPUTED_VALUE"""),45800.6666666666)</f>
        <v>45800.666666666599</v>
      </c>
      <c r="C185" s="1">
        <f ca="1">IFERROR(__xludf.DUMMYFUNCTION("""COMPUTED_VALUE"""),503.46)</f>
        <v>503.46</v>
      </c>
      <c r="E185" s="3">
        <f ca="1">IFERROR(__xludf.DUMMYFUNCTION("""COMPUTED_VALUE"""),45800.6666666666)</f>
        <v>45800.666666666599</v>
      </c>
      <c r="F185" s="1">
        <f ca="1">IFERROR(__xludf.DUMMYFUNCTION("""COMPUTED_VALUE"""),120.73)</f>
        <v>120.73</v>
      </c>
      <c r="H185" s="3">
        <f ca="1">IFERROR(__xludf.DUMMYFUNCTION("""COMPUTED_VALUE"""),45805.7333333333)</f>
        <v>45805.733333333301</v>
      </c>
      <c r="I185" s="1">
        <f ca="1">IFERROR(__xludf.DUMMYFUNCTION("""COMPUTED_VALUE"""),317.5)</f>
        <v>317.5</v>
      </c>
      <c r="K185" s="3">
        <f ca="1">IFERROR(__xludf.DUMMYFUNCTION("""COMPUTED_VALUE"""),45800.6666666666)</f>
        <v>45800.666666666599</v>
      </c>
      <c r="L185" s="1">
        <f ca="1">IFERROR(__xludf.DUMMYFUNCTION("""COMPUTED_VALUE"""),468.88)</f>
        <v>468.88</v>
      </c>
    </row>
    <row r="186" spans="2:12" ht="13" x14ac:dyDescent="0.15">
      <c r="B186" s="3">
        <f ca="1">IFERROR(__xludf.DUMMYFUNCTION("""COMPUTED_VALUE"""),45804.6666666666)</f>
        <v>45804.666666666599</v>
      </c>
      <c r="C186" s="1">
        <f ca="1">IFERROR(__xludf.DUMMYFUNCTION("""COMPUTED_VALUE"""),509.16)</f>
        <v>509.16</v>
      </c>
      <c r="E186" s="3">
        <f ca="1">IFERROR(__xludf.DUMMYFUNCTION("""COMPUTED_VALUE"""),45804.6666666666)</f>
        <v>45804.666666666599</v>
      </c>
      <c r="F186" s="1">
        <f ca="1">IFERROR(__xludf.DUMMYFUNCTION("""COMPUTED_VALUE"""),119.52)</f>
        <v>119.52</v>
      </c>
      <c r="H186" s="3">
        <f ca="1">IFERROR(__xludf.DUMMYFUNCTION("""COMPUTED_VALUE"""),45806.7333333333)</f>
        <v>45806.733333333301</v>
      </c>
      <c r="I186" s="1">
        <f ca="1">IFERROR(__xludf.DUMMYFUNCTION("""COMPUTED_VALUE"""),317.1)</f>
        <v>317.10000000000002</v>
      </c>
      <c r="K186" s="3">
        <f ca="1">IFERROR(__xludf.DUMMYFUNCTION("""COMPUTED_VALUE"""),45804.6666666666)</f>
        <v>45804.666666666599</v>
      </c>
      <c r="L186" s="1">
        <f ca="1">IFERROR(__xludf.DUMMYFUNCTION("""COMPUTED_VALUE"""),476.85)</f>
        <v>476.85</v>
      </c>
    </row>
    <row r="187" spans="2:12" ht="13" x14ac:dyDescent="0.15">
      <c r="B187" s="3">
        <f ca="1">IFERROR(__xludf.DUMMYFUNCTION("""COMPUTED_VALUE"""),45805.6666666666)</f>
        <v>45805.666666666599</v>
      </c>
      <c r="C187" s="1">
        <f ca="1">IFERROR(__xludf.DUMMYFUNCTION("""COMPUTED_VALUE"""),503.11)</f>
        <v>503.11</v>
      </c>
      <c r="E187" s="3">
        <f ca="1">IFERROR(__xludf.DUMMYFUNCTION("""COMPUTED_VALUE"""),45805.6666666666)</f>
        <v>45805.666666666599</v>
      </c>
      <c r="F187" s="1">
        <f ca="1">IFERROR(__xludf.DUMMYFUNCTION("""COMPUTED_VALUE"""),116.74)</f>
        <v>116.74</v>
      </c>
      <c r="H187" s="3">
        <f ca="1">IFERROR(__xludf.DUMMYFUNCTION("""COMPUTED_VALUE"""),45807.7333333333)</f>
        <v>45807.733333333301</v>
      </c>
      <c r="I187" s="1">
        <f ca="1">IFERROR(__xludf.DUMMYFUNCTION("""COMPUTED_VALUE"""),321.1)</f>
        <v>321.10000000000002</v>
      </c>
      <c r="K187" s="3">
        <f ca="1">IFERROR(__xludf.DUMMYFUNCTION("""COMPUTED_VALUE"""),45805.6666666666)</f>
        <v>45805.666666666599</v>
      </c>
      <c r="L187" s="1">
        <f ca="1">IFERROR(__xludf.DUMMYFUNCTION("""COMPUTED_VALUE"""),469.98)</f>
        <v>469.98</v>
      </c>
    </row>
    <row r="188" spans="2:12" ht="13" x14ac:dyDescent="0.15">
      <c r="B188" s="3">
        <f ca="1">IFERROR(__xludf.DUMMYFUNCTION("""COMPUTED_VALUE"""),45806.6666666666)</f>
        <v>45806.666666666599</v>
      </c>
      <c r="C188" s="1">
        <f ca="1">IFERROR(__xludf.DUMMYFUNCTION("""COMPUTED_VALUE"""),506.18)</f>
        <v>506.18</v>
      </c>
      <c r="E188" s="3">
        <f ca="1">IFERROR(__xludf.DUMMYFUNCTION("""COMPUTED_VALUE"""),45806.6666666666)</f>
        <v>45806.666666666599</v>
      </c>
      <c r="F188" s="1">
        <f ca="1">IFERROR(__xludf.DUMMYFUNCTION("""COMPUTED_VALUE"""),117.18)</f>
        <v>117.18</v>
      </c>
      <c r="H188" s="3">
        <f ca="1">IFERROR(__xludf.DUMMYFUNCTION("""COMPUTED_VALUE"""),45810.7333333333)</f>
        <v>45810.733333333301</v>
      </c>
      <c r="I188" s="1">
        <f ca="1">IFERROR(__xludf.DUMMYFUNCTION("""COMPUTED_VALUE"""),316.7)</f>
        <v>316.7</v>
      </c>
      <c r="K188" s="3">
        <f ca="1">IFERROR(__xludf.DUMMYFUNCTION("""COMPUTED_VALUE"""),45806.6666666666)</f>
        <v>45806.666666666599</v>
      </c>
      <c r="L188" s="1">
        <f ca="1">IFERROR(__xludf.DUMMYFUNCTION("""COMPUTED_VALUE"""),473.69)</f>
        <v>473.69</v>
      </c>
    </row>
    <row r="189" spans="2:12" ht="13" x14ac:dyDescent="0.15">
      <c r="B189" s="3">
        <f ca="1">IFERROR(__xludf.DUMMYFUNCTION("""COMPUTED_VALUE"""),45807.6666666666)</f>
        <v>45807.666666666599</v>
      </c>
      <c r="C189" s="1">
        <f ca="1">IFERROR(__xludf.DUMMYFUNCTION("""COMPUTED_VALUE"""),503.96)</f>
        <v>503.96</v>
      </c>
      <c r="E189" s="3">
        <f ca="1">IFERROR(__xludf.DUMMYFUNCTION("""COMPUTED_VALUE"""),45807.6666666666)</f>
        <v>45807.666666666599</v>
      </c>
      <c r="F189" s="1">
        <f ca="1">IFERROR(__xludf.DUMMYFUNCTION("""COMPUTED_VALUE"""),113.84)</f>
        <v>113.84</v>
      </c>
      <c r="H189" s="3">
        <f ca="1">IFERROR(__xludf.DUMMYFUNCTION("""COMPUTED_VALUE"""),45811.7333333333)</f>
        <v>45811.733333333301</v>
      </c>
      <c r="I189" s="1">
        <f ca="1">IFERROR(__xludf.DUMMYFUNCTION("""COMPUTED_VALUE"""),320.3)</f>
        <v>320.3</v>
      </c>
      <c r="K189" s="3">
        <f ca="1">IFERROR(__xludf.DUMMYFUNCTION("""COMPUTED_VALUE"""),45807.6666666666)</f>
        <v>45807.666666666599</v>
      </c>
      <c r="L189" s="1">
        <f ca="1">IFERROR(__xludf.DUMMYFUNCTION("""COMPUTED_VALUE"""),482.38)</f>
        <v>482.38</v>
      </c>
    </row>
    <row r="190" spans="2:12" ht="13" x14ac:dyDescent="0.15">
      <c r="B190" s="3">
        <f ca="1">IFERROR(__xludf.DUMMYFUNCTION("""COMPUTED_VALUE"""),45810.6666666666)</f>
        <v>45810.666666666599</v>
      </c>
      <c r="C190" s="1">
        <f ca="1">IFERROR(__xludf.DUMMYFUNCTION("""COMPUTED_VALUE"""),502.81)</f>
        <v>502.81</v>
      </c>
      <c r="E190" s="3">
        <f ca="1">IFERROR(__xludf.DUMMYFUNCTION("""COMPUTED_VALUE"""),45810.6666666666)</f>
        <v>45810.666666666599</v>
      </c>
      <c r="F190" s="1">
        <f ca="1">IFERROR(__xludf.DUMMYFUNCTION("""COMPUTED_VALUE"""),114.75)</f>
        <v>114.75</v>
      </c>
      <c r="H190" s="3">
        <f ca="1">IFERROR(__xludf.DUMMYFUNCTION("""COMPUTED_VALUE"""),45812.7333333333)</f>
        <v>45812.733333333301</v>
      </c>
      <c r="I190" s="1">
        <f ca="1">IFERROR(__xludf.DUMMYFUNCTION("""COMPUTED_VALUE"""),322.4)</f>
        <v>322.39999999999998</v>
      </c>
      <c r="K190" s="3">
        <f ca="1">IFERROR(__xludf.DUMMYFUNCTION("""COMPUTED_VALUE"""),45810.6666666666)</f>
        <v>45810.666666666599</v>
      </c>
      <c r="L190" s="1">
        <f ca="1">IFERROR(__xludf.DUMMYFUNCTION("""COMPUTED_VALUE"""),478.82)</f>
        <v>478.82</v>
      </c>
    </row>
    <row r="191" spans="2:12" ht="13" x14ac:dyDescent="0.15">
      <c r="B191" s="3">
        <f ca="1">IFERROR(__xludf.DUMMYFUNCTION("""COMPUTED_VALUE"""),45811.6666666666)</f>
        <v>45811.666666666599</v>
      </c>
      <c r="C191" s="1">
        <f ca="1">IFERROR(__xludf.DUMMYFUNCTION("""COMPUTED_VALUE"""),497.83)</f>
        <v>497.83</v>
      </c>
      <c r="E191" s="3">
        <f ca="1">IFERROR(__xludf.DUMMYFUNCTION("""COMPUTED_VALUE"""),45811.6666666666)</f>
        <v>45811.666666666599</v>
      </c>
      <c r="F191" s="1">
        <f ca="1">IFERROR(__xludf.DUMMYFUNCTION("""COMPUTED_VALUE"""),114.97)</f>
        <v>114.97</v>
      </c>
      <c r="H191" s="3">
        <f ca="1">IFERROR(__xludf.DUMMYFUNCTION("""COMPUTED_VALUE"""),45813.7333333333)</f>
        <v>45813.733333333301</v>
      </c>
      <c r="I191" s="1">
        <f ca="1">IFERROR(__xludf.DUMMYFUNCTION("""COMPUTED_VALUE"""),323.25)</f>
        <v>323.25</v>
      </c>
      <c r="K191" s="3">
        <f ca="1">IFERROR(__xludf.DUMMYFUNCTION("""COMPUTED_VALUE"""),45811.6666666666)</f>
        <v>45811.666666666599</v>
      </c>
      <c r="L191" s="1">
        <f ca="1">IFERROR(__xludf.DUMMYFUNCTION("""COMPUTED_VALUE"""),480.17)</f>
        <v>480.17</v>
      </c>
    </row>
    <row r="192" spans="2:12" ht="13" x14ac:dyDescent="0.15">
      <c r="B192" s="3">
        <f ca="1">IFERROR(__xludf.DUMMYFUNCTION("""COMPUTED_VALUE"""),45812.6666666666)</f>
        <v>45812.666666666599</v>
      </c>
      <c r="C192" s="1">
        <f ca="1">IFERROR(__xludf.DUMMYFUNCTION("""COMPUTED_VALUE"""),491)</f>
        <v>491</v>
      </c>
      <c r="E192" s="3">
        <f ca="1">IFERROR(__xludf.DUMMYFUNCTION("""COMPUTED_VALUE"""),45812.6666666666)</f>
        <v>45812.666666666599</v>
      </c>
      <c r="F192" s="1">
        <f ca="1">IFERROR(__xludf.DUMMYFUNCTION("""COMPUTED_VALUE"""),119.45)</f>
        <v>119.45</v>
      </c>
      <c r="H192" s="3">
        <f ca="1">IFERROR(__xludf.DUMMYFUNCTION("""COMPUTED_VALUE"""),45814.7333333333)</f>
        <v>45814.733333333301</v>
      </c>
      <c r="I192" s="1">
        <f ca="1">IFERROR(__xludf.DUMMYFUNCTION("""COMPUTED_VALUE"""),324.3)</f>
        <v>324.3</v>
      </c>
      <c r="K192" s="3">
        <f ca="1">IFERROR(__xludf.DUMMYFUNCTION("""COMPUTED_VALUE"""),45812.6666666666)</f>
        <v>45812.666666666599</v>
      </c>
      <c r="L192" s="1">
        <f ca="1">IFERROR(__xludf.DUMMYFUNCTION("""COMPUTED_VALUE"""),482.21)</f>
        <v>482.21</v>
      </c>
    </row>
    <row r="193" spans="2:12" ht="13" x14ac:dyDescent="0.15">
      <c r="B193" s="3">
        <f ca="1">IFERROR(__xludf.DUMMYFUNCTION("""COMPUTED_VALUE"""),45813.6666666666)</f>
        <v>45813.666666666599</v>
      </c>
      <c r="C193" s="1">
        <f ca="1">IFERROR(__xludf.DUMMYFUNCTION("""COMPUTED_VALUE"""),488.74)</f>
        <v>488.74</v>
      </c>
      <c r="E193" s="3">
        <f ca="1">IFERROR(__xludf.DUMMYFUNCTION("""COMPUTED_VALUE"""),45813.6666666666)</f>
        <v>45813.666666666599</v>
      </c>
      <c r="F193" s="1">
        <f ca="1">IFERROR(__xludf.DUMMYFUNCTION("""COMPUTED_VALUE"""),119.96)</f>
        <v>119.96</v>
      </c>
      <c r="K193" s="3">
        <f ca="1">IFERROR(__xludf.DUMMYFUNCTION("""COMPUTED_VALUE"""),45813.6666666666)</f>
        <v>45813.666666666599</v>
      </c>
      <c r="L193" s="1">
        <f ca="1">IFERROR(__xludf.DUMMYFUNCTION("""COMPUTED_VALUE"""),478.03)</f>
        <v>478.03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Mateo Vargas Dibildox</cp:lastModifiedBy>
  <dcterms:modified xsi:type="dcterms:W3CDTF">2025-06-06T18:20:31Z</dcterms:modified>
</cp:coreProperties>
</file>