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4\"/>
    </mc:Choice>
  </mc:AlternateContent>
  <bookViews>
    <workbookView xWindow="0" yWindow="0" windowWidth="20490" windowHeight="7755" firstSheet="6" activeTab="11"/>
  </bookViews>
  <sheets>
    <sheet name="Exemplo 36" sheetId="1" r:id="rId1"/>
    <sheet name="Exemplo 37" sheetId="3" r:id="rId2"/>
    <sheet name="Exemplo 38" sheetId="2" r:id="rId3"/>
    <sheet name="Exemplo 39" sheetId="4" r:id="rId4"/>
    <sheet name="Exemplo 40" sheetId="5" r:id="rId5"/>
    <sheet name="Exemplo 41" sheetId="7" r:id="rId6"/>
    <sheet name="Exemplo 42" sheetId="9" r:id="rId7"/>
    <sheet name="Exemplo 43" sheetId="10" r:id="rId8"/>
    <sheet name="Exemplo 44" sheetId="11" r:id="rId9"/>
    <sheet name="Exemplo 45" sheetId="12" r:id="rId10"/>
    <sheet name="Exemplo 46" sheetId="13" r:id="rId11"/>
    <sheet name="Exemplo 47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4" l="1"/>
  <c r="I14" i="14"/>
  <c r="J13" i="14"/>
  <c r="I13" i="14"/>
  <c r="J12" i="14"/>
  <c r="I12" i="14"/>
  <c r="H18" i="13"/>
  <c r="H15" i="13"/>
  <c r="H12" i="13"/>
  <c r="H9" i="13"/>
  <c r="H6" i="13"/>
  <c r="H13" i="12"/>
  <c r="H12" i="12"/>
  <c r="I11" i="11"/>
  <c r="H11" i="11"/>
  <c r="I16" i="10"/>
  <c r="I15" i="10"/>
  <c r="I14" i="10"/>
  <c r="I13" i="10"/>
  <c r="I12" i="10"/>
  <c r="I8" i="9"/>
  <c r="I9" i="9"/>
  <c r="I10" i="9" s="1"/>
  <c r="I11" i="9" s="1"/>
  <c r="I12" i="9" s="1"/>
  <c r="I13" i="9" s="1"/>
  <c r="I14" i="9" s="1"/>
  <c r="I15" i="9" s="1"/>
  <c r="I16" i="9" s="1"/>
  <c r="I17" i="9" s="1"/>
  <c r="I7" i="9"/>
  <c r="H13" i="7" l="1"/>
  <c r="H7" i="7"/>
  <c r="I11" i="5"/>
  <c r="I6" i="5"/>
  <c r="H34" i="4"/>
  <c r="I34" i="4"/>
  <c r="G34" i="4"/>
  <c r="F34" i="4"/>
  <c r="G33" i="4"/>
  <c r="H33" i="4"/>
  <c r="I33" i="4" s="1"/>
  <c r="F33" i="4"/>
  <c r="F10" i="4"/>
  <c r="H17" i="2"/>
  <c r="H12" i="2"/>
  <c r="H7" i="2"/>
  <c r="H12" i="3"/>
  <c r="H7" i="3"/>
  <c r="H5" i="1"/>
  <c r="I5" i="1"/>
  <c r="M31" i="14" l="1"/>
  <c r="J38" i="14"/>
  <c r="I38" i="14"/>
  <c r="J37" i="14"/>
  <c r="I37" i="14"/>
  <c r="J36" i="14"/>
  <c r="I36" i="14"/>
  <c r="J32" i="14"/>
  <c r="I32" i="14"/>
  <c r="J31" i="14"/>
  <c r="I31" i="14"/>
  <c r="J30" i="14"/>
  <c r="I30" i="14"/>
  <c r="I5" i="14"/>
  <c r="J5" i="14"/>
  <c r="I6" i="14"/>
  <c r="K61" i="10" l="1"/>
  <c r="K62" i="10"/>
  <c r="K60" i="10"/>
  <c r="I33" i="10"/>
  <c r="H41" i="10" s="1"/>
  <c r="J18" i="9"/>
  <c r="G30" i="7"/>
  <c r="I29" i="7"/>
  <c r="H30" i="7" s="1"/>
  <c r="F39" i="5"/>
  <c r="F35" i="5"/>
  <c r="E34" i="4"/>
  <c r="I55" i="2"/>
  <c r="I56" i="2"/>
  <c r="I57" i="2"/>
  <c r="I58" i="2"/>
  <c r="I54" i="2"/>
  <c r="I30" i="2"/>
  <c r="I31" i="2"/>
  <c r="I32" i="2"/>
  <c r="I33" i="2"/>
  <c r="I34" i="2"/>
  <c r="G31" i="7" l="1"/>
  <c r="I30" i="7"/>
  <c r="J7" i="14"/>
  <c r="I7" i="14"/>
  <c r="J6" i="14"/>
  <c r="L60" i="10"/>
  <c r="L61" i="10"/>
  <c r="L62" i="10"/>
  <c r="H37" i="10" l="1"/>
  <c r="H31" i="7"/>
  <c r="G32" i="7" s="1"/>
  <c r="I31" i="7" l="1"/>
  <c r="H32" i="7" s="1"/>
  <c r="G33" i="7" l="1"/>
  <c r="I32" i="7"/>
  <c r="H33" i="7" s="1"/>
  <c r="I33" i="7" l="1"/>
  <c r="H34" i="7" s="1"/>
  <c r="G34" i="7"/>
  <c r="I34" i="7" l="1"/>
</calcChain>
</file>

<file path=xl/sharedStrings.xml><?xml version="1.0" encoding="utf-8"?>
<sst xmlns="http://schemas.openxmlformats.org/spreadsheetml/2006/main" count="251" uniqueCount="173">
  <si>
    <t>Categoria Data e Hora</t>
  </si>
  <si>
    <t>Exemplo 36 - Função AGORA() e HOJE()</t>
  </si>
  <si>
    <t>Exemplo 37 - Função DIA() e DIAS()</t>
  </si>
  <si>
    <t>Exemplo 38 - Função HORA(), MINUTO() e SEGUNDO()</t>
  </si>
  <si>
    <t>Exemplo 39 - Função DATA.VALOR()</t>
  </si>
  <si>
    <t>Função AGORA</t>
  </si>
  <si>
    <t>Função HOJE</t>
  </si>
  <si>
    <t>Função DIA</t>
  </si>
  <si>
    <t>Função DIAS</t>
  </si>
  <si>
    <t>Data Inicial</t>
  </si>
  <si>
    <t>Data Final</t>
  </si>
  <si>
    <t>Data</t>
  </si>
  <si>
    <t>Função HORA</t>
  </si>
  <si>
    <t>Hora</t>
  </si>
  <si>
    <t>Função MINUTO</t>
  </si>
  <si>
    <t>Hora exemplo</t>
  </si>
  <si>
    <t>Função SEGUNDO</t>
  </si>
  <si>
    <t>Modelo Educacional</t>
  </si>
  <si>
    <t>Mais Exemplos da função HORA() e MINUTO()</t>
  </si>
  <si>
    <t>Modelo Comercial</t>
  </si>
  <si>
    <t>Valor pago por hora:</t>
  </si>
  <si>
    <t>Freelancer</t>
  </si>
  <si>
    <t>Horas Trabalhadas</t>
  </si>
  <si>
    <t>Valor a pagar</t>
  </si>
  <si>
    <t>Maria</t>
  </si>
  <si>
    <t>João</t>
  </si>
  <si>
    <t>Marcos</t>
  </si>
  <si>
    <t>José</t>
  </si>
  <si>
    <t>Sebastião</t>
  </si>
  <si>
    <t>Mais Exemplos da função HORA(), MINUTO() e SEGUNDO()</t>
  </si>
  <si>
    <t>Total em Segundos</t>
  </si>
  <si>
    <t>Data exemplo 1</t>
  </si>
  <si>
    <t>Data exemplo 2</t>
  </si>
  <si>
    <t>Número de Série</t>
  </si>
  <si>
    <t>O Excel armazena datas como números de série sequenciais de forma que eles possam ser usados em cálculos. Por padrão, 1° de janeiro de 1900 é o número de série 1 e 1° de janeiro de 2008 é o número de série 39448, porque corresponde a 39.447 dias de 1° de janeiro de 1900. A maior parte das funções converte automaticamente valores de data em números de série.</t>
  </si>
  <si>
    <t>Mais Exemplos da função DATA.VALOR()</t>
  </si>
  <si>
    <t>Modelo Agenda</t>
  </si>
  <si>
    <t>Previsão de Manutenção 2018</t>
  </si>
  <si>
    <t>1ª Manutenção</t>
  </si>
  <si>
    <t>2ª Manutenção</t>
  </si>
  <si>
    <t>3ª Manutenção</t>
  </si>
  <si>
    <t>4ª Manutenção</t>
  </si>
  <si>
    <t>5ª Manutenção</t>
  </si>
  <si>
    <t>Intervalo de dias para próxima manutenção</t>
  </si>
  <si>
    <t>Nº Dias Úteis</t>
  </si>
  <si>
    <t>Data Últ. Dia Útil</t>
  </si>
  <si>
    <t>Dt. Feriado</t>
  </si>
  <si>
    <t>Projeto de Construção</t>
  </si>
  <si>
    <t>Qtd. de Dias</t>
  </si>
  <si>
    <t>Data de Conclusão da Obra</t>
  </si>
  <si>
    <t>Feriado / Recesso</t>
  </si>
  <si>
    <t>Mês</t>
  </si>
  <si>
    <t>Jan</t>
  </si>
  <si>
    <t>Fev</t>
  </si>
  <si>
    <t>Abr</t>
  </si>
  <si>
    <t>Mai</t>
  </si>
  <si>
    <t>Jun</t>
  </si>
  <si>
    <t>Set</t>
  </si>
  <si>
    <t>Out</t>
  </si>
  <si>
    <t>Nov</t>
  </si>
  <si>
    <t>Dez</t>
  </si>
  <si>
    <t>Dias Úteis</t>
  </si>
  <si>
    <t>Período</t>
  </si>
  <si>
    <t>De</t>
  </si>
  <si>
    <t>a</t>
  </si>
  <si>
    <t>Exemplo 40 - Função DIATRABALHO() e DIATRABALHO.INTL()</t>
  </si>
  <si>
    <t>Não trabalharão sábado e domingo</t>
  </si>
  <si>
    <t>Não trabalharão apenas no domingo</t>
  </si>
  <si>
    <t>Exemplo 41 - Função DIATRABALHOTOTAL() e DIATRABALHOTOTAL.INTL()</t>
  </si>
  <si>
    <t>Função DIATRABALHO</t>
  </si>
  <si>
    <t>Função DIATRABALHO.INTL</t>
  </si>
  <si>
    <t>Função DIATRABALHOTOTAL</t>
  </si>
  <si>
    <t>Função DIATRABALHOTOTAL.INTL</t>
  </si>
  <si>
    <t>Total de dias úteis de segunda à sexta</t>
  </si>
  <si>
    <t>Total de dias úteis de segunda à sábado</t>
  </si>
  <si>
    <t>Exemplo 42 - Função FIMMÊS()</t>
  </si>
  <si>
    <t>Exemplo 43 - Função FRAÇÃOANO()</t>
  </si>
  <si>
    <t>Exemplo 44 - Função NÚMSEMANA()</t>
  </si>
  <si>
    <t>Exemplo 45 - Função NÚMSEMANAISO()</t>
  </si>
  <si>
    <t>Exemplo 46 - Função TEMPO()</t>
  </si>
  <si>
    <t>Exemplo 47 - Função VALOR.TEMPO()</t>
  </si>
  <si>
    <t>Ano Novo</t>
  </si>
  <si>
    <t>Carnaval</t>
  </si>
  <si>
    <t>Paixa de Cristo</t>
  </si>
  <si>
    <t>Páscoa</t>
  </si>
  <si>
    <t>Tiradentes</t>
  </si>
  <si>
    <t>Dia do Trabalho</t>
  </si>
  <si>
    <t>Corpus Christi</t>
  </si>
  <si>
    <t>Independência do Brasil</t>
  </si>
  <si>
    <t>Nossa Senhora Aparecida</t>
  </si>
  <si>
    <t>Dia dos Finados</t>
  </si>
  <si>
    <t>Proclamação da República</t>
  </si>
  <si>
    <t>Natal</t>
  </si>
  <si>
    <t>Escala de Viagem</t>
  </si>
  <si>
    <t>Grupo A</t>
  </si>
  <si>
    <t>Grupo B</t>
  </si>
  <si>
    <t>Grupo C</t>
  </si>
  <si>
    <t>Grupo D</t>
  </si>
  <si>
    <t>Grupo E</t>
  </si>
  <si>
    <t>Grupo F</t>
  </si>
  <si>
    <t>Viajantes</t>
  </si>
  <si>
    <t>Ida</t>
  </si>
  <si>
    <t>Volta</t>
  </si>
  <si>
    <t>Parcelas</t>
  </si>
  <si>
    <t>Venc. final de cada mês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</si>
  <si>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</si>
  <si>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</si>
  <si>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</si>
  <si>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</si>
  <si>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</si>
  <si>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</si>
  <si>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</si>
  <si>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</si>
  <si>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</si>
  <si>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</si>
  <si>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12ª</t>
  </si>
  <si>
    <t>13ª</t>
  </si>
  <si>
    <t>Valor</t>
  </si>
  <si>
    <t>Plano de Navegação e serviços de Celular</t>
  </si>
  <si>
    <t>Inicial</t>
  </si>
  <si>
    <t>Final</t>
  </si>
  <si>
    <t>Descobrindo a fração de um período de data</t>
  </si>
  <si>
    <t>1 - Real/real</t>
  </si>
  <si>
    <t>2 - Real/360</t>
  </si>
  <si>
    <t>3 - Real/365</t>
  </si>
  <si>
    <t>4 - 30/360 europeu</t>
  </si>
  <si>
    <t>Tipo de Base</t>
  </si>
  <si>
    <t>Período Fracionado</t>
  </si>
  <si>
    <t>Mais Exemplos da função FRAÇÃOANO()</t>
  </si>
  <si>
    <t>Data de Nascimento</t>
  </si>
  <si>
    <t>Data Atual</t>
  </si>
  <si>
    <t>Descobrindo a idade</t>
  </si>
  <si>
    <t>A idade em Fração</t>
  </si>
  <si>
    <t>Mais Exemplos da função FRAÇÃOANO() junto com INT()</t>
  </si>
  <si>
    <t>A idade Convertida em Inteiro</t>
  </si>
  <si>
    <t>0 ou omitido - US (NASD) 30/360</t>
  </si>
  <si>
    <t>Nome</t>
  </si>
  <si>
    <r>
      <t xml:space="preserve">Valor </t>
    </r>
    <r>
      <rPr>
        <sz val="10"/>
        <color theme="0"/>
        <rFont val="Calibri"/>
        <family val="2"/>
        <scheme val="minor"/>
      </rPr>
      <t>(no período)</t>
    </r>
  </si>
  <si>
    <r>
      <rPr>
        <sz val="10"/>
        <color theme="0"/>
        <rFont val="Calibri"/>
        <family val="2"/>
        <scheme val="minor"/>
      </rPr>
      <t>no</t>
    </r>
    <r>
      <rPr>
        <sz val="14"/>
        <color theme="0"/>
        <rFont val="Calibri"/>
        <family val="2"/>
        <scheme val="minor"/>
      </rPr>
      <t xml:space="preserve"> Ano</t>
    </r>
  </si>
  <si>
    <t>Modelo Projeção</t>
  </si>
  <si>
    <t>Total de semanas transcorridos no ano até a data</t>
  </si>
  <si>
    <r>
      <rPr>
        <sz val="10"/>
        <color theme="0"/>
        <rFont val="Calibri"/>
        <family val="2"/>
        <scheme val="minor"/>
      </rPr>
      <t>Começando pelo</t>
    </r>
    <r>
      <rPr>
        <sz val="14"/>
        <color theme="0"/>
        <rFont val="Calibri"/>
        <family val="2"/>
        <scheme val="minor"/>
      </rPr>
      <t xml:space="preserve"> Domingo</t>
    </r>
  </si>
  <si>
    <r>
      <rPr>
        <sz val="10"/>
        <color theme="0"/>
        <rFont val="Calibri"/>
        <family val="2"/>
        <scheme val="minor"/>
      </rPr>
      <t>Começando pela</t>
    </r>
    <r>
      <rPr>
        <sz val="14"/>
        <color theme="0"/>
        <rFont val="Calibri"/>
        <family val="2"/>
        <scheme val="minor"/>
      </rPr>
      <t xml:space="preserve"> Segunda</t>
    </r>
  </si>
  <si>
    <t>Descobrindo quantas semanas se passou no ano</t>
  </si>
  <si>
    <t>Descobrindo quantas semanas se passou no ano com base na Norma ISO 8601</t>
  </si>
  <si>
    <t>Total de Semanas</t>
  </si>
  <si>
    <t>Retorna o número da semana do ano, com base na Norma ISO 8601 (sistema europeu, também adotado no Brasil). E ocorre, com base em semanas que começam no padrão de segunda-feira.</t>
  </si>
  <si>
    <t>Minuto</t>
  </si>
  <si>
    <t>Segundo</t>
  </si>
  <si>
    <t>Converte em horas - Modelo 1</t>
  </si>
  <si>
    <t>Converte em horas - Modelo 2</t>
  </si>
  <si>
    <t>Converte em horas - Modelo 3</t>
  </si>
  <si>
    <t>Converte em horas - Modelo 4</t>
  </si>
  <si>
    <t>Manhã</t>
  </si>
  <si>
    <t>Início</t>
  </si>
  <si>
    <t>Término</t>
  </si>
  <si>
    <t>Tarde</t>
  </si>
  <si>
    <t>Noite</t>
  </si>
  <si>
    <t>Hora no formato Serial</t>
  </si>
  <si>
    <t>Conversão</t>
  </si>
  <si>
    <t>SEGUNDO para Hora: Divisão</t>
  </si>
  <si>
    <t>HORA para SEGUNDO: Multiplicação</t>
  </si>
  <si>
    <t>Formato Data</t>
  </si>
  <si>
    <t>Mais Exemplos da função DIATRABALHO() e DIATRABALHO.INTL()</t>
  </si>
  <si>
    <t>Mais Exemplos da função DIATRABALHOTOTAL() com DIATRABALHO()</t>
  </si>
  <si>
    <t>Período 15 dias úteis</t>
  </si>
  <si>
    <t>Total</t>
  </si>
  <si>
    <t>Calcula a fração de ano que representa o número de dias inteiros entre duas datas (data_inicial e data_final). Use a função de planilha FRAÇÃOANO para identificar a proporção dos benefícios ou obrigações de um ano inteiro a serem designados para um determinado termo.</t>
  </si>
  <si>
    <t>Projeção de Custo de Materiais</t>
  </si>
  <si>
    <t>Converter Hora para formato Serial</t>
  </si>
  <si>
    <t>Formato Hora</t>
  </si>
  <si>
    <t>Formato Serial da Hora</t>
  </si>
  <si>
    <t>Mais Exemplos da função VALOR.TEMPO() junto com TEMPO() e SE()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</si>
</sst>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[$-F400]h:mm:ss\ AM/PM"/>
    <numFmt numFmtId="166" formatCode="_-* #,##0_-;\-* #,##0_-;_-* &quot;-&quot;??_-;_-@_-"/>
    <numFmt numFmtId="167" formatCode="0.000000000"/>
    <numFmt numFmtId="168" formatCode="[$-409]h:mm:ss\ AM/PM;@"/>
    <numFmt numFmtId="169" formatCode="[$-409]h:mm\ AM/PM;@"/>
    <numFmt numFmtId="170" formatCode="h:mm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28"/>
      <color theme="0" tint="-0.14999847407452621"/>
      <name val="Adobe Fangsong Std R"/>
      <family val="1"/>
      <charset val="128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0" tint="-0.14999847407452621"/>
      <name val="Adobe Fangsong Std R"/>
      <family val="1"/>
      <charset val="128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3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 indent="1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0" xfId="0" applyFill="1"/>
    <xf numFmtId="0" fontId="7" fillId="3" borderId="0" xfId="0" applyFont="1" applyFill="1" applyAlignment="1">
      <alignment horizontal="left" vertical="center" indent="1"/>
    </xf>
    <xf numFmtId="164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indent="1"/>
    </xf>
    <xf numFmtId="20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4" fontId="5" fillId="0" borderId="1" xfId="1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4" fontId="5" fillId="7" borderId="1" xfId="1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166" fontId="5" fillId="7" borderId="1" xfId="1" applyNumberFormat="1" applyFont="1" applyFill="1" applyBorder="1" applyAlignment="1">
      <alignment horizontal="center"/>
    </xf>
    <xf numFmtId="22" fontId="5" fillId="7" borderId="1" xfId="0" applyNumberFormat="1" applyFon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vertical="top"/>
    </xf>
    <xf numFmtId="0" fontId="10" fillId="0" borderId="8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44" fontId="5" fillId="0" borderId="1" xfId="0" applyNumberFormat="1" applyFont="1" applyBorder="1"/>
    <xf numFmtId="0" fontId="4" fillId="4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 indent="1"/>
    </xf>
    <xf numFmtId="0" fontId="5" fillId="8" borderId="1" xfId="0" applyFont="1" applyFill="1" applyBorder="1" applyAlignment="1">
      <alignment horizontal="left" indent="1"/>
    </xf>
    <xf numFmtId="167" fontId="5" fillId="7" borderId="1" xfId="0" applyNumberFormat="1" applyFont="1" applyFill="1" applyBorder="1"/>
    <xf numFmtId="0" fontId="5" fillId="7" borderId="1" xfId="0" applyNumberFormat="1" applyFont="1" applyFill="1" applyBorder="1"/>
    <xf numFmtId="44" fontId="5" fillId="7" borderId="1" xfId="0" applyNumberFormat="1" applyFont="1" applyFill="1" applyBorder="1" applyAlignment="1">
      <alignment horizontal="center"/>
    </xf>
    <xf numFmtId="44" fontId="5" fillId="7" borderId="1" xfId="0" applyNumberFormat="1" applyFont="1" applyFill="1" applyBorder="1"/>
    <xf numFmtId="18" fontId="0" fillId="0" borderId="0" xfId="0" applyNumberFormat="1"/>
    <xf numFmtId="21" fontId="0" fillId="0" borderId="0" xfId="0" applyNumberFormat="1"/>
    <xf numFmtId="0" fontId="5" fillId="0" borderId="1" xfId="0" applyFont="1" applyBorder="1"/>
    <xf numFmtId="0" fontId="12" fillId="0" borderId="1" xfId="0" applyNumberFormat="1" applyFont="1" applyBorder="1" applyAlignment="1">
      <alignment horizontal="center"/>
    </xf>
    <xf numFmtId="165" fontId="0" fillId="0" borderId="0" xfId="0" applyNumberFormat="1"/>
    <xf numFmtId="0" fontId="5" fillId="0" borderId="0" xfId="0" applyFont="1" applyBorder="1"/>
    <xf numFmtId="21" fontId="5" fillId="0" borderId="0" xfId="0" applyNumberFormat="1" applyFont="1" applyBorder="1"/>
    <xf numFmtId="0" fontId="5" fillId="7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20" fontId="0" fillId="0" borderId="0" xfId="0" applyNumberForma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0" fillId="0" borderId="0" xfId="0" applyAlignment="1">
      <alignment horizontal="center" vertical="center"/>
    </xf>
    <xf numFmtId="0" fontId="0" fillId="6" borderId="0" xfId="0" applyFill="1"/>
    <xf numFmtId="14" fontId="0" fillId="0" borderId="0" xfId="0" applyNumberFormat="1"/>
    <xf numFmtId="44" fontId="15" fillId="0" borderId="1" xfId="0" applyNumberFormat="1" applyFont="1" applyBorder="1"/>
    <xf numFmtId="14" fontId="5" fillId="0" borderId="1" xfId="0" applyNumberFormat="1" applyFont="1" applyFill="1" applyBorder="1" applyAlignment="1">
      <alignment horizontal="center"/>
    </xf>
    <xf numFmtId="21" fontId="5" fillId="0" borderId="1" xfId="0" applyNumberFormat="1" applyFont="1" applyFill="1" applyBorder="1"/>
    <xf numFmtId="0" fontId="5" fillId="0" borderId="1" xfId="0" applyNumberFormat="1" applyFont="1" applyFill="1" applyBorder="1"/>
    <xf numFmtId="14" fontId="5" fillId="7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7" borderId="2" xfId="0" applyNumberFormat="1" applyFont="1" applyFill="1" applyBorder="1" applyAlignment="1">
      <alignment horizontal="center" vertical="center"/>
    </xf>
    <xf numFmtId="0" fontId="5" fillId="7" borderId="3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right" indent="1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5" fillId="7" borderId="2" xfId="0" applyNumberFormat="1" applyFont="1" applyFill="1" applyBorder="1" applyAlignment="1">
      <alignment horizontal="center"/>
    </xf>
    <xf numFmtId="0" fontId="5" fillId="7" borderId="3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/>
    </xf>
    <xf numFmtId="169" fontId="5" fillId="7" borderId="2" xfId="0" applyNumberFormat="1" applyFont="1" applyFill="1" applyBorder="1" applyAlignment="1">
      <alignment horizontal="center"/>
    </xf>
    <xf numFmtId="169" fontId="5" fillId="7" borderId="3" xfId="0" applyNumberFormat="1" applyFont="1" applyFill="1" applyBorder="1" applyAlignment="1">
      <alignment horizontal="center"/>
    </xf>
    <xf numFmtId="165" fontId="5" fillId="7" borderId="2" xfId="0" applyNumberFormat="1" applyFont="1" applyFill="1" applyBorder="1" applyAlignment="1">
      <alignment horizontal="center"/>
    </xf>
    <xf numFmtId="165" fontId="5" fillId="7" borderId="3" xfId="0" applyNumberFormat="1" applyFont="1" applyFill="1" applyBorder="1" applyAlignment="1">
      <alignment horizontal="center"/>
    </xf>
    <xf numFmtId="168" fontId="5" fillId="7" borderId="2" xfId="0" applyNumberFormat="1" applyFont="1" applyFill="1" applyBorder="1" applyAlignment="1">
      <alignment horizontal="center"/>
    </xf>
    <xf numFmtId="168" fontId="5" fillId="7" borderId="3" xfId="0" applyNumberFormat="1" applyFont="1" applyFill="1" applyBorder="1" applyAlignment="1">
      <alignment horizontal="center"/>
    </xf>
    <xf numFmtId="170" fontId="5" fillId="7" borderId="2" xfId="0" applyNumberFormat="1" applyFont="1" applyFill="1" applyBorder="1" applyAlignment="1">
      <alignment horizontal="center"/>
    </xf>
    <xf numFmtId="170" fontId="5" fillId="7" borderId="3" xfId="0" applyNumberFormat="1" applyFont="1" applyFill="1" applyBorder="1" applyAlignment="1">
      <alignment horizontal="center"/>
    </xf>
    <xf numFmtId="18" fontId="5" fillId="7" borderId="2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showGridLines="0" workbookViewId="0">
      <selection activeCell="H6" sqref="H6"/>
    </sheetView>
  </sheetViews>
  <sheetFormatPr defaultRowHeight="15"/>
  <cols>
    <col min="8" max="9" width="22.28515625" customWidth="1"/>
    <col min="10" max="10" width="16.140625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4"/>
      <c r="S2" s="4"/>
      <c r="T2" s="4"/>
      <c r="U2" s="4"/>
      <c r="V2" s="4"/>
    </row>
    <row r="4" spans="1:22" ht="18.75">
      <c r="H4" s="6" t="s">
        <v>5</v>
      </c>
      <c r="I4" s="6" t="s">
        <v>6</v>
      </c>
    </row>
    <row r="5" spans="1:22" ht="18.75">
      <c r="H5" s="30">
        <f ca="1">NOW()</f>
        <v>45037.50125335648</v>
      </c>
      <c r="I5" s="31">
        <f ca="1">TODAY()</f>
        <v>45037</v>
      </c>
    </row>
  </sheetData>
  <mergeCells count="1">
    <mergeCell ref="A2:Q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showGridLines="0" topLeftCell="A4" workbookViewId="0">
      <selection activeCell="H14" sqref="H14"/>
    </sheetView>
  </sheetViews>
  <sheetFormatPr defaultRowHeight="15"/>
  <cols>
    <col min="8" max="8" width="27.28515625" customWidth="1"/>
    <col min="9" max="9" width="27.5703125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78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4"/>
      <c r="S2" s="4"/>
      <c r="T2" s="4"/>
      <c r="U2" s="4"/>
      <c r="V2" s="4"/>
    </row>
    <row r="4" spans="1:22" ht="36.75" customHeight="1">
      <c r="C4" s="86" t="s">
        <v>146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</row>
    <row r="6" spans="1:22" ht="15" customHeight="1">
      <c r="H6" s="104" t="s">
        <v>144</v>
      </c>
      <c r="I6" s="105"/>
    </row>
    <row r="7" spans="1:22" ht="22.5" customHeight="1">
      <c r="H7" s="106"/>
      <c r="I7" s="107"/>
    </row>
    <row r="8" spans="1:22" ht="18.75">
      <c r="H8" s="99">
        <v>42029</v>
      </c>
      <c r="I8" s="108"/>
    </row>
    <row r="10" spans="1:22" ht="18.75" customHeight="1">
      <c r="H10" s="104" t="s">
        <v>145</v>
      </c>
      <c r="I10" s="105"/>
    </row>
    <row r="11" spans="1:22" ht="18.75" customHeight="1">
      <c r="H11" s="106"/>
      <c r="I11" s="107"/>
    </row>
    <row r="12" spans="1:22" ht="18.75">
      <c r="H12" s="102">
        <f>_xlfn.ISOWEEKNUM(H8)</f>
        <v>4</v>
      </c>
      <c r="I12" s="103"/>
    </row>
    <row r="13" spans="1:22" ht="18.75">
      <c r="H13" s="102">
        <f>WEEKNUM(H8,1)</f>
        <v>5</v>
      </c>
      <c r="I13" s="103"/>
    </row>
  </sheetData>
  <mergeCells count="7">
    <mergeCell ref="H13:I13"/>
    <mergeCell ref="A2:Q2"/>
    <mergeCell ref="H12:I12"/>
    <mergeCell ref="H6:I7"/>
    <mergeCell ref="H10:I11"/>
    <mergeCell ref="H8:I8"/>
    <mergeCell ref="C4:N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showGridLines="0" topLeftCell="A4" workbookViewId="0">
      <selection activeCell="H19" sqref="H19"/>
    </sheetView>
  </sheetViews>
  <sheetFormatPr defaultRowHeight="15"/>
  <cols>
    <col min="4" max="4" width="9.85546875" bestFit="1" customWidth="1"/>
    <col min="5" max="6" width="11.28515625" bestFit="1" customWidth="1"/>
    <col min="8" max="9" width="27.42578125" customWidth="1"/>
    <col min="11" max="11" width="10.85546875" customWidth="1"/>
    <col min="12" max="12" width="14.28515625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79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4"/>
      <c r="R2" s="4"/>
      <c r="S2" s="4"/>
      <c r="T2" s="4"/>
      <c r="U2" s="4"/>
      <c r="V2" s="4"/>
    </row>
    <row r="5" spans="1:22" ht="18.75">
      <c r="D5" s="38" t="s">
        <v>13</v>
      </c>
      <c r="E5" s="38" t="s">
        <v>147</v>
      </c>
      <c r="F5" s="38" t="s">
        <v>148</v>
      </c>
      <c r="H5" s="87" t="s">
        <v>149</v>
      </c>
      <c r="I5" s="87"/>
    </row>
    <row r="6" spans="1:22" ht="26.25">
      <c r="D6" s="54">
        <v>19</v>
      </c>
      <c r="E6" s="54">
        <v>30</v>
      </c>
      <c r="F6" s="54">
        <v>15</v>
      </c>
      <c r="H6" s="111">
        <f>TIME(D6,E6,F6)</f>
        <v>0.81267361111111114</v>
      </c>
      <c r="I6" s="112"/>
    </row>
    <row r="8" spans="1:22" ht="18.75">
      <c r="H8" s="87" t="s">
        <v>150</v>
      </c>
      <c r="I8" s="87"/>
    </row>
    <row r="9" spans="1:22" ht="18.75">
      <c r="H9" s="113">
        <f>TIME(D6,E6,F6)</f>
        <v>0.81267361111111114</v>
      </c>
      <c r="I9" s="114"/>
    </row>
    <row r="10" spans="1:22">
      <c r="H10" s="51"/>
    </row>
    <row r="11" spans="1:22" ht="18.75">
      <c r="H11" s="87" t="s">
        <v>151</v>
      </c>
      <c r="I11" s="87"/>
    </row>
    <row r="12" spans="1:22" ht="18.75">
      <c r="H12" s="115">
        <f>TIME(D6,E6,F6)</f>
        <v>0.81267361111111114</v>
      </c>
      <c r="I12" s="116"/>
    </row>
    <row r="14" spans="1:22" ht="18.75">
      <c r="H14" s="87" t="s">
        <v>152</v>
      </c>
      <c r="I14" s="87"/>
    </row>
    <row r="15" spans="1:22" ht="18.75">
      <c r="H15" s="109">
        <f>TIME(D6,E6,F6)</f>
        <v>0.81267361111111114</v>
      </c>
      <c r="I15" s="110"/>
    </row>
    <row r="17" spans="8:10" ht="18.75">
      <c r="H17" s="87" t="s">
        <v>158</v>
      </c>
      <c r="I17" s="87"/>
    </row>
    <row r="18" spans="8:10" ht="18.75">
      <c r="H18" s="117">
        <f>TIME(D6,E6,F6)</f>
        <v>0.81267361111111114</v>
      </c>
      <c r="I18" s="103"/>
      <c r="J18" s="55"/>
    </row>
  </sheetData>
  <mergeCells count="11">
    <mergeCell ref="H14:I14"/>
    <mergeCell ref="H15:I15"/>
    <mergeCell ref="A2:P2"/>
    <mergeCell ref="H17:I17"/>
    <mergeCell ref="H18:I18"/>
    <mergeCell ref="H5:I5"/>
    <mergeCell ref="H6:I6"/>
    <mergeCell ref="H8:I8"/>
    <mergeCell ref="H9:I9"/>
    <mergeCell ref="H11:I11"/>
    <mergeCell ref="H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showGridLines="0" tabSelected="1" topLeftCell="A28" workbookViewId="0">
      <selection activeCell="M31" sqref="M31"/>
    </sheetView>
  </sheetViews>
  <sheetFormatPr defaultRowHeight="15"/>
  <cols>
    <col min="8" max="10" width="17.140625" customWidth="1"/>
    <col min="12" max="12" width="9.85546875" bestFit="1" customWidth="1"/>
    <col min="13" max="13" width="12" customWidth="1"/>
    <col min="14" max="14" width="10.85546875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80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4"/>
      <c r="T2" s="4"/>
      <c r="U2" s="4"/>
      <c r="V2" s="4"/>
    </row>
    <row r="4" spans="1:22" ht="18.75">
      <c r="H4" s="38" t="s">
        <v>62</v>
      </c>
      <c r="I4" s="38" t="s">
        <v>154</v>
      </c>
      <c r="J4" s="38" t="s">
        <v>155</v>
      </c>
    </row>
    <row r="5" spans="1:22" ht="18.75">
      <c r="H5" s="53" t="s">
        <v>153</v>
      </c>
      <c r="I5" s="68">
        <f>TIME(0,0,0)</f>
        <v>0</v>
      </c>
      <c r="J5" s="68">
        <f>TIME(11,59,59)</f>
        <v>0.49998842592592596</v>
      </c>
    </row>
    <row r="6" spans="1:22" ht="18.75">
      <c r="F6" s="52"/>
      <c r="H6" s="53" t="s">
        <v>156</v>
      </c>
      <c r="I6" s="68">
        <f>TIME(12,0,0)</f>
        <v>0.5</v>
      </c>
      <c r="J6" s="68">
        <f>TIME(17,59,59)</f>
        <v>0.74998842592592585</v>
      </c>
    </row>
    <row r="7" spans="1:22" ht="18.75">
      <c r="H7" s="53" t="s">
        <v>157</v>
      </c>
      <c r="I7" s="68">
        <f>TIME(18,0,0)</f>
        <v>0.75</v>
      </c>
      <c r="J7" s="68">
        <f>TIME(23,59,59)</f>
        <v>0.99998842592592585</v>
      </c>
    </row>
    <row r="8" spans="1:22" ht="18.75">
      <c r="H8" s="56"/>
      <c r="I8" s="57"/>
      <c r="J8" s="57"/>
    </row>
    <row r="9" spans="1:22" ht="18.75">
      <c r="H9" s="56"/>
      <c r="I9" s="57"/>
      <c r="J9" s="57"/>
    </row>
    <row r="10" spans="1:22" ht="18.75">
      <c r="H10" s="76" t="s">
        <v>169</v>
      </c>
      <c r="I10" s="76"/>
      <c r="J10" s="76"/>
    </row>
    <row r="11" spans="1:22" ht="18.75">
      <c r="H11" s="38" t="s">
        <v>62</v>
      </c>
      <c r="I11" s="38" t="s">
        <v>154</v>
      </c>
      <c r="J11" s="38" t="s">
        <v>155</v>
      </c>
    </row>
    <row r="12" spans="1:22" ht="18.75">
      <c r="H12" s="53" t="s">
        <v>153</v>
      </c>
      <c r="I12" s="48">
        <f>TIMEVALUE("00:00:00")</f>
        <v>0</v>
      </c>
      <c r="J12" s="48">
        <f>TIMEVALUE("11:59:59")</f>
        <v>0.49998842592592596</v>
      </c>
    </row>
    <row r="13" spans="1:22" ht="18.75">
      <c r="H13" s="53" t="s">
        <v>156</v>
      </c>
      <c r="I13" s="48">
        <f>TIMEVALUE("12:00:00")</f>
        <v>0.5</v>
      </c>
      <c r="J13" s="48">
        <f>TIMEVALUE("17:59:59")</f>
        <v>0.74998842592592585</v>
      </c>
    </row>
    <row r="14" spans="1:22" ht="18.75">
      <c r="H14" s="53" t="s">
        <v>157</v>
      </c>
      <c r="I14" s="48">
        <f>TIMEVALUE("18:00:00")</f>
        <v>0.75</v>
      </c>
      <c r="J14" s="48">
        <f>TIMEVALUE("23:59:59")</f>
        <v>0.99998842592592585</v>
      </c>
    </row>
    <row r="25" spans="1:22" s="5" customFormat="1" ht="38.25">
      <c r="A25" s="15" t="s">
        <v>172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</row>
    <row r="26" spans="1:22" s="14" customFormat="1" ht="38.25">
      <c r="A26" s="10" t="s">
        <v>36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3"/>
      <c r="V26" s="13"/>
    </row>
    <row r="28" spans="1:22" ht="18.75">
      <c r="H28" s="76" t="s">
        <v>170</v>
      </c>
      <c r="I28" s="76"/>
      <c r="J28" s="76"/>
      <c r="L28" s="59" t="s">
        <v>13</v>
      </c>
      <c r="M28" s="59" t="s">
        <v>147</v>
      </c>
      <c r="N28" s="59" t="s">
        <v>148</v>
      </c>
    </row>
    <row r="29" spans="1:22" ht="26.25">
      <c r="H29" s="59" t="s">
        <v>62</v>
      </c>
      <c r="I29" s="59" t="s">
        <v>154</v>
      </c>
      <c r="J29" s="59" t="s">
        <v>155</v>
      </c>
      <c r="L29" s="54">
        <v>11</v>
      </c>
      <c r="M29" s="54">
        <v>59</v>
      </c>
      <c r="N29" s="54">
        <v>59</v>
      </c>
    </row>
    <row r="30" spans="1:22" ht="18.75">
      <c r="H30" s="53" t="s">
        <v>153</v>
      </c>
      <c r="I30" s="68">
        <f>TIME(0,0,0)</f>
        <v>0</v>
      </c>
      <c r="J30" s="68">
        <f>TIME(11,59,59)</f>
        <v>0.49998842592592596</v>
      </c>
    </row>
    <row r="31" spans="1:22" ht="18.75">
      <c r="H31" s="53" t="s">
        <v>156</v>
      </c>
      <c r="I31" s="68">
        <f>TIME(12,0,0)</f>
        <v>0.5</v>
      </c>
      <c r="J31" s="68">
        <f>TIME(17,59,59)</f>
        <v>0.74998842592592585</v>
      </c>
      <c r="L31" s="59" t="s">
        <v>62</v>
      </c>
      <c r="M31" s="58" t="str">
        <f>IF(TIME(L29,M29,N29)&lt;=J36,"Manhã",IF(TIME(L29,M29,N29)&gt;=I38,"Noite","Tarde"))</f>
        <v>Manhã</v>
      </c>
    </row>
    <row r="32" spans="1:22" ht="18.75">
      <c r="H32" s="53" t="s">
        <v>157</v>
      </c>
      <c r="I32" s="68">
        <f>TIME(18,0,0)</f>
        <v>0.75</v>
      </c>
      <c r="J32" s="68">
        <f>TIME(23,59,59)</f>
        <v>0.99998842592592585</v>
      </c>
    </row>
    <row r="33" spans="8:10" ht="18.75">
      <c r="H33" s="56"/>
      <c r="I33" s="57"/>
      <c r="J33" s="57"/>
    </row>
    <row r="34" spans="8:10" ht="18.75">
      <c r="H34" s="76" t="s">
        <v>171</v>
      </c>
      <c r="I34" s="76"/>
      <c r="J34" s="76"/>
    </row>
    <row r="35" spans="8:10" ht="18.75">
      <c r="H35" s="59" t="s">
        <v>62</v>
      </c>
      <c r="I35" s="59" t="s">
        <v>154</v>
      </c>
      <c r="J35" s="59" t="s">
        <v>155</v>
      </c>
    </row>
    <row r="36" spans="8:10" ht="18.75">
      <c r="H36" s="53" t="s">
        <v>153</v>
      </c>
      <c r="I36" s="69">
        <f>TIMEVALUE("00:00:00")</f>
        <v>0</v>
      </c>
      <c r="J36" s="69">
        <f>TIMEVALUE("11:59:59")</f>
        <v>0.49998842592592596</v>
      </c>
    </row>
    <row r="37" spans="8:10" ht="18.75">
      <c r="H37" s="53" t="s">
        <v>156</v>
      </c>
      <c r="I37" s="69">
        <f>TIMEVALUE("12:00:00")</f>
        <v>0.5</v>
      </c>
      <c r="J37" s="69">
        <f>TIMEVALUE("17:59:59")</f>
        <v>0.74998842592592585</v>
      </c>
    </row>
    <row r="38" spans="8:10" ht="18.75">
      <c r="H38" s="53" t="s">
        <v>157</v>
      </c>
      <c r="I38" s="69">
        <f>TIMEVALUE("18:00:00")</f>
        <v>0.75</v>
      </c>
      <c r="J38" s="69">
        <f>TIMEVALUE("23:59:59")</f>
        <v>0.99998842592592585</v>
      </c>
    </row>
  </sheetData>
  <mergeCells count="4">
    <mergeCell ref="H10:J10"/>
    <mergeCell ref="A2:R2"/>
    <mergeCell ref="H34:J34"/>
    <mergeCell ref="H28:J2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workbookViewId="0">
      <selection activeCell="H13" sqref="H13"/>
    </sheetView>
  </sheetViews>
  <sheetFormatPr defaultRowHeight="15"/>
  <cols>
    <col min="8" max="8" width="22.140625" bestFit="1" customWidth="1"/>
    <col min="9" max="9" width="22.140625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4"/>
      <c r="T2" s="4"/>
      <c r="U2" s="4"/>
      <c r="V2" s="4"/>
    </row>
    <row r="4" spans="1:22" ht="18.75">
      <c r="H4" s="72" t="s">
        <v>7</v>
      </c>
      <c r="I4" s="73"/>
    </row>
    <row r="5" spans="1:22" ht="18.75">
      <c r="H5" s="78" t="s">
        <v>11</v>
      </c>
      <c r="I5" s="79"/>
    </row>
    <row r="6" spans="1:22" ht="18.75">
      <c r="H6" s="74">
        <v>44129</v>
      </c>
      <c r="I6" s="75"/>
    </row>
    <row r="7" spans="1:22" ht="18.75">
      <c r="H7" s="80">
        <f>DAY(H6)</f>
        <v>25</v>
      </c>
      <c r="I7" s="81"/>
    </row>
    <row r="9" spans="1:22" ht="18.75">
      <c r="H9" s="76" t="s">
        <v>8</v>
      </c>
      <c r="I9" s="76"/>
    </row>
    <row r="10" spans="1:22" ht="18.75">
      <c r="H10" s="6" t="s">
        <v>9</v>
      </c>
      <c r="I10" s="6" t="s">
        <v>10</v>
      </c>
    </row>
    <row r="11" spans="1:22" ht="18.75">
      <c r="H11" s="7">
        <v>43327</v>
      </c>
      <c r="I11" s="7">
        <v>43388</v>
      </c>
    </row>
    <row r="12" spans="1:22" ht="18.75">
      <c r="H12" s="77">
        <f>_xlfn.DAYS(I11,H11)</f>
        <v>61</v>
      </c>
      <c r="I12" s="77"/>
    </row>
  </sheetData>
  <mergeCells count="7">
    <mergeCell ref="A2:R2"/>
    <mergeCell ref="H4:I4"/>
    <mergeCell ref="H6:I6"/>
    <mergeCell ref="H9:I9"/>
    <mergeCell ref="H12:I12"/>
    <mergeCell ref="H5:I5"/>
    <mergeCell ref="H7:I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topLeftCell="A50" workbookViewId="0">
      <selection activeCell="I54" sqref="I54"/>
    </sheetView>
  </sheetViews>
  <sheetFormatPr defaultRowHeight="15"/>
  <cols>
    <col min="2" max="2" width="9.85546875" bestFit="1" customWidth="1"/>
    <col min="5" max="5" width="9.140625" customWidth="1"/>
    <col min="6" max="6" width="4.140625" customWidth="1"/>
    <col min="7" max="9" width="24.42578125" customWidth="1"/>
    <col min="10" max="10" width="9.42578125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3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4"/>
      <c r="R2" s="4"/>
      <c r="S2" s="4"/>
      <c r="T2" s="4"/>
      <c r="U2" s="4"/>
      <c r="V2" s="4"/>
    </row>
    <row r="4" spans="1:22" ht="18.75">
      <c r="H4" s="72" t="s">
        <v>12</v>
      </c>
      <c r="I4" s="73"/>
    </row>
    <row r="5" spans="1:22" ht="18.75">
      <c r="H5" s="78" t="s">
        <v>15</v>
      </c>
      <c r="I5" s="79"/>
    </row>
    <row r="6" spans="1:22" ht="18.75">
      <c r="H6" s="85">
        <v>0.77151620370370377</v>
      </c>
      <c r="I6" s="75"/>
    </row>
    <row r="7" spans="1:22" ht="18.75">
      <c r="H7" s="80">
        <f>HOUR(H6)</f>
        <v>18</v>
      </c>
      <c r="I7" s="81"/>
    </row>
    <row r="9" spans="1:22" ht="18.75">
      <c r="H9" s="72" t="s">
        <v>14</v>
      </c>
      <c r="I9" s="73"/>
    </row>
    <row r="10" spans="1:22" ht="18.75">
      <c r="H10" s="78" t="s">
        <v>15</v>
      </c>
      <c r="I10" s="79"/>
    </row>
    <row r="11" spans="1:22" ht="18.75">
      <c r="H11" s="85">
        <v>0.77151620370370377</v>
      </c>
      <c r="I11" s="75"/>
    </row>
    <row r="12" spans="1:22" ht="18.75">
      <c r="H12" s="80">
        <f>MINUTE(H11)</f>
        <v>30</v>
      </c>
      <c r="I12" s="81"/>
    </row>
    <row r="14" spans="1:22" ht="18.75">
      <c r="H14" s="72" t="s">
        <v>16</v>
      </c>
      <c r="I14" s="73"/>
    </row>
    <row r="15" spans="1:22" ht="18.75">
      <c r="H15" s="78" t="s">
        <v>15</v>
      </c>
      <c r="I15" s="79"/>
    </row>
    <row r="16" spans="1:22" ht="18.75">
      <c r="H16" s="85">
        <v>0.77151620370370377</v>
      </c>
      <c r="I16" s="75"/>
    </row>
    <row r="17" spans="1:22" ht="18.75">
      <c r="H17" s="80">
        <f>SECOND(H16)</f>
        <v>59</v>
      </c>
      <c r="I17" s="81"/>
    </row>
    <row r="24" spans="1:22" s="5" customFormat="1" ht="38.25">
      <c r="A24" s="15" t="s">
        <v>18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</row>
    <row r="25" spans="1:22" s="14" customFormat="1" ht="38.25">
      <c r="A25" s="10" t="s">
        <v>19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3"/>
      <c r="V25" s="13"/>
    </row>
    <row r="27" spans="1:22" ht="18.75">
      <c r="H27" s="6" t="s">
        <v>20</v>
      </c>
      <c r="I27" s="16">
        <v>45</v>
      </c>
    </row>
    <row r="29" spans="1:22" ht="18.75">
      <c r="G29" s="6" t="s">
        <v>21</v>
      </c>
      <c r="H29" s="6" t="s">
        <v>22</v>
      </c>
      <c r="I29" s="6" t="s">
        <v>23</v>
      </c>
    </row>
    <row r="30" spans="1:22" ht="18.75">
      <c r="G30" s="17" t="s">
        <v>24</v>
      </c>
      <c r="H30" s="19">
        <v>0.34189814814814817</v>
      </c>
      <c r="I30" s="49">
        <f>HOUR(H30)*$I$27+MINUTE(H30)/60*$I$27+SECOND((H30)/60)/60*I27</f>
        <v>378</v>
      </c>
      <c r="J30" s="60"/>
    </row>
    <row r="31" spans="1:22" ht="18.75">
      <c r="G31" s="17" t="s">
        <v>25</v>
      </c>
      <c r="H31" s="18">
        <v>0.3125</v>
      </c>
      <c r="I31" s="49">
        <f t="shared" ref="I31:I34" si="0">HOUR(H31)*$I$27+MINUTE(H31)/60*$I$27</f>
        <v>337.5</v>
      </c>
    </row>
    <row r="32" spans="1:22" ht="18.75">
      <c r="G32" s="17" t="s">
        <v>26</v>
      </c>
      <c r="H32" s="18">
        <v>0.3888888888888889</v>
      </c>
      <c r="I32" s="49">
        <f t="shared" si="0"/>
        <v>420</v>
      </c>
    </row>
    <row r="33" spans="7:9" ht="18.75">
      <c r="G33" s="17" t="s">
        <v>27</v>
      </c>
      <c r="H33" s="18">
        <v>0.19791666666666666</v>
      </c>
      <c r="I33" s="49">
        <f t="shared" si="0"/>
        <v>213.75</v>
      </c>
    </row>
    <row r="34" spans="7:9" ht="18.75">
      <c r="G34" s="17" t="s">
        <v>28</v>
      </c>
      <c r="H34" s="18">
        <v>0.21527777777777779</v>
      </c>
      <c r="I34" s="49">
        <f t="shared" si="0"/>
        <v>232.5</v>
      </c>
    </row>
    <row r="50" spans="1:22" s="5" customFormat="1" ht="38.25">
      <c r="A50" s="15" t="s">
        <v>29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4"/>
      <c r="V50" s="4"/>
    </row>
    <row r="51" spans="1:22" s="14" customFormat="1" ht="38.25">
      <c r="A51" s="10" t="s">
        <v>17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  <c r="N51" s="12"/>
      <c r="O51" s="12"/>
      <c r="P51" s="12"/>
      <c r="Q51" s="12"/>
      <c r="R51" s="12"/>
      <c r="S51" s="12"/>
      <c r="T51" s="12"/>
      <c r="U51" s="13"/>
      <c r="V51" s="13"/>
    </row>
    <row r="53" spans="1:22" ht="18.75">
      <c r="H53" s="6" t="s">
        <v>13</v>
      </c>
      <c r="I53" s="6" t="s">
        <v>30</v>
      </c>
    </row>
    <row r="54" spans="1:22" ht="18.75">
      <c r="C54" s="82" t="s">
        <v>159</v>
      </c>
      <c r="D54" s="83"/>
      <c r="E54" s="84"/>
      <c r="H54" s="19">
        <v>4.2372685185185187E-2</v>
      </c>
      <c r="I54" s="29">
        <f>SECOND(H54)+MINUTE(H54)*60+HOUR(H54)*60*60</f>
        <v>3661</v>
      </c>
    </row>
    <row r="55" spans="1:22" ht="18.75">
      <c r="C55" s="61" t="s">
        <v>13</v>
      </c>
      <c r="D55" s="61" t="s">
        <v>147</v>
      </c>
      <c r="E55" s="62" t="s">
        <v>148</v>
      </c>
      <c r="H55" s="19">
        <v>0.31479166666666664</v>
      </c>
      <c r="I55" s="29">
        <f t="shared" ref="I55:I58" si="1">SECOND(H55)+MINUTE(H55)*60+HOUR(H55)*60*60</f>
        <v>27198</v>
      </c>
    </row>
    <row r="56" spans="1:22" ht="18.75">
      <c r="C56" s="63">
        <v>60</v>
      </c>
      <c r="D56" s="63">
        <v>60</v>
      </c>
      <c r="E56" s="63">
        <v>60</v>
      </c>
      <c r="H56" s="19">
        <v>0.3895717592592593</v>
      </c>
      <c r="I56" s="29">
        <f t="shared" si="1"/>
        <v>33659</v>
      </c>
    </row>
    <row r="57" spans="1:22" ht="18.75">
      <c r="C57" s="64" t="s">
        <v>160</v>
      </c>
      <c r="D57" s="64"/>
      <c r="E57" s="64"/>
      <c r="H57" s="19">
        <v>0.19792824074074075</v>
      </c>
      <c r="I57" s="29">
        <f t="shared" si="1"/>
        <v>17101</v>
      </c>
    </row>
    <row r="58" spans="1:22" ht="18.75">
      <c r="C58" s="64" t="s">
        <v>161</v>
      </c>
      <c r="D58" s="64"/>
      <c r="E58" s="64"/>
      <c r="F58" s="64"/>
      <c r="H58" s="19">
        <v>0.6322916666666667</v>
      </c>
      <c r="I58" s="29">
        <f t="shared" si="1"/>
        <v>54630</v>
      </c>
    </row>
  </sheetData>
  <mergeCells count="14">
    <mergeCell ref="C54:E54"/>
    <mergeCell ref="A2:P2"/>
    <mergeCell ref="H11:I11"/>
    <mergeCell ref="H12:I12"/>
    <mergeCell ref="H14:I14"/>
    <mergeCell ref="H15:I15"/>
    <mergeCell ref="H16:I16"/>
    <mergeCell ref="H17:I17"/>
    <mergeCell ref="H4:I4"/>
    <mergeCell ref="H5:I5"/>
    <mergeCell ref="H6:I6"/>
    <mergeCell ref="H7:I7"/>
    <mergeCell ref="H9:I9"/>
    <mergeCell ref="H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GridLines="0" topLeftCell="A26" workbookViewId="0">
      <selection activeCell="I33" sqref="I33"/>
    </sheetView>
  </sheetViews>
  <sheetFormatPr defaultRowHeight="15"/>
  <cols>
    <col min="2" max="2" width="9.140625" customWidth="1"/>
    <col min="3" max="3" width="2.5703125" customWidth="1"/>
    <col min="4" max="4" width="19.85546875" bestFit="1" customWidth="1"/>
    <col min="5" max="5" width="22.42578125" bestFit="1" customWidth="1"/>
    <col min="6" max="6" width="26.7109375" customWidth="1"/>
    <col min="7" max="7" width="37.42578125" bestFit="1" customWidth="1"/>
    <col min="8" max="8" width="25.28515625" customWidth="1"/>
    <col min="9" max="10" width="22.42578125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4" spans="1:22" ht="35.25" customHeight="1">
      <c r="B4" s="86" t="s">
        <v>34</v>
      </c>
      <c r="C4" s="86"/>
      <c r="D4" s="86"/>
      <c r="E4" s="86"/>
      <c r="F4" s="86"/>
      <c r="G4" s="86"/>
      <c r="H4" s="86"/>
      <c r="I4" s="86"/>
      <c r="J4" s="86"/>
    </row>
    <row r="6" spans="1:22" ht="18.75">
      <c r="F6" s="6" t="s">
        <v>31</v>
      </c>
      <c r="G6" s="6" t="s">
        <v>32</v>
      </c>
    </row>
    <row r="7" spans="1:22" ht="18.75">
      <c r="F7" s="21">
        <v>1</v>
      </c>
      <c r="G7" s="22">
        <v>39448</v>
      </c>
    </row>
    <row r="9" spans="1:22" ht="18.75">
      <c r="F9" s="87" t="s">
        <v>33</v>
      </c>
      <c r="G9" s="87"/>
    </row>
    <row r="10" spans="1:22" ht="18.75">
      <c r="F10" s="77">
        <f>DATEVALUE("01/01/1900")</f>
        <v>1</v>
      </c>
      <c r="G10" s="77"/>
    </row>
    <row r="25" spans="1:22" s="5" customFormat="1" ht="38.25">
      <c r="A25" s="15" t="s">
        <v>35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</row>
    <row r="26" spans="1:22" s="14" customFormat="1" ht="38.25">
      <c r="A26" s="10" t="s">
        <v>36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3"/>
      <c r="V26" s="13"/>
    </row>
    <row r="28" spans="1:22" ht="37.5">
      <c r="G28" s="23" t="s">
        <v>43</v>
      </c>
    </row>
    <row r="29" spans="1:22" ht="46.5">
      <c r="G29" s="24">
        <v>70</v>
      </c>
    </row>
    <row r="31" spans="1:22" ht="18.75">
      <c r="E31" s="72" t="s">
        <v>37</v>
      </c>
      <c r="F31" s="88"/>
      <c r="G31" s="88"/>
      <c r="H31" s="88"/>
      <c r="I31" s="73"/>
    </row>
    <row r="32" spans="1:22" ht="18.75">
      <c r="E32" s="6" t="s">
        <v>38</v>
      </c>
      <c r="F32" s="6" t="s">
        <v>39</v>
      </c>
      <c r="G32" s="6" t="s">
        <v>40</v>
      </c>
      <c r="H32" s="6" t="s">
        <v>41</v>
      </c>
      <c r="I32" s="6" t="s">
        <v>42</v>
      </c>
    </row>
    <row r="33" spans="4:9" ht="18.75">
      <c r="D33" s="42" t="s">
        <v>162</v>
      </c>
      <c r="E33" s="21">
        <v>43101</v>
      </c>
      <c r="F33" s="28">
        <f>E33+$G$29</f>
        <v>43171</v>
      </c>
      <c r="G33" s="28">
        <f t="shared" ref="G33:I33" si="0">F33+$G$29</f>
        <v>43241</v>
      </c>
      <c r="H33" s="28">
        <f t="shared" si="0"/>
        <v>43311</v>
      </c>
      <c r="I33" s="28">
        <f t="shared" si="0"/>
        <v>43381</v>
      </c>
    </row>
    <row r="34" spans="4:9" ht="18.75">
      <c r="D34" s="42" t="s">
        <v>33</v>
      </c>
      <c r="E34" s="27">
        <f>DATEVALUE("01/01/2018")</f>
        <v>43101</v>
      </c>
      <c r="F34" s="27">
        <f>E34+$G$29</f>
        <v>43171</v>
      </c>
      <c r="G34" s="27">
        <f>F34+$G$29</f>
        <v>43241</v>
      </c>
      <c r="H34" s="27">
        <f>G34+$G$29</f>
        <v>43311</v>
      </c>
      <c r="I34" s="27">
        <f>H34+$G$29</f>
        <v>43381</v>
      </c>
    </row>
  </sheetData>
  <mergeCells count="5">
    <mergeCell ref="A2:K2"/>
    <mergeCell ref="B4:J4"/>
    <mergeCell ref="F9:G9"/>
    <mergeCell ref="F10:G10"/>
    <mergeCell ref="E31:I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opLeftCell="A28" workbookViewId="0">
      <selection activeCell="F35" sqref="F35:G35"/>
    </sheetView>
  </sheetViews>
  <sheetFormatPr defaultRowHeight="15"/>
  <cols>
    <col min="2" max="2" width="9.140625" customWidth="1"/>
    <col min="4" max="4" width="20.85546875" bestFit="1" customWidth="1"/>
    <col min="6" max="6" width="21.7109375" customWidth="1"/>
    <col min="7" max="7" width="28.7109375" customWidth="1"/>
    <col min="8" max="8" width="22.42578125" bestFit="1" customWidth="1"/>
    <col min="9" max="9" width="19.5703125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65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4"/>
      <c r="O2" s="4"/>
      <c r="P2" s="4"/>
      <c r="Q2" s="4"/>
      <c r="R2" s="4"/>
      <c r="S2" s="4"/>
      <c r="T2" s="4"/>
      <c r="U2" s="4"/>
      <c r="V2" s="4"/>
    </row>
    <row r="4" spans="1:22" ht="18.75">
      <c r="F4" s="76" t="s">
        <v>69</v>
      </c>
      <c r="G4" s="76"/>
      <c r="H4" s="76"/>
      <c r="I4" s="76"/>
    </row>
    <row r="5" spans="1:22" ht="18.75">
      <c r="F5" s="6" t="s">
        <v>9</v>
      </c>
      <c r="G5" s="6" t="s">
        <v>44</v>
      </c>
      <c r="H5" s="6" t="s">
        <v>46</v>
      </c>
      <c r="I5" s="6" t="s">
        <v>45</v>
      </c>
    </row>
    <row r="6" spans="1:22" ht="18.75">
      <c r="F6" s="21">
        <v>42248</v>
      </c>
      <c r="G6" s="25">
        <v>15</v>
      </c>
      <c r="H6" s="21">
        <v>42254</v>
      </c>
      <c r="I6" s="26">
        <f>WORKDAY(F6,G6,H6)</f>
        <v>42270</v>
      </c>
    </row>
    <row r="9" spans="1:22" ht="18.75">
      <c r="F9" s="76" t="s">
        <v>70</v>
      </c>
      <c r="G9" s="76"/>
      <c r="H9" s="76"/>
      <c r="I9" s="76"/>
    </row>
    <row r="10" spans="1:22" ht="18.75">
      <c r="F10" s="6" t="s">
        <v>9</v>
      </c>
      <c r="G10" s="6" t="s">
        <v>44</v>
      </c>
      <c r="H10" s="6" t="s">
        <v>46</v>
      </c>
      <c r="I10" s="6" t="s">
        <v>45</v>
      </c>
    </row>
    <row r="11" spans="1:22" ht="18.75">
      <c r="F11" s="21">
        <v>42248</v>
      </c>
      <c r="G11" s="25">
        <v>15</v>
      </c>
      <c r="H11" s="21">
        <v>42254</v>
      </c>
      <c r="I11" s="26">
        <f>WORKDAY.INTL(F11,G11,1,H11)</f>
        <v>42270</v>
      </c>
    </row>
    <row r="27" spans="1:22" s="5" customFormat="1" ht="38.25">
      <c r="A27" s="15" t="s">
        <v>163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4"/>
      <c r="V27" s="4"/>
    </row>
    <row r="28" spans="1:22" s="14" customFormat="1" ht="38.25">
      <c r="A28" s="10" t="s">
        <v>36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3"/>
      <c r="V28" s="13"/>
    </row>
    <row r="30" spans="1:22" ht="18.75">
      <c r="F30" s="72" t="s">
        <v>47</v>
      </c>
      <c r="G30" s="88"/>
    </row>
    <row r="31" spans="1:22" ht="18.75">
      <c r="C31" s="6" t="s">
        <v>51</v>
      </c>
      <c r="D31" s="6" t="s">
        <v>50</v>
      </c>
      <c r="F31" s="6" t="s">
        <v>9</v>
      </c>
      <c r="G31" s="6" t="s">
        <v>48</v>
      </c>
    </row>
    <row r="32" spans="1:22" ht="18.75">
      <c r="C32" s="8" t="s">
        <v>52</v>
      </c>
      <c r="D32" s="21">
        <v>42005</v>
      </c>
      <c r="F32" s="21">
        <v>42005</v>
      </c>
      <c r="G32" s="25">
        <v>250</v>
      </c>
    </row>
    <row r="33" spans="3:7" ht="18.75">
      <c r="C33" s="8" t="s">
        <v>53</v>
      </c>
      <c r="D33" s="21">
        <v>42052</v>
      </c>
    </row>
    <row r="34" spans="3:7" ht="18.75">
      <c r="C34" s="89" t="s">
        <v>54</v>
      </c>
      <c r="D34" s="21">
        <v>42097</v>
      </c>
      <c r="F34" s="87" t="s">
        <v>49</v>
      </c>
      <c r="G34" s="87"/>
    </row>
    <row r="35" spans="3:7" ht="18.75">
      <c r="C35" s="93"/>
      <c r="D35" s="21">
        <v>42099</v>
      </c>
      <c r="F35" s="91">
        <f>WORKDAY(F32,G32,D32:D43)</f>
        <v>42368</v>
      </c>
      <c r="G35" s="91"/>
    </row>
    <row r="36" spans="3:7" ht="18.75">
      <c r="C36" s="90"/>
      <c r="D36" s="21">
        <v>42115</v>
      </c>
      <c r="F36" s="92" t="s">
        <v>66</v>
      </c>
      <c r="G36" s="92"/>
    </row>
    <row r="37" spans="3:7" ht="18.75">
      <c r="C37" s="8" t="s">
        <v>55</v>
      </c>
      <c r="D37" s="21">
        <v>42125</v>
      </c>
    </row>
    <row r="38" spans="3:7" ht="18.75">
      <c r="C38" s="8" t="s">
        <v>56</v>
      </c>
      <c r="D38" s="21">
        <v>42159</v>
      </c>
      <c r="F38" s="87" t="s">
        <v>49</v>
      </c>
      <c r="G38" s="87"/>
    </row>
    <row r="39" spans="3:7" ht="18.75">
      <c r="C39" s="8" t="s">
        <v>57</v>
      </c>
      <c r="D39" s="21">
        <v>42254</v>
      </c>
      <c r="F39" s="91">
        <f>WORKDAY.INTL(F32,G32,11,D32:D43)</f>
        <v>42305</v>
      </c>
      <c r="G39" s="91"/>
    </row>
    <row r="40" spans="3:7" ht="18.75">
      <c r="C40" s="8" t="s">
        <v>58</v>
      </c>
      <c r="D40" s="21">
        <v>42289</v>
      </c>
      <c r="F40" s="92" t="s">
        <v>67</v>
      </c>
      <c r="G40" s="92"/>
    </row>
    <row r="41" spans="3:7" ht="18.75">
      <c r="C41" s="89" t="s">
        <v>59</v>
      </c>
      <c r="D41" s="21">
        <v>42310</v>
      </c>
    </row>
    <row r="42" spans="3:7" ht="18.75">
      <c r="C42" s="90"/>
      <c r="D42" s="21">
        <v>42323</v>
      </c>
    </row>
    <row r="43" spans="3:7" ht="18.75">
      <c r="C43" s="8" t="s">
        <v>60</v>
      </c>
      <c r="D43" s="21">
        <v>42363</v>
      </c>
    </row>
  </sheetData>
  <mergeCells count="12">
    <mergeCell ref="C41:C42"/>
    <mergeCell ref="F30:G30"/>
    <mergeCell ref="F34:G34"/>
    <mergeCell ref="F35:G35"/>
    <mergeCell ref="A2:M2"/>
    <mergeCell ref="F36:G36"/>
    <mergeCell ref="F38:G38"/>
    <mergeCell ref="F39:G39"/>
    <mergeCell ref="F40:G40"/>
    <mergeCell ref="F4:I4"/>
    <mergeCell ref="F9:I9"/>
    <mergeCell ref="C34:C3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topLeftCell="A25" workbookViewId="0">
      <selection activeCell="H30" sqref="H30"/>
    </sheetView>
  </sheetViews>
  <sheetFormatPr defaultRowHeight="15"/>
  <cols>
    <col min="1" max="1" width="3" customWidth="1"/>
    <col min="2" max="2" width="3.42578125" customWidth="1"/>
    <col min="3" max="3" width="30.5703125" bestFit="1" customWidth="1"/>
    <col min="4" max="4" width="20.85546875" bestFit="1" customWidth="1"/>
    <col min="6" max="8" width="21.7109375" customWidth="1"/>
    <col min="9" max="9" width="13.42578125" customWidth="1"/>
    <col min="10" max="10" width="10.7109375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68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4"/>
      <c r="P2" s="4"/>
      <c r="Q2" s="4"/>
      <c r="R2" s="4"/>
      <c r="S2" s="4"/>
      <c r="T2" s="4"/>
      <c r="U2" s="4"/>
      <c r="V2" s="4"/>
    </row>
    <row r="4" spans="1:22" ht="18.75">
      <c r="F4" s="76" t="s">
        <v>71</v>
      </c>
      <c r="G4" s="76"/>
      <c r="H4" s="76"/>
    </row>
    <row r="5" spans="1:22" ht="18.75">
      <c r="C5" s="6" t="s">
        <v>51</v>
      </c>
      <c r="D5" s="6" t="s">
        <v>50</v>
      </c>
      <c r="F5" s="87" t="s">
        <v>62</v>
      </c>
      <c r="G5" s="87"/>
      <c r="H5" s="87" t="s">
        <v>61</v>
      </c>
    </row>
    <row r="6" spans="1:22" ht="18.75">
      <c r="C6" s="37" t="s">
        <v>81</v>
      </c>
      <c r="D6" s="34">
        <v>42005</v>
      </c>
      <c r="F6" s="6" t="s">
        <v>63</v>
      </c>
      <c r="G6" s="6" t="s">
        <v>64</v>
      </c>
      <c r="H6" s="87"/>
    </row>
    <row r="7" spans="1:22" ht="18.75">
      <c r="C7" s="37" t="s">
        <v>82</v>
      </c>
      <c r="D7" s="34">
        <v>42052</v>
      </c>
      <c r="F7" s="21">
        <v>42370</v>
      </c>
      <c r="G7" s="21">
        <v>42735</v>
      </c>
      <c r="H7" s="35">
        <f>NETWORKDAYS(F7,G7,D6:D17)</f>
        <v>261</v>
      </c>
    </row>
    <row r="8" spans="1:22" ht="25.5">
      <c r="C8" s="37" t="s">
        <v>83</v>
      </c>
      <c r="D8" s="34">
        <v>42097</v>
      </c>
      <c r="G8" s="32"/>
      <c r="H8" s="33" t="s">
        <v>73</v>
      </c>
    </row>
    <row r="9" spans="1:22" ht="18.75">
      <c r="C9" s="37" t="s">
        <v>84</v>
      </c>
      <c r="D9" s="34">
        <v>42099</v>
      </c>
    </row>
    <row r="10" spans="1:22" ht="18.75">
      <c r="C10" s="37" t="s">
        <v>85</v>
      </c>
      <c r="D10" s="34">
        <v>42115</v>
      </c>
      <c r="F10" s="76" t="s">
        <v>72</v>
      </c>
      <c r="G10" s="76"/>
      <c r="H10" s="76"/>
    </row>
    <row r="11" spans="1:22" ht="18.75">
      <c r="C11" s="37" t="s">
        <v>86</v>
      </c>
      <c r="D11" s="34">
        <v>42125</v>
      </c>
      <c r="F11" s="87" t="s">
        <v>62</v>
      </c>
      <c r="G11" s="87"/>
      <c r="H11" s="87" t="s">
        <v>61</v>
      </c>
    </row>
    <row r="12" spans="1:22" ht="18.75">
      <c r="C12" s="37" t="s">
        <v>87</v>
      </c>
      <c r="D12" s="34">
        <v>42159</v>
      </c>
      <c r="F12" s="6" t="s">
        <v>63</v>
      </c>
      <c r="G12" s="6" t="s">
        <v>64</v>
      </c>
      <c r="H12" s="87"/>
    </row>
    <row r="13" spans="1:22" ht="18.75">
      <c r="C13" s="37" t="s">
        <v>88</v>
      </c>
      <c r="D13" s="34">
        <v>42254</v>
      </c>
      <c r="F13" s="21">
        <v>42370</v>
      </c>
      <c r="G13" s="21">
        <v>42735</v>
      </c>
      <c r="H13" s="35">
        <f>NETWORKDAYS.INTL(F13,G13,11,D6:D17)</f>
        <v>314</v>
      </c>
    </row>
    <row r="14" spans="1:22" ht="25.5">
      <c r="C14" s="37" t="s">
        <v>89</v>
      </c>
      <c r="D14" s="34">
        <v>42289</v>
      </c>
      <c r="H14" s="33" t="s">
        <v>74</v>
      </c>
    </row>
    <row r="15" spans="1:22" ht="18.75">
      <c r="C15" s="37" t="s">
        <v>90</v>
      </c>
      <c r="D15" s="34">
        <v>42310</v>
      </c>
    </row>
    <row r="16" spans="1:22" ht="18.75">
      <c r="C16" s="37" t="s">
        <v>91</v>
      </c>
      <c r="D16" s="34">
        <v>42323</v>
      </c>
    </row>
    <row r="17" spans="1:22" ht="18.75">
      <c r="C17" s="37" t="s">
        <v>92</v>
      </c>
      <c r="D17" s="34">
        <v>42363</v>
      </c>
    </row>
    <row r="23" spans="1:22" s="5" customFormat="1" ht="38.25">
      <c r="A23" s="15" t="s">
        <v>164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4"/>
      <c r="V23" s="4"/>
    </row>
    <row r="24" spans="1:22" s="14" customFormat="1" ht="38.25">
      <c r="A24" s="10" t="s">
        <v>36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3"/>
      <c r="V24" s="13"/>
    </row>
    <row r="26" spans="1:22" ht="18.75">
      <c r="F26" s="76" t="s">
        <v>93</v>
      </c>
      <c r="G26" s="76"/>
      <c r="H26" s="76"/>
      <c r="I26" s="76"/>
    </row>
    <row r="27" spans="1:22" ht="18.75">
      <c r="C27" s="6" t="s">
        <v>51</v>
      </c>
      <c r="D27" s="6" t="s">
        <v>50</v>
      </c>
      <c r="F27" s="87" t="s">
        <v>100</v>
      </c>
      <c r="G27" s="78" t="s">
        <v>165</v>
      </c>
      <c r="H27" s="79"/>
      <c r="I27" s="94" t="s">
        <v>61</v>
      </c>
    </row>
    <row r="28" spans="1:22" ht="18.75">
      <c r="C28" s="36" t="s">
        <v>81</v>
      </c>
      <c r="D28" s="21">
        <v>42005</v>
      </c>
      <c r="F28" s="87"/>
      <c r="G28" s="20" t="s">
        <v>101</v>
      </c>
      <c r="H28" s="20" t="s">
        <v>102</v>
      </c>
      <c r="I28" s="95"/>
    </row>
    <row r="29" spans="1:22" ht="18.75">
      <c r="C29" s="36" t="s">
        <v>82</v>
      </c>
      <c r="D29" s="21">
        <v>42052</v>
      </c>
      <c r="F29" s="17" t="s">
        <v>94</v>
      </c>
      <c r="G29" s="21">
        <v>42144</v>
      </c>
      <c r="H29" s="21">
        <v>42165</v>
      </c>
      <c r="I29" s="35">
        <f>NETWORKDAYS(G29,H29,$D$28:$D$39)</f>
        <v>15</v>
      </c>
    </row>
    <row r="30" spans="1:22" ht="18.75">
      <c r="C30" s="37" t="s">
        <v>83</v>
      </c>
      <c r="D30" s="21">
        <v>42097</v>
      </c>
      <c r="F30" s="17" t="s">
        <v>95</v>
      </c>
      <c r="G30" s="40">
        <f>H29</f>
        <v>42165</v>
      </c>
      <c r="H30" s="40">
        <f>WORKDAY(G30,I29-1,$D$28:$D$39)</f>
        <v>42185</v>
      </c>
      <c r="I30" s="43">
        <f t="shared" ref="I30:I34" si="0">NETWORKDAYS(G30,H30,$D$28:$D$39)</f>
        <v>15</v>
      </c>
      <c r="J30" s="65"/>
    </row>
    <row r="31" spans="1:22" ht="18.75">
      <c r="C31" s="37" t="s">
        <v>84</v>
      </c>
      <c r="D31" s="21">
        <v>42099</v>
      </c>
      <c r="F31" s="17" t="s">
        <v>96</v>
      </c>
      <c r="G31" s="40">
        <f>H30</f>
        <v>42185</v>
      </c>
      <c r="H31" s="40">
        <f t="shared" ref="H31:H34" si="1">WORKDAY(G31,I30-1,$D$28:$D$39)</f>
        <v>42205</v>
      </c>
      <c r="I31" s="43">
        <f t="shared" si="0"/>
        <v>15</v>
      </c>
    </row>
    <row r="32" spans="1:22" ht="18.75">
      <c r="C32" s="37" t="s">
        <v>85</v>
      </c>
      <c r="D32" s="21">
        <v>42115</v>
      </c>
      <c r="F32" s="17" t="s">
        <v>97</v>
      </c>
      <c r="G32" s="40">
        <f>H31</f>
        <v>42205</v>
      </c>
      <c r="H32" s="40">
        <f t="shared" si="1"/>
        <v>42223</v>
      </c>
      <c r="I32" s="43">
        <f t="shared" si="0"/>
        <v>15</v>
      </c>
    </row>
    <row r="33" spans="3:9" ht="18.75">
      <c r="C33" s="36" t="s">
        <v>86</v>
      </c>
      <c r="D33" s="21">
        <v>42125</v>
      </c>
      <c r="F33" s="17" t="s">
        <v>98</v>
      </c>
      <c r="G33" s="40">
        <f>H32</f>
        <v>42223</v>
      </c>
      <c r="H33" s="40">
        <f t="shared" si="1"/>
        <v>42243</v>
      </c>
      <c r="I33" s="43">
        <f t="shared" si="0"/>
        <v>15</v>
      </c>
    </row>
    <row r="34" spans="3:9" ht="18.75">
      <c r="C34" s="36" t="s">
        <v>87</v>
      </c>
      <c r="D34" s="21">
        <v>42159</v>
      </c>
      <c r="F34" s="17" t="s">
        <v>99</v>
      </c>
      <c r="G34" s="40">
        <f t="shared" ref="G34" si="2">H33</f>
        <v>42243</v>
      </c>
      <c r="H34" s="40">
        <f t="shared" si="1"/>
        <v>42264</v>
      </c>
      <c r="I34" s="43">
        <f t="shared" si="0"/>
        <v>15</v>
      </c>
    </row>
    <row r="35" spans="3:9" ht="18.75">
      <c r="C35" s="36" t="s">
        <v>88</v>
      </c>
      <c r="D35" s="21">
        <v>42254</v>
      </c>
    </row>
    <row r="36" spans="3:9" ht="18.75">
      <c r="C36" s="36" t="s">
        <v>89</v>
      </c>
      <c r="D36" s="21">
        <v>42289</v>
      </c>
    </row>
    <row r="37" spans="3:9" ht="18.75">
      <c r="C37" s="37" t="s">
        <v>90</v>
      </c>
      <c r="D37" s="21">
        <v>42310</v>
      </c>
    </row>
    <row r="38" spans="3:9" ht="18.75">
      <c r="C38" s="37" t="s">
        <v>91</v>
      </c>
      <c r="D38" s="21">
        <v>42323</v>
      </c>
    </row>
    <row r="39" spans="3:9" ht="18.75">
      <c r="C39" s="36" t="s">
        <v>92</v>
      </c>
      <c r="D39" s="21">
        <v>42363</v>
      </c>
    </row>
  </sheetData>
  <mergeCells count="11">
    <mergeCell ref="A2:N2"/>
    <mergeCell ref="F27:F28"/>
    <mergeCell ref="F26:I26"/>
    <mergeCell ref="G27:H27"/>
    <mergeCell ref="I27:I28"/>
    <mergeCell ref="F4:H4"/>
    <mergeCell ref="F10:H10"/>
    <mergeCell ref="F11:G11"/>
    <mergeCell ref="H11:H12"/>
    <mergeCell ref="F5:G5"/>
    <mergeCell ref="H5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showGridLines="0" topLeftCell="A4" workbookViewId="0">
      <selection activeCell="K18" sqref="K18"/>
    </sheetView>
  </sheetViews>
  <sheetFormatPr defaultRowHeight="15"/>
  <cols>
    <col min="6" max="6" width="10.42578125" bestFit="1" customWidth="1"/>
    <col min="7" max="7" width="9.140625" customWidth="1"/>
    <col min="8" max="8" width="10.42578125" bestFit="1" customWidth="1"/>
    <col min="9" max="9" width="27.42578125" bestFit="1" customWidth="1"/>
    <col min="10" max="10" width="16.5703125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75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4"/>
      <c r="T2" s="4"/>
      <c r="U2" s="4"/>
      <c r="V2" s="4"/>
    </row>
    <row r="4" spans="1:22" ht="18.75">
      <c r="H4" s="76" t="s">
        <v>118</v>
      </c>
      <c r="I4" s="76"/>
      <c r="J4" s="76"/>
    </row>
    <row r="5" spans="1:22" ht="18.75">
      <c r="H5" s="20" t="s">
        <v>103</v>
      </c>
      <c r="I5" s="20" t="s">
        <v>104</v>
      </c>
      <c r="J5" s="20" t="s">
        <v>117</v>
      </c>
    </row>
    <row r="6" spans="1:22" ht="18.75">
      <c r="H6" s="8" t="s">
        <v>105</v>
      </c>
      <c r="I6" s="67">
        <v>42400</v>
      </c>
      <c r="J6" s="41">
        <v>100</v>
      </c>
    </row>
    <row r="7" spans="1:22" ht="18.75">
      <c r="H7" s="8" t="s">
        <v>106</v>
      </c>
      <c r="I7" s="40">
        <f>EOMONTH(I6,1)</f>
        <v>42429</v>
      </c>
      <c r="J7" s="41">
        <v>100</v>
      </c>
    </row>
    <row r="8" spans="1:22" ht="18.75">
      <c r="H8" s="8" t="s">
        <v>107</v>
      </c>
      <c r="I8" s="70">
        <f t="shared" ref="I8:I17" si="0">EOMONTH(I7,1)</f>
        <v>42460</v>
      </c>
      <c r="J8" s="41">
        <v>100</v>
      </c>
    </row>
    <row r="9" spans="1:22" ht="18.75">
      <c r="H9" s="8" t="s">
        <v>108</v>
      </c>
      <c r="I9" s="70">
        <f t="shared" si="0"/>
        <v>42490</v>
      </c>
      <c r="J9" s="41">
        <v>100</v>
      </c>
    </row>
    <row r="10" spans="1:22" ht="18.75">
      <c r="H10" s="8" t="s">
        <v>109</v>
      </c>
      <c r="I10" s="70">
        <f t="shared" si="0"/>
        <v>42521</v>
      </c>
      <c r="J10" s="41">
        <v>100</v>
      </c>
    </row>
    <row r="11" spans="1:22" ht="18.75">
      <c r="H11" s="8" t="s">
        <v>110</v>
      </c>
      <c r="I11" s="70">
        <f t="shared" si="0"/>
        <v>42551</v>
      </c>
      <c r="J11" s="41">
        <v>100</v>
      </c>
    </row>
    <row r="12" spans="1:22" ht="18.75">
      <c r="H12" s="8" t="s">
        <v>111</v>
      </c>
      <c r="I12" s="70">
        <f t="shared" si="0"/>
        <v>42582</v>
      </c>
      <c r="J12" s="41">
        <v>100</v>
      </c>
    </row>
    <row r="13" spans="1:22" ht="18.75">
      <c r="H13" s="8" t="s">
        <v>112</v>
      </c>
      <c r="I13" s="70">
        <f t="shared" si="0"/>
        <v>42613</v>
      </c>
      <c r="J13" s="41">
        <v>100</v>
      </c>
    </row>
    <row r="14" spans="1:22" ht="18.75">
      <c r="H14" s="8" t="s">
        <v>113</v>
      </c>
      <c r="I14" s="70">
        <f t="shared" si="0"/>
        <v>42643</v>
      </c>
      <c r="J14" s="41">
        <v>100</v>
      </c>
    </row>
    <row r="15" spans="1:22" ht="18.75">
      <c r="H15" s="8" t="s">
        <v>114</v>
      </c>
      <c r="I15" s="70">
        <f t="shared" si="0"/>
        <v>42674</v>
      </c>
      <c r="J15" s="41">
        <v>100</v>
      </c>
    </row>
    <row r="16" spans="1:22" ht="18.75">
      <c r="H16" s="8" t="s">
        <v>115</v>
      </c>
      <c r="I16" s="70">
        <f t="shared" si="0"/>
        <v>42704</v>
      </c>
      <c r="J16" s="41">
        <v>100</v>
      </c>
    </row>
    <row r="17" spans="8:10" ht="18.75">
      <c r="H17" s="8" t="s">
        <v>116</v>
      </c>
      <c r="I17" s="70">
        <f t="shared" si="0"/>
        <v>42735</v>
      </c>
      <c r="J17" s="41">
        <v>100</v>
      </c>
    </row>
    <row r="18" spans="8:10" ht="18.75">
      <c r="H18" s="96" t="s">
        <v>166</v>
      </c>
      <c r="I18" s="96"/>
      <c r="J18" s="66">
        <f>SUM(J6:J17)</f>
        <v>1200</v>
      </c>
    </row>
  </sheetData>
  <mergeCells count="3">
    <mergeCell ref="H4:J4"/>
    <mergeCell ref="A2:R2"/>
    <mergeCell ref="H18:I1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showGridLines="0" topLeftCell="A53" workbookViewId="0">
      <selection activeCell="K60" sqref="K60"/>
    </sheetView>
  </sheetViews>
  <sheetFormatPr defaultRowHeight="15"/>
  <cols>
    <col min="1" max="1" width="5.7109375" customWidth="1"/>
    <col min="2" max="2" width="6" customWidth="1"/>
    <col min="3" max="3" width="5.85546875" customWidth="1"/>
    <col min="4" max="5" width="6.28515625" customWidth="1"/>
    <col min="6" max="6" width="3.5703125" customWidth="1"/>
    <col min="7" max="7" width="18.42578125" customWidth="1"/>
    <col min="8" max="8" width="39.7109375" bestFit="1" customWidth="1"/>
    <col min="9" max="9" width="39.7109375" customWidth="1"/>
    <col min="10" max="10" width="21.85546875" bestFit="1" customWidth="1"/>
    <col min="11" max="11" width="19.28515625" customWidth="1"/>
    <col min="12" max="12" width="10.7109375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76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4"/>
      <c r="O2" s="4"/>
      <c r="P2" s="4"/>
      <c r="Q2" s="4"/>
      <c r="R2" s="4"/>
      <c r="S2" s="4"/>
      <c r="T2" s="4"/>
      <c r="U2" s="4"/>
      <c r="V2" s="4"/>
    </row>
    <row r="4" spans="1:22" ht="29.25" customHeight="1">
      <c r="C4" s="86" t="s">
        <v>167</v>
      </c>
      <c r="D4" s="86"/>
      <c r="E4" s="86"/>
      <c r="F4" s="86"/>
      <c r="G4" s="86"/>
      <c r="H4" s="86"/>
      <c r="I4" s="86"/>
      <c r="J4" s="86"/>
      <c r="K4" s="86"/>
    </row>
    <row r="6" spans="1:22" ht="18.75">
      <c r="H6" s="76" t="s">
        <v>121</v>
      </c>
      <c r="I6" s="76"/>
    </row>
    <row r="7" spans="1:22" ht="18.75">
      <c r="H7" s="38" t="s">
        <v>119</v>
      </c>
      <c r="I7" s="38" t="s">
        <v>120</v>
      </c>
    </row>
    <row r="8" spans="1:22" ht="18.75">
      <c r="H8" s="21">
        <v>42370</v>
      </c>
      <c r="I8" s="21">
        <v>42735</v>
      </c>
    </row>
    <row r="11" spans="1:22" ht="18.75">
      <c r="H11" s="38" t="s">
        <v>126</v>
      </c>
      <c r="I11" s="38" t="s">
        <v>127</v>
      </c>
    </row>
    <row r="12" spans="1:22" ht="18.75">
      <c r="H12" s="46" t="s">
        <v>135</v>
      </c>
      <c r="I12" s="47">
        <f>YEARFRAC(H8,I8,0)</f>
        <v>1</v>
      </c>
      <c r="J12" s="44"/>
    </row>
    <row r="13" spans="1:22" ht="18.75">
      <c r="H13" s="45" t="s">
        <v>122</v>
      </c>
      <c r="I13" s="47">
        <f>YEARFRAC(H8,I8,1)</f>
        <v>0.99726775956284153</v>
      </c>
    </row>
    <row r="14" spans="1:22" ht="18.75">
      <c r="H14" s="45" t="s">
        <v>123</v>
      </c>
      <c r="I14" s="48">
        <f>YEARFRAC(H8,I8,2)</f>
        <v>1.0138888888888888</v>
      </c>
    </row>
    <row r="15" spans="1:22" ht="18.75">
      <c r="H15" s="45" t="s">
        <v>124</v>
      </c>
      <c r="I15" s="47">
        <f>YEARFRAC(H8,I8,3)</f>
        <v>1</v>
      </c>
    </row>
    <row r="16" spans="1:22" ht="18.75">
      <c r="H16" s="46" t="s">
        <v>125</v>
      </c>
      <c r="I16" s="48">
        <f>YEARFRAC(H8,I8,4)</f>
        <v>0.99722222222222223</v>
      </c>
    </row>
    <row r="28" spans="1:22" s="5" customFormat="1" ht="38.25">
      <c r="A28" s="15" t="s">
        <v>133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4"/>
      <c r="V28" s="4"/>
    </row>
    <row r="29" spans="1:22" s="14" customFormat="1" ht="38.25">
      <c r="A29" s="10" t="s">
        <v>36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2"/>
      <c r="P29" s="12"/>
      <c r="Q29" s="12"/>
      <c r="R29" s="12"/>
      <c r="S29" s="12"/>
      <c r="T29" s="12"/>
      <c r="U29" s="13"/>
      <c r="V29" s="13"/>
    </row>
    <row r="31" spans="1:22" ht="18.75">
      <c r="H31" s="76" t="s">
        <v>131</v>
      </c>
      <c r="I31" s="76"/>
    </row>
    <row r="32" spans="1:22" ht="18.75">
      <c r="H32" s="38" t="s">
        <v>129</v>
      </c>
      <c r="I32" s="38" t="s">
        <v>130</v>
      </c>
    </row>
    <row r="33" spans="8:9" ht="18.75">
      <c r="H33" s="21">
        <v>30271</v>
      </c>
      <c r="I33" s="21">
        <f ca="1">TODAY()</f>
        <v>45037</v>
      </c>
    </row>
    <row r="36" spans="8:9" ht="18.75">
      <c r="H36" s="87" t="s">
        <v>132</v>
      </c>
      <c r="I36" s="87"/>
    </row>
    <row r="37" spans="8:9" ht="18.75">
      <c r="H37" s="77">
        <f ca="1">YEARFRAC(H33,I33,1)</f>
        <v>40.428422425032593</v>
      </c>
      <c r="I37" s="77"/>
    </row>
    <row r="40" spans="8:9" ht="18.75">
      <c r="H40" s="87" t="s">
        <v>134</v>
      </c>
      <c r="I40" s="87"/>
    </row>
    <row r="41" spans="8:9" ht="18.75">
      <c r="H41" s="97">
        <f ca="1">INT(YEARFRAC(H33,I33,1))</f>
        <v>40</v>
      </c>
      <c r="I41" s="98"/>
    </row>
    <row r="55" spans="1:22" s="5" customFormat="1" ht="38.25">
      <c r="A55" s="15" t="s">
        <v>128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4"/>
      <c r="V55" s="4"/>
    </row>
    <row r="56" spans="1:22" s="14" customFormat="1" ht="38.25">
      <c r="A56" s="10" t="s">
        <v>139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12"/>
      <c r="P56" s="12"/>
      <c r="Q56" s="12"/>
      <c r="R56" s="12"/>
      <c r="S56" s="12"/>
      <c r="T56" s="12"/>
      <c r="U56" s="13"/>
      <c r="V56" s="13"/>
    </row>
    <row r="58" spans="1:22" ht="18.75">
      <c r="G58" s="72" t="s">
        <v>168</v>
      </c>
      <c r="H58" s="88"/>
      <c r="I58" s="88"/>
      <c r="J58" s="88"/>
      <c r="K58" s="73"/>
    </row>
    <row r="59" spans="1:22" ht="18.75">
      <c r="G59" s="38" t="s">
        <v>136</v>
      </c>
      <c r="H59" s="38" t="s">
        <v>9</v>
      </c>
      <c r="I59" s="38" t="s">
        <v>10</v>
      </c>
      <c r="J59" s="38" t="s">
        <v>137</v>
      </c>
      <c r="K59" s="38" t="s">
        <v>138</v>
      </c>
    </row>
    <row r="60" spans="1:22" ht="18.75">
      <c r="G60" s="17" t="s">
        <v>24</v>
      </c>
      <c r="H60" s="21">
        <v>42005</v>
      </c>
      <c r="I60" s="21">
        <v>42035</v>
      </c>
      <c r="J60" s="41">
        <v>1500</v>
      </c>
      <c r="K60" s="50">
        <f>J60/YEARFRAC(H60,I60,1)</f>
        <v>18250</v>
      </c>
      <c r="L60">
        <f>YEARFRAC(H60,I60,1)</f>
        <v>8.2191780821917804E-2</v>
      </c>
    </row>
    <row r="61" spans="1:22" ht="18.75">
      <c r="G61" s="17" t="s">
        <v>25</v>
      </c>
      <c r="H61" s="21">
        <v>42014</v>
      </c>
      <c r="I61" s="21">
        <v>42094</v>
      </c>
      <c r="J61" s="41">
        <v>1500</v>
      </c>
      <c r="K61" s="50">
        <f t="shared" ref="K61:K62" si="0">J61/YEARFRAC(H61,I61,1)</f>
        <v>6843.75</v>
      </c>
      <c r="L61">
        <f t="shared" ref="L61:L62" si="1">YEARFRAC(H61,I61,1)</f>
        <v>0.21917808219178081</v>
      </c>
    </row>
    <row r="62" spans="1:22" ht="18.75">
      <c r="G62" s="17" t="s">
        <v>26</v>
      </c>
      <c r="H62" s="21">
        <v>42114</v>
      </c>
      <c r="I62" s="21">
        <v>42131</v>
      </c>
      <c r="J62" s="41">
        <v>400</v>
      </c>
      <c r="K62" s="50">
        <f t="shared" si="0"/>
        <v>8588.2352941176468</v>
      </c>
      <c r="L62">
        <f t="shared" si="1"/>
        <v>4.6575342465753428E-2</v>
      </c>
    </row>
  </sheetData>
  <mergeCells count="9">
    <mergeCell ref="H41:I41"/>
    <mergeCell ref="G58:K58"/>
    <mergeCell ref="A2:M2"/>
    <mergeCell ref="H6:I6"/>
    <mergeCell ref="H31:I31"/>
    <mergeCell ref="H36:I36"/>
    <mergeCell ref="H37:I37"/>
    <mergeCell ref="H40:I40"/>
    <mergeCell ref="C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workbookViewId="0">
      <selection activeCell="H11" sqref="H11"/>
    </sheetView>
  </sheetViews>
  <sheetFormatPr defaultRowHeight="15"/>
  <cols>
    <col min="7" max="7" width="10.7109375" bestFit="1" customWidth="1"/>
    <col min="8" max="8" width="28.7109375" customWidth="1"/>
    <col min="9" max="9" width="29.42578125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5" customFormat="1" ht="61.5" customHeight="1">
      <c r="A2" s="71" t="s">
        <v>77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4"/>
      <c r="R2" s="4"/>
      <c r="S2" s="4"/>
      <c r="T2" s="4"/>
      <c r="U2" s="4"/>
      <c r="V2" s="4"/>
    </row>
    <row r="5" spans="1:22" ht="18.75">
      <c r="H5" s="87" t="s">
        <v>143</v>
      </c>
      <c r="I5" s="87"/>
    </row>
    <row r="6" spans="1:22" ht="18.75">
      <c r="H6" s="99">
        <v>42333</v>
      </c>
      <c r="I6" s="100"/>
    </row>
    <row r="9" spans="1:22" ht="18.75">
      <c r="H9" s="101" t="s">
        <v>140</v>
      </c>
      <c r="I9" s="101"/>
    </row>
    <row r="10" spans="1:22" ht="18.75">
      <c r="H10" s="38" t="s">
        <v>141</v>
      </c>
      <c r="I10" s="38" t="s">
        <v>142</v>
      </c>
    </row>
    <row r="11" spans="1:22" ht="18.75">
      <c r="H11" s="39">
        <f>WEEKNUM(H6,1)</f>
        <v>48</v>
      </c>
      <c r="I11" s="39">
        <f>WEEKNUM(H6,2)</f>
        <v>48</v>
      </c>
    </row>
  </sheetData>
  <mergeCells count="4">
    <mergeCell ref="H5:I5"/>
    <mergeCell ref="H6:I6"/>
    <mergeCell ref="H9:I9"/>
    <mergeCell ref="A2:P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Exemplo 36</vt:lpstr>
      <vt:lpstr>Exemplo 37</vt:lpstr>
      <vt:lpstr>Exemplo 38</vt:lpstr>
      <vt:lpstr>Exemplo 39</vt:lpstr>
      <vt:lpstr>Exemplo 40</vt:lpstr>
      <vt:lpstr>Exemplo 41</vt:lpstr>
      <vt:lpstr>Exemplo 42</vt:lpstr>
      <vt:lpstr>Exemplo 43</vt:lpstr>
      <vt:lpstr>Exemplo 44</vt:lpstr>
      <vt:lpstr>Exemplo 45</vt:lpstr>
      <vt:lpstr>Exemplo 46</vt:lpstr>
      <vt:lpstr>Exemplo 47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Alvares</dc:creator>
  <cp:keywords>Descomplicando o Excel</cp:keywords>
  <cp:lastModifiedBy>DELL</cp:lastModifiedBy>
  <dcterms:created xsi:type="dcterms:W3CDTF">2015-05-20T20:55:36Z</dcterms:created>
  <dcterms:modified xsi:type="dcterms:W3CDTF">2023-04-21T15:10:13Z</dcterms:modified>
</cp:coreProperties>
</file>