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/>
  <xr:revisionPtr revIDLastSave="0" documentId="8_{0506346E-8118-4051-86D0-5A4A4CD9E11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APP" sheetId="6" r:id="rId1"/>
    <sheet name="TBL_APOIO_APP" sheetId="7" r:id="rId2"/>
  </sheets>
  <definedNames>
    <definedName name="aporte">APP!$D$20:$D$20</definedName>
    <definedName name="dividendos_mensais">APP!$D$24:$D$24</definedName>
    <definedName name="patrimonio">APP!$D$23:$D$23</definedName>
    <definedName name="qtd_anos">APP!$D$21:$D$21</definedName>
    <definedName name="rendimento_carteira">APP!$D$16:$D$16</definedName>
    <definedName name="salario">APP!$D$15:$D$15</definedName>
    <definedName name="sugestao_invest">APP!$D$17:$D$17</definedName>
    <definedName name="taxa_mensal">APP!$D$22:$D$22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0" i="6" l="1"/>
  <c r="C41" i="6"/>
  <c r="C42" i="6"/>
  <c r="C43" i="6"/>
  <c r="C44" i="6"/>
  <c r="C39" i="6"/>
  <c r="J3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5" i="7"/>
  <c r="B3" i="7"/>
  <c r="B4" i="7"/>
  <c r="B2" i="7"/>
  <c r="C35" i="6" a="1"/>
  <c r="C35" i="6"/>
  <c r="D23" i="6" a="1"/>
  <c r="D23" i="6"/>
  <c r="D24" i="6" s="1" a="1"/>
  <c r="D24" i="6" s="1"/>
  <c r="D17" i="6"/>
  <c r="C27" i="6"/>
  <c r="D27" i="6" s="1" a="1"/>
  <c r="D27" i="6" s="1"/>
  <c r="C28" i="6"/>
  <c r="D28" i="6" s="1" a="1"/>
  <c r="D28" i="6" s="1"/>
  <c r="C29" i="6"/>
  <c r="D29" i="6" s="1" a="1"/>
  <c r="D29" i="6" s="1"/>
  <c r="C30" i="6"/>
  <c r="D30" i="6" s="1" a="1"/>
  <c r="D30" i="6" s="1"/>
  <c r="C31" i="6"/>
  <c r="D31" i="6" s="1" a="1"/>
  <c r="D31" i="6" s="1"/>
  <c r="D40" i="6" l="1"/>
  <c r="D41" i="6"/>
  <c r="D42" i="6"/>
  <c r="D43" i="6"/>
  <c r="D44" i="6"/>
  <c r="D39" i="6"/>
  <c r="D45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<sst xmlns="http://schemas.openxmlformats.org/spreadsheetml/2006/main" count="73" uniqueCount="36">
  <si>
    <t>CONFIGURAÇÕES</t>
  </si>
  <si>
    <t>Salário</t>
  </si>
  <si>
    <t>Rendimento Carteira</t>
  </si>
  <si>
    <t>Sugestão de Investimento (30%)</t>
  </si>
  <si>
    <t>INVESTIMENTO MENSAL</t>
  </si>
  <si>
    <t>Quanto investir por mês?</t>
  </si>
  <si>
    <t>Por Quantos Anos?</t>
  </si>
  <si>
    <t>Taxa de Rendimento mensal?</t>
  </si>
  <si>
    <t>Patrimônio acumulado?</t>
  </si>
  <si>
    <t>Dividendos Mensais?</t>
  </si>
  <si>
    <t>CENÁRIOS</t>
  </si>
  <si>
    <t>Montante</t>
  </si>
  <si>
    <t>Dividendo</t>
  </si>
  <si>
    <t>Quanto em 2 Anos?</t>
  </si>
  <si>
    <t>Quanto em 5 Anos?</t>
  </si>
  <si>
    <t>Quanto em 10 Anos?</t>
  </si>
  <si>
    <t>Quanto em 20 Anos?</t>
  </si>
  <si>
    <t>Quanto em 30 Anos?</t>
  </si>
  <si>
    <t>PERFIL</t>
  </si>
  <si>
    <t>Agressivo</t>
  </si>
  <si>
    <t>VALOR A SER INVESTIDO POR MÊS</t>
  </si>
  <si>
    <t>TIPO DE FII</t>
  </si>
  <si>
    <t>Percentual Sugerido</t>
  </si>
  <si>
    <t>Valores</t>
  </si>
  <si>
    <t>PAPEL</t>
  </si>
  <si>
    <t>TIJOLO</t>
  </si>
  <si>
    <t>HÍBRIDOS</t>
  </si>
  <si>
    <t>FOFs</t>
  </si>
  <si>
    <t>DESENVOLVIMENTO</t>
  </si>
  <si>
    <t>HOTELARIAS</t>
  </si>
  <si>
    <t>TOTAL</t>
  </si>
  <si>
    <t>CHAVE</t>
  </si>
  <si>
    <t>%</t>
  </si>
  <si>
    <t>Conservador</t>
  </si>
  <si>
    <t>Moderado-TIJOLO</t>
  </si>
  <si>
    <t>Moderado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</si>
</sst>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&quot;R$&quot;\ #,##0.00"/>
  </numFmts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0"/>
      <color rgb="FFFFFFFF"/>
      <name val="Aptos Narrow"/>
      <scheme val="minor"/>
    </font>
    <font>
      <b/>
      <sz val="12"/>
      <color rgb="FFFFFFFF"/>
      <name val="Aptos Narrow"/>
      <scheme val="minor"/>
    </font>
    <font>
      <b/>
      <sz val="20"/>
      <color theme="0"/>
      <name val="Aptos Narrow"/>
      <family val="2"/>
      <scheme val="minor"/>
    </font>
    <font>
      <sz val="12"/>
      <color theme="1"/>
      <name val="Verdana"/>
    </font>
    <font>
      <b/>
      <sz val="12"/>
      <color theme="1"/>
      <name val="Verdana"/>
    </font>
    <font>
      <sz val="12"/>
      <color rgb="FF000000"/>
      <name val="Verdana"/>
    </font>
    <font>
      <sz val="11"/>
      <color theme="0"/>
      <name val="Aptos Narrow"/>
      <charset val="1"/>
    </font>
    <font>
      <sz val="12"/>
      <color theme="0"/>
      <name val="Verdana"/>
    </font>
    <font>
      <strike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00CA9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3338"/>
        <bgColor indexed="64"/>
      </patternFill>
    </fill>
  </fills>
  <borders count="4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thin">
        <color theme="0"/>
      </right>
      <top style="thin">
        <color theme="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000000"/>
      </bottom>
      <diagonal/>
    </border>
    <border>
      <left style="medium">
        <color rgb="FF00000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rgb="FF00000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medium">
        <color rgb="FF000000"/>
      </right>
      <top/>
      <bottom style="medium">
        <color rgb="FF000000"/>
      </bottom>
      <diagonal/>
    </border>
    <border>
      <left style="thin">
        <color theme="0" tint="-0.14999847407452621"/>
      </left>
      <right style="medium">
        <color rgb="FF000000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000000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000000"/>
      </right>
      <top style="thin">
        <color theme="0" tint="-0.14999847407452621"/>
      </top>
      <bottom style="medium">
        <color rgb="FF000000"/>
      </bottom>
      <diagonal/>
    </border>
    <border>
      <left style="medium">
        <color rgb="FF000000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rgb="FF000000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000000"/>
      </left>
      <right style="thin">
        <color theme="0" tint="-0.14999847407452621"/>
      </right>
      <top style="thin">
        <color theme="0" tint="-0.14999847407452621"/>
      </top>
      <bottom style="medium">
        <color rgb="FF00000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rgb="FF000000"/>
      </bottom>
      <diagonal/>
    </border>
    <border>
      <left/>
      <right/>
      <top/>
      <bottom style="medium">
        <color theme="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/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theme="0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3" borderId="0" xfId="0" applyFont="1" applyFill="1"/>
    <xf numFmtId="0" fontId="0" fillId="4" borderId="0" xfId="0" applyFill="1"/>
    <xf numFmtId="0" fontId="3" fillId="5" borderId="1" xfId="0" applyFont="1" applyFill="1" applyBorder="1" applyAlignment="1">
      <alignment horizontal="center"/>
    </xf>
    <xf numFmtId="0" fontId="2" fillId="0" borderId="0" xfId="0" applyFont="1"/>
    <xf numFmtId="0" fontId="3" fillId="5" borderId="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8" fontId="0" fillId="2" borderId="13" xfId="0" applyNumberFormat="1" applyFill="1" applyBorder="1" applyAlignment="1">
      <alignment horizontal="center"/>
    </xf>
    <xf numFmtId="8" fontId="0" fillId="2" borderId="9" xfId="0" applyNumberFormat="1" applyFill="1" applyBorder="1" applyAlignment="1">
      <alignment horizontal="center"/>
    </xf>
    <xf numFmtId="8" fontId="0" fillId="2" borderId="4" xfId="0" applyNumberFormat="1" applyFill="1" applyBorder="1" applyAlignment="1">
      <alignment horizontal="center"/>
    </xf>
    <xf numFmtId="8" fontId="0" fillId="2" borderId="7" xfId="0" applyNumberFormat="1" applyFill="1" applyBorder="1" applyAlignment="1">
      <alignment horizontal="center"/>
    </xf>
    <xf numFmtId="8" fontId="0" fillId="2" borderId="16" xfId="0" applyNumberFormat="1" applyFill="1" applyBorder="1" applyAlignment="1">
      <alignment horizontal="center"/>
    </xf>
    <xf numFmtId="0" fontId="5" fillId="6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164" fontId="1" fillId="0" borderId="17" xfId="0" applyNumberFormat="1" applyFont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10" fontId="1" fillId="0" borderId="18" xfId="0" applyNumberFormat="1" applyFont="1" applyBorder="1" applyAlignment="1">
      <alignment horizontal="center"/>
    </xf>
    <xf numFmtId="8" fontId="1" fillId="2" borderId="18" xfId="0" applyNumberFormat="1" applyFont="1" applyFill="1" applyBorder="1" applyAlignment="1">
      <alignment horizontal="center"/>
    </xf>
    <xf numFmtId="8" fontId="1" fillId="2" borderId="19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left" indent="3"/>
    </xf>
    <xf numFmtId="0" fontId="6" fillId="2" borderId="5" xfId="0" applyFont="1" applyFill="1" applyBorder="1" applyAlignment="1">
      <alignment horizontal="left" indent="3"/>
    </xf>
    <xf numFmtId="0" fontId="8" fillId="2" borderId="5" xfId="0" applyFont="1" applyFill="1" applyBorder="1" applyAlignment="1">
      <alignment horizontal="left" indent="3"/>
    </xf>
    <xf numFmtId="0" fontId="6" fillId="2" borderId="6" xfId="0" applyFont="1" applyFill="1" applyBorder="1" applyAlignment="1">
      <alignment horizontal="left" indent="3"/>
    </xf>
    <xf numFmtId="164" fontId="0" fillId="7" borderId="17" xfId="0" applyNumberFormat="1" applyFill="1" applyBorder="1" applyAlignment="1">
      <alignment horizontal="left"/>
    </xf>
    <xf numFmtId="9" fontId="0" fillId="7" borderId="18" xfId="0" applyNumberFormat="1" applyFill="1" applyBorder="1" applyAlignment="1">
      <alignment horizontal="left"/>
    </xf>
    <xf numFmtId="164" fontId="0" fillId="2" borderId="19" xfId="0" applyNumberFormat="1" applyFill="1" applyBorder="1" applyAlignment="1">
      <alignment horizontal="left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6" fillId="0" borderId="0" xfId="0" applyFont="1" applyAlignment="1">
      <alignment horizontal="left" indent="3"/>
    </xf>
    <xf numFmtId="0" fontId="0" fillId="0" borderId="26" xfId="0" applyBorder="1"/>
    <xf numFmtId="0" fontId="6" fillId="0" borderId="26" xfId="0" applyFont="1" applyBorder="1" applyAlignment="1">
      <alignment horizontal="left" indent="3"/>
    </xf>
    <xf numFmtId="9" fontId="0" fillId="0" borderId="26" xfId="0" applyNumberFormat="1" applyBorder="1" applyAlignment="1">
      <alignment horizontal="center"/>
    </xf>
    <xf numFmtId="9" fontId="0" fillId="0" borderId="26" xfId="0" applyNumberFormat="1" applyBorder="1"/>
    <xf numFmtId="0" fontId="11" fillId="0" borderId="0" xfId="0" applyFont="1"/>
    <xf numFmtId="9" fontId="0" fillId="4" borderId="0" xfId="0" applyNumberFormat="1" applyFill="1"/>
    <xf numFmtId="9" fontId="0" fillId="0" borderId="27" xfId="0" applyNumberFormat="1" applyBorder="1" applyAlignment="1">
      <alignment horizontal="center"/>
    </xf>
    <xf numFmtId="9" fontId="0" fillId="0" borderId="28" xfId="0" applyNumberFormat="1" applyBorder="1" applyAlignment="1">
      <alignment horizontal="center"/>
    </xf>
    <xf numFmtId="9" fontId="0" fillId="0" borderId="29" xfId="0" applyNumberForma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2" borderId="22" xfId="0" applyFont="1" applyFill="1" applyBorder="1" applyAlignment="1">
      <alignment horizontal="left" indent="3"/>
    </xf>
    <xf numFmtId="0" fontId="7" fillId="2" borderId="23" xfId="0" applyFont="1" applyFill="1" applyBorder="1" applyAlignment="1">
      <alignment horizontal="left" indent="3"/>
    </xf>
    <xf numFmtId="0" fontId="7" fillId="2" borderId="24" xfId="0" applyFont="1" applyFill="1" applyBorder="1" applyAlignment="1">
      <alignment horizontal="left" indent="3"/>
    </xf>
    <xf numFmtId="0" fontId="7" fillId="2" borderId="25" xfId="0" applyFont="1" applyFill="1" applyBorder="1" applyAlignment="1">
      <alignment horizontal="left" indent="3"/>
    </xf>
    <xf numFmtId="0" fontId="6" fillId="0" borderId="22" xfId="0" applyFont="1" applyBorder="1" applyAlignment="1">
      <alignment horizontal="left" indent="3"/>
    </xf>
    <xf numFmtId="0" fontId="6" fillId="0" borderId="23" xfId="0" applyFont="1" applyBorder="1" applyAlignment="1">
      <alignment horizontal="left" indent="3"/>
    </xf>
    <xf numFmtId="0" fontId="5" fillId="6" borderId="1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left" indent="3"/>
    </xf>
    <xf numFmtId="0" fontId="6" fillId="2" borderId="21" xfId="0" applyFont="1" applyFill="1" applyBorder="1" applyAlignment="1">
      <alignment horizontal="left" indent="3"/>
    </xf>
    <xf numFmtId="0" fontId="6" fillId="2" borderId="22" xfId="0" applyFont="1" applyFill="1" applyBorder="1" applyAlignment="1">
      <alignment horizontal="left" indent="3"/>
    </xf>
    <xf numFmtId="0" fontId="6" fillId="2" borderId="23" xfId="0" applyFont="1" applyFill="1" applyBorder="1" applyAlignment="1">
      <alignment horizontal="left" indent="3"/>
    </xf>
    <xf numFmtId="0" fontId="6" fillId="2" borderId="24" xfId="0" applyFont="1" applyFill="1" applyBorder="1" applyAlignment="1">
      <alignment horizontal="left" indent="3"/>
    </xf>
    <xf numFmtId="0" fontId="6" fillId="2" borderId="25" xfId="0" applyFont="1" applyFill="1" applyBorder="1" applyAlignment="1">
      <alignment horizontal="left" indent="3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6" fillId="0" borderId="20" xfId="0" applyFont="1" applyBorder="1" applyAlignment="1">
      <alignment horizontal="left" indent="3"/>
    </xf>
    <xf numFmtId="0" fontId="6" fillId="0" borderId="21" xfId="0" applyFont="1" applyBorder="1" applyAlignment="1">
      <alignment horizontal="left" indent="3"/>
    </xf>
    <xf numFmtId="0" fontId="2" fillId="8" borderId="30" xfId="0" applyFont="1" applyFill="1" applyBorder="1"/>
    <xf numFmtId="0" fontId="9" fillId="8" borderId="31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left" indent="1"/>
    </xf>
    <xf numFmtId="164" fontId="0" fillId="2" borderId="34" xfId="0" applyNumberFormat="1" applyFill="1" applyBorder="1" applyAlignment="1">
      <alignment horizontal="center"/>
    </xf>
    <xf numFmtId="164" fontId="0" fillId="2" borderId="35" xfId="0" applyNumberForma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0" fontId="2" fillId="8" borderId="31" xfId="0" applyFont="1" applyFill="1" applyBorder="1" applyAlignment="1">
      <alignment horizontal="center"/>
    </xf>
    <xf numFmtId="0" fontId="2" fillId="8" borderId="32" xfId="0" applyFont="1" applyFill="1" applyBorder="1" applyAlignment="1">
      <alignment horizontal="center"/>
    </xf>
    <xf numFmtId="0" fontId="6" fillId="0" borderId="36" xfId="0" applyFont="1" applyBorder="1" applyAlignment="1">
      <alignment horizontal="left" indent="3"/>
    </xf>
    <xf numFmtId="164" fontId="0" fillId="2" borderId="37" xfId="0" applyNumberFormat="1" applyFill="1" applyBorder="1" applyAlignment="1">
      <alignment horizontal="center"/>
    </xf>
    <xf numFmtId="0" fontId="6" fillId="0" borderId="38" xfId="0" applyFont="1" applyBorder="1" applyAlignment="1">
      <alignment horizontal="left" indent="3"/>
    </xf>
    <xf numFmtId="164" fontId="0" fillId="2" borderId="39" xfId="0" applyNumberFormat="1" applyFill="1" applyBorder="1" applyAlignment="1">
      <alignment horizontal="center"/>
    </xf>
    <xf numFmtId="0" fontId="6" fillId="0" borderId="40" xfId="0" applyFont="1" applyBorder="1" applyAlignment="1">
      <alignment horizontal="left" indent="3"/>
    </xf>
    <xf numFmtId="164" fontId="0" fillId="2" borderId="41" xfId="0" applyNumberFormat="1" applyFill="1" applyBorder="1" applyAlignment="1">
      <alignment horizontal="center"/>
    </xf>
    <xf numFmtId="0" fontId="10" fillId="8" borderId="42" xfId="0" applyFont="1" applyFill="1" applyBorder="1" applyAlignment="1">
      <alignment horizontal="left" indent="2"/>
    </xf>
    <xf numFmtId="0" fontId="2" fillId="8" borderId="26" xfId="0" applyFont="1" applyFill="1" applyBorder="1"/>
    <xf numFmtId="164" fontId="2" fillId="8" borderId="4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3338"/>
      <color rgb="FF00CA9C"/>
      <color rgb="FFDE445A"/>
      <color rgb="FFFDAB3E"/>
      <color rgb="FFFFFFFF"/>
      <color rgb="FFEBED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APP!$C$38</c:f>
              <c:strCache>
                <c:ptCount val="1"/>
                <c:pt idx="0">
                  <c:v>Percentual Sugerido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D-4BCF-90C7-D7DFBCA82E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D-4BCF-90C7-D7DFBCA82E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D-4BCF-90C7-D7DFBCA82E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D-4BCF-90C7-D7DFBCA82E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D-4BCF-90C7-D7DFBCA82E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D-4BCF-90C7-D7DFBCA82E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APP!$B$39:$B$44</c:f>
              <c:strCache>
                <c:ptCount val="6"/>
                <c:pt idx="0">
                  <c:v>PAPEL</c:v>
                </c:pt>
                <c:pt idx="1">
                  <c:v>TIJOLO</c:v>
                </c:pt>
                <c:pt idx="2">
                  <c:v>HÍBRIDOS</c:v>
                </c:pt>
                <c:pt idx="3">
                  <c:v>FOFs</c:v>
                </c:pt>
                <c:pt idx="4">
                  <c:v>DESENVOLVIMENTO</c:v>
                </c:pt>
                <c:pt idx="5">
                  <c:v>HOTELARIAS</c:v>
                </c:pt>
              </c:strCache>
            </c:strRef>
          </c:cat>
          <c:val>
            <c:numRef>
              <c:f>APP!$C$39:$C$44</c:f>
              <c:numCache>
                <c:formatCode>0%</c:formatCode>
                <c:ptCount val="6"/>
                <c:pt idx="0">
                  <c:v>0.5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DD-4AEF-AB08-B4C09EF3AE6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123825</xdr:rowOff>
    </xdr:from>
    <xdr:to>
      <xdr:col>4</xdr:col>
      <xdr:colOff>0</xdr:colOff>
      <xdr:row>12</xdr:row>
      <xdr:rowOff>19050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9D0EA73-4C37-C924-9F10-0FD98A74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16250" b="12188"/>
        <a:stretch>
          <a:fillRect/>
        </a:stretch>
      </xdr:blipFill>
      <xdr:spPr>
        <a:xfrm>
          <a:off x="219075" y="123825"/>
          <a:ext cx="6067425" cy="2181225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45</xdr:row>
      <xdr:rowOff>152400</xdr:rowOff>
    </xdr:from>
    <xdr:to>
      <xdr:col>4</xdr:col>
      <xdr:colOff>0</xdr:colOff>
      <xdr:row>57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0E8ACA-0270-135B-1B2E-BBE9404531B4}"/>
            </a:ext>
            <a:ext uri="{147F2762-F138-4A5C-976F-8EAC2B608ADB}">
              <a16:predDERef xmlns:a16="http://schemas.microsoft.com/office/drawing/2014/main" pred="{69D0EA73-4C37-C924-9F10-0FD98A747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AEB4-F1E1-4BD0-8969-3429620F2543}">
  <dimension ref="A14:K45"/>
  <sheetViews>
    <sheetView showGridLines="0" showRowColHeaders="0" tabSelected="1" topLeftCell="A10" workbookViewId="0">
      <selection activeCell="D26" sqref="D26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0" defaultRowHeight="15"/>
  <cols>
    <col min="1" max="1" width="3.28515625" bestFit="1" customWidth="1"/>
    <col min="2" max="2" width="43.140625" customWidth="1"/>
    <col min="3" max="3" width="35.28515625" customWidth="1"/>
    <col min="4" max="4" width="12.5703125" bestFit="1" customWidth="1"/>
    <col min="5" max="5" width="6" customWidth="1"/>
    <col min="6" max="6" width="5.7109375" hidden="1" customWidth="1"/>
    <col min="7" max="7" width="4.28515625" hidden="1" customWidth="1"/>
    <col min="8" max="8" width="4.85546875" hidden="1" customWidth="1"/>
    <col min="9" max="9" width="3.5703125" hidden="1" customWidth="1"/>
    <col min="10" max="11" width="9.140625" hidden="1" customWidth="1"/>
  </cols>
  <sheetData>
    <row r="14" spans="2:4" ht="26.25">
      <c r="B14" s="50" t="s">
        <v>0</v>
      </c>
      <c r="C14" s="51"/>
      <c r="D14" s="17"/>
    </row>
    <row r="15" spans="2:4" ht="15.75">
      <c r="B15" s="52" t="s">
        <v>1</v>
      </c>
      <c r="C15" s="53"/>
      <c r="D15" s="28">
        <v>1518</v>
      </c>
    </row>
    <row r="16" spans="2:4" ht="15.75">
      <c r="B16" s="54" t="s">
        <v>2</v>
      </c>
      <c r="C16" s="55"/>
      <c r="D16" s="29">
        <v>0.01</v>
      </c>
    </row>
    <row r="17" spans="1:6" ht="15.75">
      <c r="B17" s="56" t="s">
        <v>3</v>
      </c>
      <c r="C17" s="57"/>
      <c r="D17" s="30">
        <f>D15*30%</f>
        <v>455.4</v>
      </c>
    </row>
    <row r="19" spans="1:6" ht="26.25">
      <c r="B19" s="58" t="s">
        <v>4</v>
      </c>
      <c r="C19" s="59"/>
      <c r="D19" s="18"/>
    </row>
    <row r="20" spans="1:6" ht="15.75">
      <c r="B20" s="60" t="s">
        <v>5</v>
      </c>
      <c r="C20" s="61"/>
      <c r="D20" s="19">
        <v>500</v>
      </c>
    </row>
    <row r="21" spans="1:6" ht="15.75">
      <c r="B21" s="48" t="s">
        <v>6</v>
      </c>
      <c r="C21" s="49"/>
      <c r="D21" s="20">
        <v>5</v>
      </c>
    </row>
    <row r="22" spans="1:6" ht="15.75">
      <c r="B22" s="48" t="s">
        <v>7</v>
      </c>
      <c r="C22" s="49"/>
      <c r="D22" s="21">
        <v>1.0789999999999999E-2</v>
      </c>
    </row>
    <row r="23" spans="1:6" ht="15.75">
      <c r="B23" s="44" t="s">
        <v>8</v>
      </c>
      <c r="C23" s="45"/>
      <c r="D23" s="22" cm="1">
        <f t="array" ref="D23">FV(taxa_mensal,qtd_anos*12,aporte*-1)</f>
        <v>41888.456999243819</v>
      </c>
    </row>
    <row r="24" spans="1:6" ht="15.75">
      <c r="B24" s="46" t="s">
        <v>9</v>
      </c>
      <c r="C24" s="47"/>
      <c r="D24" s="23" cm="1">
        <f t="array" ref="D24">patrimonio*rendimento_carteira</f>
        <v>418.88456999243817</v>
      </c>
    </row>
    <row r="26" spans="1:6" ht="26.25">
      <c r="B26" s="3" t="s">
        <v>10</v>
      </c>
      <c r="C26" s="5" t="s">
        <v>11</v>
      </c>
      <c r="D26" s="6" t="s">
        <v>12</v>
      </c>
    </row>
    <row r="27" spans="1:6" ht="15.75">
      <c r="B27" s="24" t="s">
        <v>13</v>
      </c>
      <c r="C27" s="12">
        <f>FV($D$22,$A30*12,$D$20*-1)</f>
        <v>13613.813648822608</v>
      </c>
      <c r="D27" s="13" cm="1">
        <f t="array" ref="D27">C27*rendimento_carteira</f>
        <v>136.13813648822608</v>
      </c>
    </row>
    <row r="28" spans="1:6" ht="15.75">
      <c r="B28" s="25" t="s">
        <v>14</v>
      </c>
      <c r="C28" s="14">
        <f>FV($D$22,$A31*12,$D$20*-1)</f>
        <v>41888.456999243819</v>
      </c>
      <c r="D28" s="13" cm="1">
        <f t="array" ref="D28">C28*rendimento_carteira</f>
        <v>418.88456999243817</v>
      </c>
      <c r="E28" s="7"/>
      <c r="F28" s="8"/>
    </row>
    <row r="29" spans="1:6" ht="15.75">
      <c r="B29" s="26" t="s">
        <v>15</v>
      </c>
      <c r="C29" s="14">
        <f>FV($D$22,$A32*12,$D$20*-1)</f>
        <v>121642.1062650861</v>
      </c>
      <c r="D29" s="13" cm="1">
        <f t="array" ref="D29">C29*rendimento_carteira</f>
        <v>1216.4210626508609</v>
      </c>
      <c r="E29" s="10"/>
      <c r="F29" s="8"/>
    </row>
    <row r="30" spans="1:6" ht="15.75">
      <c r="A30" s="4">
        <v>2</v>
      </c>
      <c r="B30" s="26" t="s">
        <v>16</v>
      </c>
      <c r="C30" s="14">
        <f>FV($D$22,$A33*12,$D$20*-1)</f>
        <v>562599.20004854025</v>
      </c>
      <c r="D30" s="13" cm="1">
        <f t="array" ref="D30">C30*rendimento_carteira</f>
        <v>5625.992000485403</v>
      </c>
      <c r="E30" s="11"/>
      <c r="F30" s="9"/>
    </row>
    <row r="31" spans="1:6" ht="15.75">
      <c r="A31" s="4">
        <v>5</v>
      </c>
      <c r="B31" s="27" t="s">
        <v>17</v>
      </c>
      <c r="C31" s="15">
        <f>FV($D$22,$A34*12,$D$20*-1)</f>
        <v>2161084.8275023573</v>
      </c>
      <c r="D31" s="16" cm="1">
        <f t="array" ref="D31">C31*rendimento_carteira</f>
        <v>21610.848275023574</v>
      </c>
    </row>
    <row r="32" spans="1:6">
      <c r="A32" s="4">
        <v>10</v>
      </c>
    </row>
    <row r="33" spans="1:4">
      <c r="A33" s="4">
        <v>20</v>
      </c>
    </row>
    <row r="34" spans="1:4">
      <c r="A34" s="4">
        <v>30</v>
      </c>
      <c r="B34" s="62" t="s">
        <v>18</v>
      </c>
      <c r="C34" s="63" t="s">
        <v>19</v>
      </c>
      <c r="D34" s="64"/>
    </row>
    <row r="35" spans="1:4" ht="15.75">
      <c r="B35" s="65" t="s">
        <v>20</v>
      </c>
      <c r="C35" s="66" cm="1">
        <f t="array" ref="C35">aporte</f>
        <v>500</v>
      </c>
      <c r="D35" s="67"/>
    </row>
    <row r="38" spans="1:4">
      <c r="B38" s="68" t="s">
        <v>21</v>
      </c>
      <c r="C38" s="69" t="s">
        <v>22</v>
      </c>
      <c r="D38" s="70" t="s">
        <v>23</v>
      </c>
    </row>
    <row r="39" spans="1:4" ht="15.75">
      <c r="B39" s="71" t="s">
        <v>24</v>
      </c>
      <c r="C39" s="40">
        <f>VLOOKUP($C$34&amp;"-"&amp;B39,TBL_APOIO_APP!$B:$E,4,FALSE)</f>
        <v>0.5</v>
      </c>
      <c r="D39" s="72">
        <f>C39*$C$35</f>
        <v>250</v>
      </c>
    </row>
    <row r="40" spans="1:4" ht="15.75">
      <c r="B40" s="73" t="s">
        <v>25</v>
      </c>
      <c r="C40" s="41">
        <f>VLOOKUP($C$34&amp;"-"&amp;B40,TBL_APOIO_APP!$B:$E,4,FALSE)</f>
        <v>0.1</v>
      </c>
      <c r="D40" s="74">
        <f t="shared" ref="D40:D44" si="0">C40*$C$35</f>
        <v>50</v>
      </c>
    </row>
    <row r="41" spans="1:4" ht="15.75">
      <c r="B41" s="73" t="s">
        <v>26</v>
      </c>
      <c r="C41" s="41">
        <f>VLOOKUP($C$34&amp;"-"&amp;B41,TBL_APOIO_APP!$B:$E,4,FALSE)</f>
        <v>0.05</v>
      </c>
      <c r="D41" s="74">
        <f t="shared" si="0"/>
        <v>25</v>
      </c>
    </row>
    <row r="42" spans="1:4" ht="15.75">
      <c r="B42" s="73" t="s">
        <v>27</v>
      </c>
      <c r="C42" s="41">
        <f>VLOOKUP($C$34&amp;"-"&amp;B42,TBL_APOIO_APP!$B:$E,4,FALSE)</f>
        <v>0.05</v>
      </c>
      <c r="D42" s="74">
        <f t="shared" si="0"/>
        <v>25</v>
      </c>
    </row>
    <row r="43" spans="1:4" ht="15.75">
      <c r="B43" s="73" t="s">
        <v>28</v>
      </c>
      <c r="C43" s="41">
        <f>VLOOKUP($C$34&amp;"-"&amp;B43,TBL_APOIO_APP!$B:$E,4,FALSE)</f>
        <v>0.2</v>
      </c>
      <c r="D43" s="74">
        <f t="shared" si="0"/>
        <v>100</v>
      </c>
    </row>
    <row r="44" spans="1:4" ht="15.75">
      <c r="B44" s="75" t="s">
        <v>29</v>
      </c>
      <c r="C44" s="42">
        <f>VLOOKUP($C$34&amp;"-"&amp;B44,TBL_APOIO_APP!$B:$E,4,FALSE)</f>
        <v>0.1</v>
      </c>
      <c r="D44" s="76">
        <f t="shared" si="0"/>
        <v>50</v>
      </c>
    </row>
    <row r="45" spans="1:4" ht="15.75">
      <c r="B45" s="77" t="s">
        <v>30</v>
      </c>
      <c r="C45" s="78"/>
      <c r="D45" s="79">
        <f>SUM(D39:D44)</f>
        <v>500</v>
      </c>
    </row>
  </sheetData>
  <mergeCells count="12">
    <mergeCell ref="B20:C20"/>
    <mergeCell ref="B21:C21"/>
    <mergeCell ref="B14:C14"/>
    <mergeCell ref="B15:C15"/>
    <mergeCell ref="B16:C16"/>
    <mergeCell ref="B17:C17"/>
    <mergeCell ref="B19:C19"/>
    <mergeCell ref="C34:D34"/>
    <mergeCell ref="C35:D35"/>
    <mergeCell ref="B23:C23"/>
    <mergeCell ref="B24:C24"/>
    <mergeCell ref="B22:C22"/>
  </mergeCells>
  <dataValidations count="1">
    <dataValidation type="list" allowBlank="1" showInputMessage="1" showErrorMessage="1" sqref="C34" xr:uid="{8838A594-64FC-4DF8-94B2-8B37E751C437}">
      <formula1>"Conservador,Moderado,Agressivo"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5053E-E19D-48C8-98A0-006580F417B0}">
  <dimension ref="B1:J19"/>
  <sheetViews>
    <sheetView workbookViewId="0">
      <selection activeCell="B1" sqref="B1:E1"/>
    </sheetView>
  </sheetViews>
  <sheetFormatPr defaultRowHeight="15"/>
  <cols>
    <col min="2" max="2" width="18.5703125" bestFit="1" customWidth="1"/>
    <col min="3" max="3" width="12.140625" bestFit="1" customWidth="1"/>
    <col min="4" max="4" width="29" bestFit="1" customWidth="1"/>
    <col min="5" max="5" width="5" bestFit="1" customWidth="1"/>
    <col min="6" max="8" width="12" customWidth="1"/>
    <col min="9" max="9" width="16.5703125" bestFit="1" customWidth="1"/>
  </cols>
  <sheetData>
    <row r="1" spans="2:10">
      <c r="B1" s="1" t="s">
        <v>31</v>
      </c>
      <c r="C1" s="43" t="s">
        <v>18</v>
      </c>
      <c r="D1" s="43" t="s">
        <v>21</v>
      </c>
      <c r="E1" s="1" t="s">
        <v>32</v>
      </c>
    </row>
    <row r="2" spans="2:10" ht="15.75">
      <c r="B2" t="str">
        <f>C2&amp;"-"&amp;D2</f>
        <v>Conservador-PAPEL</v>
      </c>
      <c r="C2" t="s">
        <v>33</v>
      </c>
      <c r="D2" s="33" t="s">
        <v>24</v>
      </c>
      <c r="E2" s="32">
        <v>0.3</v>
      </c>
      <c r="J2" s="38" t="s">
        <v>32</v>
      </c>
    </row>
    <row r="3" spans="2:10" ht="15.75">
      <c r="B3" t="str">
        <f t="shared" ref="B3:B19" si="0">C3&amp;"-"&amp;D3</f>
        <v>Conservador-TIJOLO</v>
      </c>
      <c r="C3" t="s">
        <v>33</v>
      </c>
      <c r="D3" s="33" t="s">
        <v>25</v>
      </c>
      <c r="E3" s="32">
        <v>0.5</v>
      </c>
      <c r="I3" s="2" t="s">
        <v>34</v>
      </c>
      <c r="J3" s="39">
        <f>VLOOKUP(I3,$B:$E,4,FALSE)</f>
        <v>0.35</v>
      </c>
    </row>
    <row r="4" spans="2:10" ht="15.75">
      <c r="B4" t="str">
        <f t="shared" si="0"/>
        <v>Conservador-HÍBRIDOS</v>
      </c>
      <c r="C4" t="s">
        <v>33</v>
      </c>
      <c r="D4" s="33" t="s">
        <v>26</v>
      </c>
      <c r="E4" s="32">
        <v>0.1</v>
      </c>
    </row>
    <row r="5" spans="2:10" ht="15.75">
      <c r="B5" t="str">
        <f t="shared" si="0"/>
        <v>Conservador-FOFs</v>
      </c>
      <c r="C5" t="s">
        <v>33</v>
      </c>
      <c r="D5" s="33" t="s">
        <v>27</v>
      </c>
      <c r="E5" s="32">
        <v>0.1</v>
      </c>
    </row>
    <row r="6" spans="2:10" ht="15.75">
      <c r="B6" t="str">
        <f t="shared" si="0"/>
        <v>Conservador-DESENVOLVIMENTO</v>
      </c>
      <c r="C6" t="s">
        <v>33</v>
      </c>
      <c r="D6" s="33" t="s">
        <v>28</v>
      </c>
      <c r="E6" s="32">
        <v>0</v>
      </c>
    </row>
    <row r="7" spans="2:10" ht="15.75">
      <c r="B7" s="34" t="str">
        <f t="shared" si="0"/>
        <v>Conservador-HOTELARIAS</v>
      </c>
      <c r="C7" s="34" t="s">
        <v>33</v>
      </c>
      <c r="D7" s="35" t="s">
        <v>29</v>
      </c>
      <c r="E7" s="36">
        <v>0</v>
      </c>
    </row>
    <row r="8" spans="2:10" ht="15.75">
      <c r="B8" t="str">
        <f t="shared" si="0"/>
        <v>Moderado-PAPEL</v>
      </c>
      <c r="C8" t="s">
        <v>35</v>
      </c>
      <c r="D8" s="33" t="s">
        <v>24</v>
      </c>
      <c r="E8" s="31">
        <v>0.32</v>
      </c>
    </row>
    <row r="9" spans="2:10" ht="15.75">
      <c r="B9" t="str">
        <f t="shared" si="0"/>
        <v>Moderado-TIJOLO</v>
      </c>
      <c r="C9" t="s">
        <v>35</v>
      </c>
      <c r="D9" s="33" t="s">
        <v>25</v>
      </c>
      <c r="E9" s="31">
        <v>0.35</v>
      </c>
    </row>
    <row r="10" spans="2:10" ht="15.75">
      <c r="B10" t="str">
        <f t="shared" si="0"/>
        <v>Moderado-HÍBRIDOS</v>
      </c>
      <c r="C10" t="s">
        <v>35</v>
      </c>
      <c r="D10" s="33" t="s">
        <v>26</v>
      </c>
      <c r="E10" s="31">
        <v>0.08</v>
      </c>
    </row>
    <row r="11" spans="2:10" ht="15.75">
      <c r="B11" t="str">
        <f t="shared" si="0"/>
        <v>Moderado-FOFs</v>
      </c>
      <c r="C11" t="s">
        <v>35</v>
      </c>
      <c r="D11" s="33" t="s">
        <v>27</v>
      </c>
      <c r="E11" s="31">
        <v>0.05</v>
      </c>
    </row>
    <row r="12" spans="2:10" ht="15.75">
      <c r="B12" t="str">
        <f t="shared" si="0"/>
        <v>Moderado-DESENVOLVIMENTO</v>
      </c>
      <c r="C12" t="s">
        <v>35</v>
      </c>
      <c r="D12" s="33" t="s">
        <v>28</v>
      </c>
      <c r="E12" s="31">
        <v>0.1</v>
      </c>
    </row>
    <row r="13" spans="2:10" ht="15.75">
      <c r="B13" s="34" t="str">
        <f t="shared" si="0"/>
        <v>Moderado-HOTELARIAS</v>
      </c>
      <c r="C13" s="34" t="s">
        <v>35</v>
      </c>
      <c r="D13" s="35" t="s">
        <v>29</v>
      </c>
      <c r="E13" s="37">
        <v>0.1</v>
      </c>
    </row>
    <row r="14" spans="2:10" ht="15.75">
      <c r="B14" t="str">
        <f t="shared" si="0"/>
        <v>Agressivo-PAPEL</v>
      </c>
      <c r="C14" t="s">
        <v>19</v>
      </c>
      <c r="D14" s="33" t="s">
        <v>24</v>
      </c>
      <c r="E14" s="31">
        <v>0.5</v>
      </c>
    </row>
    <row r="15" spans="2:10" ht="15.75">
      <c r="B15" t="str">
        <f t="shared" si="0"/>
        <v>Agressivo-TIJOLO</v>
      </c>
      <c r="C15" t="s">
        <v>19</v>
      </c>
      <c r="D15" s="33" t="s">
        <v>25</v>
      </c>
      <c r="E15" s="31">
        <v>0.1</v>
      </c>
    </row>
    <row r="16" spans="2:10" ht="15.75">
      <c r="B16" t="str">
        <f t="shared" si="0"/>
        <v>Agressivo-HÍBRIDOS</v>
      </c>
      <c r="C16" t="s">
        <v>19</v>
      </c>
      <c r="D16" s="33" t="s">
        <v>26</v>
      </c>
      <c r="E16" s="31">
        <v>0.05</v>
      </c>
    </row>
    <row r="17" spans="2:5" ht="15.75">
      <c r="B17" t="str">
        <f t="shared" si="0"/>
        <v>Agressivo-FOFs</v>
      </c>
      <c r="C17" t="s">
        <v>19</v>
      </c>
      <c r="D17" s="33" t="s">
        <v>27</v>
      </c>
      <c r="E17" s="31">
        <v>0.05</v>
      </c>
    </row>
    <row r="18" spans="2:5" ht="15.75">
      <c r="B18" t="str">
        <f t="shared" si="0"/>
        <v>Agressivo-DESENVOLVIMENTO</v>
      </c>
      <c r="C18" t="s">
        <v>19</v>
      </c>
      <c r="D18" s="33" t="s">
        <v>28</v>
      </c>
      <c r="E18" s="31">
        <v>0.2</v>
      </c>
    </row>
    <row r="19" spans="2:5" ht="15.75">
      <c r="B19" t="str">
        <f t="shared" si="0"/>
        <v>Agressivo-HOTELARIAS</v>
      </c>
      <c r="C19" t="s">
        <v>19</v>
      </c>
      <c r="D19" s="33" t="s">
        <v>29</v>
      </c>
      <c r="E19" s="31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2025-05-16T23:37:45Z</dcterms:created>
  <dcterms:modified xsi:type="dcterms:W3CDTF">2025-06-17T20:30:17Z</dcterms:modified>
  <cp:category/>
  <cp:contentStatus/>
</cp:coreProperties>
</file>