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450486842eeb7b/Documentos/8. Projet Portolan/"/>
    </mc:Choice>
  </mc:AlternateContent>
  <xr:revisionPtr revIDLastSave="76" documentId="8_{1F60A364-12EA-4892-8AAA-94ECB49B1F71}" xr6:coauthVersionLast="47" xr6:coauthVersionMax="47" xr10:uidLastSave="{C8B8E80C-AB0C-4192-8ECC-91A501E6C28A}"/>
  <bookViews>
    <workbookView xWindow="-120" yWindow="-120" windowWidth="29040" windowHeight="15720" xr2:uid="{70AF780E-C836-4399-9412-77FD68DFAE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" l="1"/>
  <c r="V4" i="1"/>
  <c r="U4" i="1"/>
  <c r="T4" i="1"/>
  <c r="R4" i="1"/>
  <c r="P4" i="1"/>
  <c r="O4" i="1"/>
  <c r="Q4" i="1" s="1"/>
  <c r="L4" i="1"/>
  <c r="E4" i="1" s="1"/>
  <c r="D4" i="1" l="1"/>
</calcChain>
</file>

<file path=xl/sharedStrings.xml><?xml version="1.0" encoding="utf-8"?>
<sst xmlns="http://schemas.openxmlformats.org/spreadsheetml/2006/main" count="31" uniqueCount="30">
  <si>
    <t>Lbuck</t>
  </si>
  <si>
    <t>Lboost</t>
  </si>
  <si>
    <t>Vout</t>
  </si>
  <si>
    <t>Vin(max)</t>
  </si>
  <si>
    <t>f</t>
  </si>
  <si>
    <t>Vin(min)</t>
  </si>
  <si>
    <t>Iout(max)</t>
  </si>
  <si>
    <t>deltaIL</t>
  </si>
  <si>
    <t>Ilavg</t>
  </si>
  <si>
    <t>deltaIL%</t>
  </si>
  <si>
    <t>L</t>
  </si>
  <si>
    <t>Rsense</t>
  </si>
  <si>
    <t>deltaIL(buck)</t>
  </si>
  <si>
    <t>deltaIL(boost)</t>
  </si>
  <si>
    <t>Rsense(boost)</t>
  </si>
  <si>
    <t>Rsense(buck)</t>
  </si>
  <si>
    <t>L for big D</t>
  </si>
  <si>
    <t>Especificações do Projeto</t>
  </si>
  <si>
    <t>L min para Buck e Boost</t>
  </si>
  <si>
    <t>Cálculo do Indutor</t>
  </si>
  <si>
    <t>L escolhido</t>
  </si>
  <si>
    <t>f escolhida</t>
  </si>
  <si>
    <t>Cálculo do Rsense</t>
  </si>
  <si>
    <t>Vin(UVLO+)</t>
  </si>
  <si>
    <t>Vin(UVLO-)</t>
  </si>
  <si>
    <t>R1</t>
  </si>
  <si>
    <t>R2</t>
  </si>
  <si>
    <t>Programando VIN UVLO</t>
  </si>
  <si>
    <t>Ris</t>
  </si>
  <si>
    <t>Rsense 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</si>
</sst>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80F8B-49BB-4225-9FDD-E5E7803BC8BC}">
  <dimension ref="D2:AA4"/>
  <sheetViews>
    <sheetView tabSelected="1" topLeftCell="B1" workbookViewId="0">
      <selection activeCell="T4" sqref="T4"/>
    </sheetView>
  </sheetViews>
  <sheetFormatPr defaultRowHeight="15" x14ac:dyDescent="0.25"/>
  <cols>
    <col min="3" max="3" width="6.28515625" customWidth="1"/>
    <col min="4" max="4" width="10.85546875" customWidth="1"/>
    <col min="5" max="5" width="12.140625" customWidth="1"/>
    <col min="13" max="13" width="10.42578125" customWidth="1"/>
    <col min="14" max="14" width="10.7109375" customWidth="1"/>
    <col min="15" max="15" width="13.28515625" customWidth="1"/>
    <col min="16" max="16" width="12.42578125" customWidth="1"/>
    <col min="17" max="17" width="14" customWidth="1"/>
    <col min="18" max="18" width="12.85546875" customWidth="1"/>
    <col min="20" max="20" width="9.5703125" customWidth="1"/>
    <col min="21" max="21" width="11.140625" customWidth="1"/>
    <col min="22" max="22" width="11.42578125" customWidth="1"/>
  </cols>
  <sheetData>
    <row r="2" spans="4:27" x14ac:dyDescent="0.25">
      <c r="D2" s="8" t="s">
        <v>18</v>
      </c>
      <c r="E2" s="8"/>
      <c r="F2" s="6" t="s">
        <v>17</v>
      </c>
      <c r="G2" s="7"/>
      <c r="H2" s="7"/>
      <c r="I2" s="7"/>
      <c r="J2" s="8" t="s">
        <v>19</v>
      </c>
      <c r="K2" s="8"/>
      <c r="L2" s="8"/>
      <c r="M2" s="2" t="s">
        <v>21</v>
      </c>
      <c r="N2" s="1" t="s">
        <v>20</v>
      </c>
      <c r="O2" s="6" t="s">
        <v>22</v>
      </c>
      <c r="P2" s="6"/>
      <c r="Q2" s="6"/>
      <c r="R2" s="6"/>
      <c r="S2" s="6"/>
      <c r="T2" s="1" t="s">
        <v>16</v>
      </c>
      <c r="U2" s="6" t="s">
        <v>27</v>
      </c>
      <c r="V2" s="6"/>
      <c r="W2" s="6"/>
      <c r="X2" s="6"/>
      <c r="Y2" s="1" t="s">
        <v>29</v>
      </c>
      <c r="Z2" s="3"/>
      <c r="AA2" s="3"/>
    </row>
    <row r="3" spans="4:27" x14ac:dyDescent="0.25">
      <c r="D3" s="3" t="s">
        <v>0</v>
      </c>
      <c r="E3" s="3" t="s">
        <v>1</v>
      </c>
      <c r="F3" s="3" t="s">
        <v>2</v>
      </c>
      <c r="G3" s="3" t="s">
        <v>3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4</v>
      </c>
      <c r="N3" s="3" t="s">
        <v>10</v>
      </c>
      <c r="O3" s="3" t="s">
        <v>13</v>
      </c>
      <c r="P3" s="3" t="s">
        <v>12</v>
      </c>
      <c r="Q3" s="3" t="s">
        <v>14</v>
      </c>
      <c r="R3" s="3" t="s">
        <v>15</v>
      </c>
      <c r="S3" s="3" t="s">
        <v>11</v>
      </c>
      <c r="T3" s="3" t="s">
        <v>16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28</v>
      </c>
      <c r="Z3" s="3"/>
      <c r="AA3" s="3"/>
    </row>
    <row r="4" spans="4:27" x14ac:dyDescent="0.25">
      <c r="D4" s="4">
        <f>(F4*(G4-F4))/(M4*I4*L4*G4)</f>
        <v>0</v>
      </c>
      <c r="E4" s="3">
        <f>(H4*H4*(F4-H4))/(M4*I4*L4*F4*F4)</f>
        <v>5.8049886621315189E-6</v>
      </c>
      <c r="F4" s="3">
        <v>56</v>
      </c>
      <c r="G4" s="3">
        <v>56</v>
      </c>
      <c r="H4" s="3">
        <v>8</v>
      </c>
      <c r="I4" s="3">
        <v>15</v>
      </c>
      <c r="J4" s="3">
        <v>1.5</v>
      </c>
      <c r="K4" s="3">
        <v>20</v>
      </c>
      <c r="L4" s="3">
        <f>J4/K4</f>
        <v>7.4999999999999997E-2</v>
      </c>
      <c r="M4" s="3">
        <v>150000</v>
      </c>
      <c r="N4" s="5">
        <v>6.0000000000000002E-6</v>
      </c>
      <c r="O4" s="3">
        <f>(H4*(F4-H4))/(M4*N4*F4)</f>
        <v>7.6190476190476195</v>
      </c>
      <c r="P4" s="5">
        <f>(F4*(G4-F4))/(M4*N4*G4)</f>
        <v>0</v>
      </c>
      <c r="Q4" s="3">
        <f>2*0.05*H4/((2*I4*F4)+(O4*H4))</f>
        <v>4.5951859956236326E-4</v>
      </c>
      <c r="R4" s="5">
        <f>2*0.05/((2*I4)+(P4))</f>
        <v>3.3333333333333335E-3</v>
      </c>
      <c r="S4" s="5">
        <v>3.2000000000000003E-4</v>
      </c>
      <c r="T4" s="5">
        <f>10*F4*S4/M4</f>
        <v>1.1946666666666668E-6</v>
      </c>
      <c r="U4" s="3">
        <f>(1.233*(W4+X4)/X4)+(0.0000025*W4)</f>
        <v>8.7080000000000002</v>
      </c>
      <c r="V4" s="3">
        <f>(1.22*(W4+X4)/X4)</f>
        <v>7.9977777777777774</v>
      </c>
      <c r="W4" s="3">
        <v>250000</v>
      </c>
      <c r="X4" s="3">
        <v>45000</v>
      </c>
      <c r="Y4" s="3">
        <f>0.1/15</f>
        <v>6.6666666666666671E-3</v>
      </c>
      <c r="Z4" s="3"/>
      <c r="AA4" s="3"/>
    </row>
  </sheetData>
  <mergeCells count="5">
    <mergeCell ref="F2:I2"/>
    <mergeCell ref="D2:E2"/>
    <mergeCell ref="J2:L2"/>
    <mergeCell ref="O2:S2"/>
    <mergeCell ref="U2:X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Galvão</dc:creator>
  <cp:lastModifiedBy>Mateus Galvão</cp:lastModifiedBy>
  <dcterms:created xsi:type="dcterms:W3CDTF">2024-01-17T22:35:28Z</dcterms:created>
  <dcterms:modified xsi:type="dcterms:W3CDTF">2024-01-21T23:11:45Z</dcterms:modified>
</cp:coreProperties>
</file>