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xr:revisionPtr revIDLastSave="0" documentId="13_ncr:1_{331884A9-D9D5-4919-8BCA-88BB03CE75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cientes" sheetId="1" r:id="rId1"/>
    <sheet name="Avaliações em andamento" sheetId="2" r:id="rId2"/>
    <sheet name="Laudos a entregar" sheetId="3" r:id="rId3"/>
    <sheet name="Estagiários" sheetId="4" r:id="rId4"/>
    <sheet name="Estoque de testes" sheetId="5" r:id="rId5"/>
    <sheet name="Página6" sheetId="6" r:id="rId6"/>
  </sheets>
  <definedNames>
    <definedName name="_xlnm._FilterDatabase" localSheetId="2" hidden="1">'Laudos a entregar'!$A$1:$Z$1000</definedName>
    <definedName name="_xlnm._FilterDatabase" localSheetId="0" hidden="1">Pacientes!$A$1:$P$110</definedName>
  </definedNames>
  <calcPr calcId="191029"/>
  <pivotCaches>
    <pivotCache cacheId="1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0" i="1" l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  <c r="I2" i="1"/>
  <c r="G2" i="1"/>
</calcChain>
</file>

<file path=xl/sharedStrings.xml><?xml version="1.0" encoding="utf-8"?>
<sst xmlns="http://schemas.openxmlformats.org/spreadsheetml/2006/main" count="1254" uniqueCount="683">
  <si>
    <t>Nome - Paciente</t>
  </si>
  <si>
    <t>Pasta</t>
  </si>
  <si>
    <t>DN - Paciente</t>
  </si>
  <si>
    <t>Anamnese</t>
  </si>
  <si>
    <t>Laudo</t>
  </si>
  <si>
    <t>Status</t>
  </si>
  <si>
    <t>Ativo ou inativo</t>
  </si>
  <si>
    <t>Telefone - Contato</t>
  </si>
  <si>
    <t>Whatsapp</t>
  </si>
  <si>
    <t>Nome - Responsável</t>
  </si>
  <si>
    <t>Responsável - atendimento</t>
  </si>
  <si>
    <t>Data - 1ª sessão</t>
  </si>
  <si>
    <t>Data - previsão fim</t>
  </si>
  <si>
    <t>CPF - Paciente</t>
  </si>
  <si>
    <t>CPF - Responsável</t>
  </si>
  <si>
    <t xml:space="preserve"> </t>
  </si>
  <si>
    <t>Alyce Vitória Miguel de Souza</t>
  </si>
  <si>
    <t>Anamnese AVMS.docx</t>
  </si>
  <si>
    <t xml:space="preserve">Em avaliação </t>
  </si>
  <si>
    <t>(31) 98956-5944</t>
  </si>
  <si>
    <t>Hélio Márcio José Miguel Júnior</t>
  </si>
  <si>
    <t>Luciana</t>
  </si>
  <si>
    <t>lelimmjnp16@gmail.com</t>
  </si>
  <si>
    <t>01907607617</t>
  </si>
  <si>
    <t>Ana Beatrice Peixoto Mário</t>
  </si>
  <si>
    <t>Anamnese ABPM.docx</t>
  </si>
  <si>
    <t>(31) 99299-1523</t>
  </si>
  <si>
    <t>Rafaela A</t>
  </si>
  <si>
    <t>pmanabeatrice@gmail.com</t>
  </si>
  <si>
    <t>Antônio Renato Ferreira dos Santos</t>
  </si>
  <si>
    <t>Anamnese ARFS.docx</t>
  </si>
  <si>
    <t>Laudo ARFS.docx</t>
  </si>
  <si>
    <t xml:space="preserve">Laudo </t>
  </si>
  <si>
    <t>(31) 98986-9421</t>
  </si>
  <si>
    <t xml:space="preserve">Alessandra Ferreira da Silva </t>
  </si>
  <si>
    <t xml:space="preserve">Rachel </t>
  </si>
  <si>
    <t>alessandraferreira3517@gmail.com</t>
  </si>
  <si>
    <t>05159766600</t>
  </si>
  <si>
    <t>Daniel Barbosa Silva</t>
  </si>
  <si>
    <t>Anamnese DBS.docx</t>
  </si>
  <si>
    <t xml:space="preserve">(31) 98534-7145 </t>
  </si>
  <si>
    <t xml:space="preserve">Marta Barbosa Rocha Silva </t>
  </si>
  <si>
    <t>Rachel</t>
  </si>
  <si>
    <t>088073896-06</t>
  </si>
  <si>
    <t>martabarbosa151221@gmail.com</t>
  </si>
  <si>
    <t xml:space="preserve">999950696-87 </t>
  </si>
  <si>
    <t>Emanuel Sanches Rocha</t>
  </si>
  <si>
    <t>Anamnese ESR.docx</t>
  </si>
  <si>
    <t>Laudo ESR.docx</t>
  </si>
  <si>
    <t>Finalizado</t>
  </si>
  <si>
    <t>(31) 97335-5765</t>
  </si>
  <si>
    <t xml:space="preserve">Luciene Teixeira da Rocha </t>
  </si>
  <si>
    <t>Pedro</t>
  </si>
  <si>
    <t xml:space="preserve">lu85457515@gmail.com </t>
  </si>
  <si>
    <t>809.389.736-49</t>
  </si>
  <si>
    <t>Gabriel Alves Novaes</t>
  </si>
  <si>
    <t>(31) 98822-9381</t>
  </si>
  <si>
    <t>Jane Alves da Silva novaes</t>
  </si>
  <si>
    <t>01787592600</t>
  </si>
  <si>
    <t>jane.a.s.novaes@gmail.com</t>
  </si>
  <si>
    <t>Bento Martins Fernandes</t>
  </si>
  <si>
    <t>Anamnese BMF.docx</t>
  </si>
  <si>
    <t>Laudo BMF.docx</t>
  </si>
  <si>
    <t>(31) 97360-4388</t>
  </si>
  <si>
    <t xml:space="preserve">Carlos Sant Ana Fernandes </t>
  </si>
  <si>
    <t>mariliamafernandes@yahoo.com.br</t>
  </si>
  <si>
    <t>00183975650</t>
  </si>
  <si>
    <t>Bianca da Silva Macedo Costa</t>
  </si>
  <si>
    <t>Anamnese BSMC.docx</t>
  </si>
  <si>
    <t>(31) 98864-0112</t>
  </si>
  <si>
    <t xml:space="preserve">Bianca da Silva Macedo Costa </t>
  </si>
  <si>
    <t>bianca2003.ls.mg@gmail.com</t>
  </si>
  <si>
    <t>Bianca Pereira Viana de Carvalho</t>
  </si>
  <si>
    <t>Anamnese BPVC.docx</t>
  </si>
  <si>
    <t>(31) 98681-8859</t>
  </si>
  <si>
    <t xml:space="preserve">Beatriz Pereira Viana </t>
  </si>
  <si>
    <t>Tatiana</t>
  </si>
  <si>
    <t>vianabeatriz006@gmail.com</t>
  </si>
  <si>
    <t xml:space="preserve">086.368.536-64 </t>
  </si>
  <si>
    <t>Bruna Gontijo Pellegrino</t>
  </si>
  <si>
    <t>(31) 99182-4986</t>
  </si>
  <si>
    <t>Luiz</t>
  </si>
  <si>
    <t>brunapel@hotmail.com</t>
  </si>
  <si>
    <t>01263891608</t>
  </si>
  <si>
    <t>Carlos Alberto Brasil Corrêa Júnior</t>
  </si>
  <si>
    <t>Agendado</t>
  </si>
  <si>
    <t xml:space="preserve">(31) 99644-1133 </t>
  </si>
  <si>
    <t xml:space="preserve">Carlos Alberto Brasil Corrêa Júnior </t>
  </si>
  <si>
    <t xml:space="preserve">955238396-04 </t>
  </si>
  <si>
    <t>carlos313231@yahoo.com.br</t>
  </si>
  <si>
    <t xml:space="preserve">955.238.396-04 </t>
  </si>
  <si>
    <t>Cauã Henrique Ferreira dos Santos</t>
  </si>
  <si>
    <t>Anamnese CHFS.docx</t>
  </si>
  <si>
    <t>Laudo CHFS.docx</t>
  </si>
  <si>
    <t>(31) 99316-9515</t>
  </si>
  <si>
    <t>Daiana Patricia Ferreira de Oliveira</t>
  </si>
  <si>
    <t>Frances</t>
  </si>
  <si>
    <t>odaiana995@gmail.com</t>
  </si>
  <si>
    <t>07891787611</t>
  </si>
  <si>
    <t>Charles Albert Corrêa Gonçalves</t>
  </si>
  <si>
    <t>Anamnese CACG.docx</t>
  </si>
  <si>
    <t>Laudo CACG.docx</t>
  </si>
  <si>
    <t>(31) 98884-4797</t>
  </si>
  <si>
    <t>charlesacg@gmail.com</t>
  </si>
  <si>
    <t>Clóvis Prazeres dos Santos</t>
  </si>
  <si>
    <t>(31) 98762-5333</t>
  </si>
  <si>
    <t xml:space="preserve">Clóvis Prazeres dos Santos </t>
  </si>
  <si>
    <t>Walisson</t>
  </si>
  <si>
    <t>clovissanthari777@gmail.com</t>
  </si>
  <si>
    <t>Luan Victor Reis da Silva Lopes</t>
  </si>
  <si>
    <t>Laudo LVRSL.docx</t>
  </si>
  <si>
    <t>(31) 99502-1093</t>
  </si>
  <si>
    <t>Shelen Reis Da Silva Lopes</t>
  </si>
  <si>
    <t>shelenreisdasilvalopes92@gmail.com</t>
  </si>
  <si>
    <t>Daniel Guilherme Lopes Araújo</t>
  </si>
  <si>
    <t>(31) 98642-0851</t>
  </si>
  <si>
    <t xml:space="preserve">Talita Lima Lopes Heringer </t>
  </si>
  <si>
    <t>talitadanigui@gmail.com</t>
  </si>
  <si>
    <t>09722745611</t>
  </si>
  <si>
    <t>Daniel Henrique Pereira Gabriel</t>
  </si>
  <si>
    <t>(31) 98831-1017</t>
  </si>
  <si>
    <t xml:space="preserve">Natália Pereira Gabriel </t>
  </si>
  <si>
    <t>npg1901@gmail.com</t>
  </si>
  <si>
    <t xml:space="preserve">059.388.596-11 </t>
  </si>
  <si>
    <t>Daniella Aparecida da Costa Corrêa</t>
  </si>
  <si>
    <t>Anamnese DACC.docx</t>
  </si>
  <si>
    <t>Laudo DACC.docx</t>
  </si>
  <si>
    <t>(31) 99690-3939</t>
  </si>
  <si>
    <t xml:space="preserve">Luiz Péricles da Mota Corrêa </t>
  </si>
  <si>
    <t>Renata</t>
  </si>
  <si>
    <t>05688508663</t>
  </si>
  <si>
    <t>daniella.bh@gmail.com</t>
  </si>
  <si>
    <t>Davi Lucca Plautigio Fiuza</t>
  </si>
  <si>
    <t>(31) 98598-9256</t>
  </si>
  <si>
    <t xml:space="preserve">Luana Nunes Fiuza </t>
  </si>
  <si>
    <t>luanafiuzanunes@hotmail.com</t>
  </si>
  <si>
    <t>07549149682</t>
  </si>
  <si>
    <t>João Lucas Ashbel Machado</t>
  </si>
  <si>
    <t>(31) 99257-6101</t>
  </si>
  <si>
    <t>Maria Thereza de Jesus Machado</t>
  </si>
  <si>
    <t>160553276-27</t>
  </si>
  <si>
    <t>ashbel.abgail@gmail.com</t>
  </si>
  <si>
    <t>02965750622</t>
  </si>
  <si>
    <t>Elen de Oliveira Peixoto</t>
  </si>
  <si>
    <t>Anamnese EOP.docx</t>
  </si>
  <si>
    <t>Laudo EOP.docx</t>
  </si>
  <si>
    <t>(31) 98863-6667</t>
  </si>
  <si>
    <t>05643344645</t>
  </si>
  <si>
    <t>elenm1@hotmail.com</t>
  </si>
  <si>
    <t>Eliene Cristina Vieira de Morais</t>
  </si>
  <si>
    <t>Anamnese ECVM.docx</t>
  </si>
  <si>
    <t>Laudo ECVM.docx</t>
  </si>
  <si>
    <t>(31) 97528-4459</t>
  </si>
  <si>
    <t xml:space="preserve">Douglas Henrique Pinto de Morais </t>
  </si>
  <si>
    <t>elienecv15@gmail.com</t>
  </si>
  <si>
    <t>Arthur Miguel Lina de Freitas</t>
  </si>
  <si>
    <t>(31) 99715-4245</t>
  </si>
  <si>
    <t xml:space="preserve">Maria Lima de Freitas </t>
  </si>
  <si>
    <t>703.317.436-55</t>
  </si>
  <si>
    <t>não possui</t>
  </si>
  <si>
    <t>054.232.516-05</t>
  </si>
  <si>
    <t>Esther Luiza Lina de Freitas</t>
  </si>
  <si>
    <t>703.331.745-07</t>
  </si>
  <si>
    <t>João Paulo Lopes Bueno</t>
  </si>
  <si>
    <t>(31) 98630-7075</t>
  </si>
  <si>
    <t xml:space="preserve">Poliana Da Silva Lopes </t>
  </si>
  <si>
    <t>178.088.596-21</t>
  </si>
  <si>
    <t>polianasilva.lopes@yahoo.com.br</t>
  </si>
  <si>
    <t>07892739696</t>
  </si>
  <si>
    <t>Felipe Arduino Antunes</t>
  </si>
  <si>
    <t>Anamnese FAA.docx</t>
  </si>
  <si>
    <t>Laudo FAA.docx</t>
  </si>
  <si>
    <t>(31) 99165-6864</t>
  </si>
  <si>
    <t>Leila de Almeida Arduino Antunes</t>
  </si>
  <si>
    <t>161.822.676-23</t>
  </si>
  <si>
    <t>leilaaarduino@hotmail.com</t>
  </si>
  <si>
    <t>Fernanda Cristiane Fernandes Heringer Milagres</t>
  </si>
  <si>
    <t>Anamnese FCFHM.docx</t>
  </si>
  <si>
    <t>Laudo FCFHM.docx</t>
  </si>
  <si>
    <t>(31) 99728-6738</t>
  </si>
  <si>
    <t>01428495614</t>
  </si>
  <si>
    <t>Fern</t>
  </si>
  <si>
    <t>01428494614</t>
  </si>
  <si>
    <t>Fernanda Meireles Chaves</t>
  </si>
  <si>
    <t>(31) 98567-2256</t>
  </si>
  <si>
    <t>Simone Meireles</t>
  </si>
  <si>
    <t>simonemeirelespower@gmail.com</t>
  </si>
  <si>
    <t>045445946-77</t>
  </si>
  <si>
    <t>Flávia da Costa Pereira Mattoso</t>
  </si>
  <si>
    <t>(31) 99197-7791</t>
  </si>
  <si>
    <t>flaviamattosofono@gmail.com</t>
  </si>
  <si>
    <t>Noah Felipe Franco Bueno</t>
  </si>
  <si>
    <t>(31) 98347-8590</t>
  </si>
  <si>
    <t xml:space="preserve">Lucinea Ferreira dos Santos </t>
  </si>
  <si>
    <t>Amanda</t>
  </si>
  <si>
    <t>Lucineafs.37@hotmail.com</t>
  </si>
  <si>
    <t xml:space="preserve">025.052.296 94 </t>
  </si>
  <si>
    <t>Gabriel Arcanjo de Paula Peixoto</t>
  </si>
  <si>
    <t>Anamnese GAPP.docx</t>
  </si>
  <si>
    <t>Laudo GAPP.docx</t>
  </si>
  <si>
    <t>(319) 9802-2799</t>
  </si>
  <si>
    <t>Gabriel Arcanjo</t>
  </si>
  <si>
    <t>022.365.956.89</t>
  </si>
  <si>
    <t>arck4nj0@gmail.com</t>
  </si>
  <si>
    <t>02236595689</t>
  </si>
  <si>
    <t>Gabriel Henrique Rodrigues Triunfo</t>
  </si>
  <si>
    <t>(31) 98779-4901</t>
  </si>
  <si>
    <t xml:space="preserve">Fabiano Moreira triunfo </t>
  </si>
  <si>
    <t>fabianomtriunfo@hotmail.com</t>
  </si>
  <si>
    <t>01232875619</t>
  </si>
  <si>
    <t>Gabriel Peterson Peres Mudado</t>
  </si>
  <si>
    <t>Anamnese GPPM.docx</t>
  </si>
  <si>
    <t>(31) 99374-7466</t>
  </si>
  <si>
    <t>Daniel Peterson de Souza Mudado</t>
  </si>
  <si>
    <t>cmfp27@gmail.com</t>
  </si>
  <si>
    <t>05434978609</t>
  </si>
  <si>
    <t>Giovanna Gomes Carvalho</t>
  </si>
  <si>
    <t>Anamnese GGC.docx</t>
  </si>
  <si>
    <t>Laudo GGC.docx</t>
  </si>
  <si>
    <t>(31) 99623-6721</t>
  </si>
  <si>
    <t>Gionayra Gomes Silva</t>
  </si>
  <si>
    <t>Graziela</t>
  </si>
  <si>
    <t>gionayra@gmail.com</t>
  </si>
  <si>
    <t>06459708673</t>
  </si>
  <si>
    <t>Guilherme Leão Moreira</t>
  </si>
  <si>
    <t>(31) 99403-9959</t>
  </si>
  <si>
    <t>Leonardo Alberto Moreira</t>
  </si>
  <si>
    <t>marcela.leao@outlook.com</t>
  </si>
  <si>
    <t>065120616-24</t>
  </si>
  <si>
    <t>Guilherme Morais Barreto</t>
  </si>
  <si>
    <t>(31) 99502-4269</t>
  </si>
  <si>
    <t>Wanda Palhares Barreto</t>
  </si>
  <si>
    <t>701.963.336-60</t>
  </si>
  <si>
    <t xml:space="preserve">jupmbarreto@gmail.com </t>
  </si>
  <si>
    <t>011.180.316-01</t>
  </si>
  <si>
    <t>Guilherme Tavares Cordeiro Machado</t>
  </si>
  <si>
    <t>Guilherme Tavares Cordeiro</t>
  </si>
  <si>
    <t>Anamnese GTC.docx</t>
  </si>
  <si>
    <t>Laudo GTC.docx</t>
  </si>
  <si>
    <t>(31) 98849-2473</t>
  </si>
  <si>
    <t>guilhermetcordeiro73@gmail.com</t>
  </si>
  <si>
    <t>Gustavo dos Santos Oliveira Lopes Lima</t>
  </si>
  <si>
    <t>Gustavo dos Santos Oliveira</t>
  </si>
  <si>
    <t>Anamnese GSOL.docx</t>
  </si>
  <si>
    <t>Laudo GSOLL.docx</t>
  </si>
  <si>
    <t>(31) 97579-8842</t>
  </si>
  <si>
    <t>Fabíola dos Santos Oliveira Lopes Lima</t>
  </si>
  <si>
    <t>fabiola_hitinha@hotmail.com</t>
  </si>
  <si>
    <t>Hithallon Roony da Silva Ribeiro</t>
  </si>
  <si>
    <t>Anamnese HRSR.docx</t>
  </si>
  <si>
    <t>(31) 99458-3624</t>
  </si>
  <si>
    <t>Adriano Ribeiro dos Santos</t>
  </si>
  <si>
    <t>ribeiroelaine2021@gmail.com</t>
  </si>
  <si>
    <t>03994036631</t>
  </si>
  <si>
    <t>Hugo Antonio de Souza Monteiro</t>
  </si>
  <si>
    <t>Desistência</t>
  </si>
  <si>
    <t>(31) 99903-4511</t>
  </si>
  <si>
    <t xml:space="preserve">Juliana de Souza Martins Monteiro </t>
  </si>
  <si>
    <t>supervisaojuliana@gmail.com</t>
  </si>
  <si>
    <t>01342340655</t>
  </si>
  <si>
    <t>Igor Amaral Lopes</t>
  </si>
  <si>
    <t>Anamnese IAL.docx</t>
  </si>
  <si>
    <t>Laudo IAL.docx</t>
  </si>
  <si>
    <t>(31) 99347-6233</t>
  </si>
  <si>
    <t>igoramaral95@hotmail.com</t>
  </si>
  <si>
    <t>João Miguel Vieira de Souza Reis</t>
  </si>
  <si>
    <t>(31) 98786-2505</t>
  </si>
  <si>
    <t>Ianamara Vieira de Souza</t>
  </si>
  <si>
    <t>ianavieira465@gmail.com</t>
  </si>
  <si>
    <t>05220704699</t>
  </si>
  <si>
    <t>Isadora Stella Bahia Ribeiro</t>
  </si>
  <si>
    <t>(31) 98758-8614</t>
  </si>
  <si>
    <t xml:space="preserve">Erli Carla Bahia </t>
  </si>
  <si>
    <t>Erlicarlinha@yahoo.com.br</t>
  </si>
  <si>
    <t>03883581658</t>
  </si>
  <si>
    <t>Israel Rodrigues De Figueiredo Mendes</t>
  </si>
  <si>
    <t>(31) 98636-0934</t>
  </si>
  <si>
    <t>Mara Rodrigues de Figueiredo Mendes e Wildes Freire Mendes</t>
  </si>
  <si>
    <t>marapedagogia@bol.com.br</t>
  </si>
  <si>
    <t>05696432603</t>
  </si>
  <si>
    <t>Mateus Ramos Lirio Borges de Jesus</t>
  </si>
  <si>
    <t>Mateus Ramos Lírio Borges de Jesus</t>
  </si>
  <si>
    <t>Anamnese MRLBJ.docx</t>
  </si>
  <si>
    <t>Laudo MRLBJ.docx</t>
  </si>
  <si>
    <t>(31) 99229-8547</t>
  </si>
  <si>
    <t>Cristiane Ramos Lirio Borges</t>
  </si>
  <si>
    <t>crisralirio2010@gmail.com</t>
  </si>
  <si>
    <t>08109802664</t>
  </si>
  <si>
    <t>Richard Phillipe de Souza Sales</t>
  </si>
  <si>
    <t>Anamnese RPSS.docx</t>
  </si>
  <si>
    <t>Laudo RPSS.docx</t>
  </si>
  <si>
    <t>(31) 98772-2048</t>
  </si>
  <si>
    <t>Jeniffer Shaiene do Nascimento de Sales</t>
  </si>
  <si>
    <t>jeniffershaiene@hotmail.com</t>
  </si>
  <si>
    <t>Jeanne Mary Vieira Chequer</t>
  </si>
  <si>
    <t>Anamnese JMVC.docx</t>
  </si>
  <si>
    <t>(31) 99872-5185</t>
  </si>
  <si>
    <t>jeannemary13@gmail.com</t>
  </si>
  <si>
    <t>João Miguel Ferreira dos Santos</t>
  </si>
  <si>
    <t>(31) 99990-8703</t>
  </si>
  <si>
    <t>Márcia Cristina Rodrigues dos Santos</t>
  </si>
  <si>
    <t>cristhyta.sr@gmail.com</t>
  </si>
  <si>
    <t>Antônio Augusto Catão Alves Júnior</t>
  </si>
  <si>
    <t>(31) 99955-1092</t>
  </si>
  <si>
    <t xml:space="preserve">Antônio Augusto Catão Alves Júnior </t>
  </si>
  <si>
    <t>profissional.mg9@gmail.com</t>
  </si>
  <si>
    <t>Miguel Gomes Alves</t>
  </si>
  <si>
    <t>Anamnese MGA.docx</t>
  </si>
  <si>
    <t>Laudo MGA.docx</t>
  </si>
  <si>
    <t>(31) 98556-5531</t>
  </si>
  <si>
    <t xml:space="preserve">Heidy Silva Alves </t>
  </si>
  <si>
    <t>Heidymarcos23@gmail.com</t>
  </si>
  <si>
    <t xml:space="preserve">112.001.946-08 </t>
  </si>
  <si>
    <t>João Pedro Rodrigues Teixeira de Amorim</t>
  </si>
  <si>
    <t>Anamnese JPRTA.docx</t>
  </si>
  <si>
    <t>Laudo JPRTA.docx</t>
  </si>
  <si>
    <t xml:space="preserve">31 99229-6130 </t>
  </si>
  <si>
    <t xml:space="preserve">Paulo Henrique Teixeira de Amorim </t>
  </si>
  <si>
    <t>rauanysouza2012@hotmail.com</t>
  </si>
  <si>
    <t>Davi Meireles Chaves</t>
  </si>
  <si>
    <t>04544594677</t>
  </si>
  <si>
    <t>Leônidas Vitor Trindade Rosa</t>
  </si>
  <si>
    <t>Anamnese LVTR.docx</t>
  </si>
  <si>
    <t>(31) 99151-2208</t>
  </si>
  <si>
    <t xml:space="preserve">Cátia Cristina Claudiano Trindade </t>
  </si>
  <si>
    <t>148.656.766-51</t>
  </si>
  <si>
    <t>catiaclaudianotrindade@gmail.com</t>
  </si>
  <si>
    <t>00144065606</t>
  </si>
  <si>
    <t>Letícia Farney Costa Gomes</t>
  </si>
  <si>
    <t>(31) 99445-1659</t>
  </si>
  <si>
    <t xml:space="preserve">Cristiane Áurea Costa Gomes </t>
  </si>
  <si>
    <t>cristiane.aurea@hotmail.com</t>
  </si>
  <si>
    <t xml:space="preserve">043.040.466-24 </t>
  </si>
  <si>
    <t>Letícia Pereira Quintaes Godinho</t>
  </si>
  <si>
    <t>Anamnese LPQG.docx</t>
  </si>
  <si>
    <t>(31) 99678-6885</t>
  </si>
  <si>
    <t xml:space="preserve">Letícia Pereira Quintaes Godinho </t>
  </si>
  <si>
    <t>06979753630</t>
  </si>
  <si>
    <t>leticiaquintaes-2019@hotmail.com</t>
  </si>
  <si>
    <t>Ligiele Carla Resende de Oliveira</t>
  </si>
  <si>
    <t>Anamnese LCRO.docx</t>
  </si>
  <si>
    <t>Laudo LCRO.docx</t>
  </si>
  <si>
    <t>(31) 98299-3558</t>
  </si>
  <si>
    <t>01430102632</t>
  </si>
  <si>
    <t>ligiele@gmail.com</t>
  </si>
  <si>
    <t>Lívia Magalhães Costa</t>
  </si>
  <si>
    <t>(31) 98338-3150</t>
  </si>
  <si>
    <t>Naidy Augusta Braga Magalhães</t>
  </si>
  <si>
    <t>Aurea</t>
  </si>
  <si>
    <t>naidycmd@gmail.com</t>
  </si>
  <si>
    <t>Lorena Campos Rosa</t>
  </si>
  <si>
    <t>Anamnese LCR.docx</t>
  </si>
  <si>
    <t>Laudo LCR.docx</t>
  </si>
  <si>
    <t>(31) 97544-0698</t>
  </si>
  <si>
    <t xml:space="preserve">Tatiane Michele Campos de Oliveira Rosa </t>
  </si>
  <si>
    <t>locarosa02@gmail.com</t>
  </si>
  <si>
    <t>01307713688</t>
  </si>
  <si>
    <t>Eloá Quadros Cardoso</t>
  </si>
  <si>
    <t>(31) 98713-4729</t>
  </si>
  <si>
    <t>Tatielle Batista Oliveira Quadros</t>
  </si>
  <si>
    <t>tatielle.quadros@gmail.com</t>
  </si>
  <si>
    <t>Lucas Baudson Alves</t>
  </si>
  <si>
    <t xml:space="preserve">(31) 99255-1712 </t>
  </si>
  <si>
    <t xml:space="preserve">Lucas Baudson Alves </t>
  </si>
  <si>
    <t>baudson.lucas@gmail.com</t>
  </si>
  <si>
    <t>Lucas Gabriel Dornelas Gomes</t>
  </si>
  <si>
    <t>(31) 99813-8137</t>
  </si>
  <si>
    <t xml:space="preserve">Irineia Dornelas </t>
  </si>
  <si>
    <t>00648766675</t>
  </si>
  <si>
    <t>irineiadornelas@yahoo.com.br</t>
  </si>
  <si>
    <t>Lucelia Barbosa</t>
  </si>
  <si>
    <t>(31) 98795-7786</t>
  </si>
  <si>
    <t xml:space="preserve">Lucélia Barbosa </t>
  </si>
  <si>
    <t xml:space="preserve">068.616.716-30 </t>
  </si>
  <si>
    <t>Lucelia.brasil@yahoo.com.br</t>
  </si>
  <si>
    <t>Luis Philipe Barbosa dos Santos</t>
  </si>
  <si>
    <t>(31) 99502-3449</t>
  </si>
  <si>
    <t xml:space="preserve">Orquenea Sousa Santos </t>
  </si>
  <si>
    <t>Vanessa</t>
  </si>
  <si>
    <t>022.235.636-78</t>
  </si>
  <si>
    <t>Orqueneasousasantos@gmail.com</t>
  </si>
  <si>
    <t xml:space="preserve">122.956.786-09 </t>
  </si>
  <si>
    <t>Luiz Felipe Martins Motta</t>
  </si>
  <si>
    <t>Anamnese LFMM.docx</t>
  </si>
  <si>
    <t>Laudo LFMM.docx</t>
  </si>
  <si>
    <t>(31) 97315-5646</t>
  </si>
  <si>
    <t xml:space="preserve">Natália Alves Pinto Motta </t>
  </si>
  <si>
    <t>173.336.066-27</t>
  </si>
  <si>
    <t>nataliaalvespintomotta@gmail.com</t>
  </si>
  <si>
    <t>Luiz Romaniello Neto</t>
  </si>
  <si>
    <t>(31) 99629-1515</t>
  </si>
  <si>
    <t>05547441635</t>
  </si>
  <si>
    <t>luizromaniello@gmail.com</t>
  </si>
  <si>
    <t>Luz Marina Rodrigues da Silva</t>
  </si>
  <si>
    <t>(31) 99687-0504</t>
  </si>
  <si>
    <t xml:space="preserve">Luz Marina Rodrigues da Silva </t>
  </si>
  <si>
    <t>04461305678</t>
  </si>
  <si>
    <t>luzmarinaawa@gmail.com</t>
  </si>
  <si>
    <t>Lydia Linon Batista Lemos</t>
  </si>
  <si>
    <t>(31) 98786-0846</t>
  </si>
  <si>
    <t>lyyyh1.8@gmail.com</t>
  </si>
  <si>
    <t>Marcela Nunes de Oliveira Souza</t>
  </si>
  <si>
    <t>(31) 98890-0924</t>
  </si>
  <si>
    <t>Eliene Nunes souza</t>
  </si>
  <si>
    <t>elienenunes.souza@gmail.com</t>
  </si>
  <si>
    <t>01276621620</t>
  </si>
  <si>
    <t>Ketlen Vitória Viana faria Oliveira</t>
  </si>
  <si>
    <t>Ketlen Vitória Viana Faria Oliveira</t>
  </si>
  <si>
    <t>Anamnese KVVFO.docx</t>
  </si>
  <si>
    <t>(31) 98727-7130</t>
  </si>
  <si>
    <t xml:space="preserve">Raquel Viana faria Oliveira </t>
  </si>
  <si>
    <t>120661276-20</t>
  </si>
  <si>
    <t>raquelvianafariaoliveira@gmail.com</t>
  </si>
  <si>
    <t>07543862603</t>
  </si>
  <si>
    <t>Maria Cecília Garcia Paradizi</t>
  </si>
  <si>
    <t>Anamnese MCGP.docx</t>
  </si>
  <si>
    <t>Laudo MCGP.docx</t>
  </si>
  <si>
    <t>(31) 98487-5694</t>
  </si>
  <si>
    <t>05220943685</t>
  </si>
  <si>
    <t>cissagarcia@gmail.com</t>
  </si>
  <si>
    <t>Maria Helena Orlandi Campos e Ávila</t>
  </si>
  <si>
    <t>Anamnese MHOCA</t>
  </si>
  <si>
    <t>(38) 98823-2062</t>
  </si>
  <si>
    <t>05490770651</t>
  </si>
  <si>
    <t>lenamhoc@yahoo.com.br</t>
  </si>
  <si>
    <t>Maria Isabel Clemente Liberato</t>
  </si>
  <si>
    <t>Anamnese MICL.docx</t>
  </si>
  <si>
    <t>(31) 98119-6804</t>
  </si>
  <si>
    <t>isabelliberato2011@gmail.com</t>
  </si>
  <si>
    <t>Mariane Marcial Alves</t>
  </si>
  <si>
    <t>Anamnese MMA.docx</t>
  </si>
  <si>
    <t>Laudo MMA.docx</t>
  </si>
  <si>
    <t>(31)996646537</t>
  </si>
  <si>
    <t>José Francisco Alves</t>
  </si>
  <si>
    <t>marianemarcial07@gmail.com</t>
  </si>
  <si>
    <t>606.824.186-68</t>
  </si>
  <si>
    <t>Ana Carolina Lourdes da Silva</t>
  </si>
  <si>
    <t>(31) 98257-1360</t>
  </si>
  <si>
    <t>Lucimar Lourdes Neto Regis</t>
  </si>
  <si>
    <t>carolthemachine@hotmail.com</t>
  </si>
  <si>
    <t>02450093613</t>
  </si>
  <si>
    <t>Marcos Henrique Tenório Almeida</t>
  </si>
  <si>
    <t>Anamnese MHTA.docx</t>
  </si>
  <si>
    <t>(31) 99324-9610</t>
  </si>
  <si>
    <t>Fabiana Cristina Reis Tenório</t>
  </si>
  <si>
    <t>fabiana.tenorio86@gmail.com</t>
  </si>
  <si>
    <t>07861784690</t>
  </si>
  <si>
    <t>Matheus Oliveira Nepomuceno</t>
  </si>
  <si>
    <t>Anamnese MON.docx</t>
  </si>
  <si>
    <t>Laudo MON.docx</t>
  </si>
  <si>
    <t>(31) 98414-3633</t>
  </si>
  <si>
    <t>Tânia Shirlei de Oliveira Nepomuceno</t>
  </si>
  <si>
    <t>Lívia</t>
  </si>
  <si>
    <t>tanian960@gmail.com</t>
  </si>
  <si>
    <t>03448309699</t>
  </si>
  <si>
    <t>Mateus Gandos de Castro</t>
  </si>
  <si>
    <t>(31) 99543-9803</t>
  </si>
  <si>
    <t>Michelle mãe</t>
  </si>
  <si>
    <t>michellegandos12@gmail.com</t>
  </si>
  <si>
    <t>Matias Guimarães Alves</t>
  </si>
  <si>
    <t xml:space="preserve">(31) 98604-7020 </t>
  </si>
  <si>
    <t xml:space="preserve">Jéssica Cristina Guimarães Alves </t>
  </si>
  <si>
    <t>Jc691611@gmail.com</t>
  </si>
  <si>
    <t xml:space="preserve">103.598.686-81 </t>
  </si>
  <si>
    <t>Michellini dos Reis Foureaux</t>
  </si>
  <si>
    <t>Anamnese MRF.docx</t>
  </si>
  <si>
    <t>Laudo MRF.docx</t>
  </si>
  <si>
    <t>31 972463799</t>
  </si>
  <si>
    <t xml:space="preserve">Michellini dos Reis Foureaux </t>
  </si>
  <si>
    <t>04478263604</t>
  </si>
  <si>
    <t xml:space="preserve">michellinirf@gmail.com </t>
  </si>
  <si>
    <t>Miguel Augusto de Oliveira Torres</t>
  </si>
  <si>
    <t>(31) 99734-3422</t>
  </si>
  <si>
    <t xml:space="preserve">César Augusto Torres </t>
  </si>
  <si>
    <t>Débora </t>
  </si>
  <si>
    <t xml:space="preserve">152.353.466-45 </t>
  </si>
  <si>
    <t>fabioliveirabh@hotmail.com</t>
  </si>
  <si>
    <t xml:space="preserve">611.297.126-72 </t>
  </si>
  <si>
    <t>Inglecia dos Santos Santos</t>
  </si>
  <si>
    <t>(31) 99285-9568</t>
  </si>
  <si>
    <t xml:space="preserve">Inglecia dos Santos Santos </t>
  </si>
  <si>
    <t>01979988609</t>
  </si>
  <si>
    <t xml:space="preserve">Ingleciasantos2013@hotmail.com </t>
  </si>
  <si>
    <t>Miguel Linhares de Sousa</t>
  </si>
  <si>
    <t xml:space="preserve">(31) 99669-3845 </t>
  </si>
  <si>
    <t>GLláucia Linhares da Silva</t>
  </si>
  <si>
    <t>glaucia.linharess@gmail.com</t>
  </si>
  <si>
    <t xml:space="preserve">037.852.577-83 </t>
  </si>
  <si>
    <t>Miguel Simião Xavier Pereira</t>
  </si>
  <si>
    <t>Anamnese MSXP.docx</t>
  </si>
  <si>
    <t>Laudo MSXP.docx</t>
  </si>
  <si>
    <t>(31) 99689-1028</t>
  </si>
  <si>
    <t>Rafael Simião Marques Pereira</t>
  </si>
  <si>
    <t>lucianarodrigues7@hotmail.com</t>
  </si>
  <si>
    <t>05476546693</t>
  </si>
  <si>
    <t>Nathalia Machado Domingos Souza Lima</t>
  </si>
  <si>
    <t>(33) 99126-4156</t>
  </si>
  <si>
    <t xml:space="preserve">Nathalia Machado Domingos Souza Lima </t>
  </si>
  <si>
    <t>09584873679</t>
  </si>
  <si>
    <t>nathaliamail@gmail.com</t>
  </si>
  <si>
    <t>Matheus Righi Santos</t>
  </si>
  <si>
    <t>(31) 98470-4392</t>
  </si>
  <si>
    <t>Juliana Costa Righi</t>
  </si>
  <si>
    <t>jurighipsi@gmail.com</t>
  </si>
  <si>
    <t>00149178662/327836636-00</t>
  </si>
  <si>
    <t>Pedro Celestino Pires Kosiniuk</t>
  </si>
  <si>
    <t>Anamnese PCPK.docx</t>
  </si>
  <si>
    <t>(31) 97514-7054</t>
  </si>
  <si>
    <t xml:space="preserve">Cristiane Aparecida Kosiniuk </t>
  </si>
  <si>
    <t xml:space="preserve">Criskosiniuk@gmail.com </t>
  </si>
  <si>
    <t>03123609677</t>
  </si>
  <si>
    <t>Poliana da Silva Lopes</t>
  </si>
  <si>
    <t>(31) 99169-0671</t>
  </si>
  <si>
    <t>Polliany Sincero Nunes Fialho da Silva</t>
  </si>
  <si>
    <t>(31) 99338-8715</t>
  </si>
  <si>
    <t xml:space="preserve">Polliany Sincero Nunes Fialho da Silva </t>
  </si>
  <si>
    <t>08402883605</t>
  </si>
  <si>
    <t>pollyfialho@hotmail.com</t>
  </si>
  <si>
    <t>Rafael Caetano Teixeira</t>
  </si>
  <si>
    <t>Anamnese RCT.docx</t>
  </si>
  <si>
    <t>Laudo RCT.docx</t>
  </si>
  <si>
    <t>(38) 99867-6521</t>
  </si>
  <si>
    <t>Luciana Caetano Fonseca</t>
  </si>
  <si>
    <t>lucianacaetano2006@yahoo.com.br</t>
  </si>
  <si>
    <t>05720298614</t>
  </si>
  <si>
    <t>Rafael Henrique Ribeiro Miranda</t>
  </si>
  <si>
    <t>(31) 98225-8806</t>
  </si>
  <si>
    <t>Priscila miranda machado</t>
  </si>
  <si>
    <t>168.292.226-05</t>
  </si>
  <si>
    <t>primiranda@yahoo.com.br</t>
  </si>
  <si>
    <t xml:space="preserve">028.391.636-24 </t>
  </si>
  <si>
    <t>Rafael Rodrigues de Faria</t>
  </si>
  <si>
    <t>Anamnese RRF.docx</t>
  </si>
  <si>
    <t>Laudo RRF.docx</t>
  </si>
  <si>
    <t>(31)997583130</t>
  </si>
  <si>
    <t xml:space="preserve">Rafael Rodrigues de Faria </t>
  </si>
  <si>
    <t>054595156-96</t>
  </si>
  <si>
    <t>rafaelrodrigues.personal@gmail.com</t>
  </si>
  <si>
    <t>Rafaella Cristina Pereira de Amorim</t>
  </si>
  <si>
    <t>(31) 97126-5246</t>
  </si>
  <si>
    <t xml:space="preserve">Angelina Pereira </t>
  </si>
  <si>
    <t>angelina2016pereira@gmail.com</t>
  </si>
  <si>
    <t>05482004678</t>
  </si>
  <si>
    <t>Raí Sousa Aris</t>
  </si>
  <si>
    <t>Anamnese RSA.docx</t>
  </si>
  <si>
    <t>Laudo RSA.docx</t>
  </si>
  <si>
    <t>(31) 97580-5121</t>
  </si>
  <si>
    <t>Olga</t>
  </si>
  <si>
    <t>raiaris11@gmail.com</t>
  </si>
  <si>
    <t>Renata Moreira Lobo</t>
  </si>
  <si>
    <t>(31) 99327-4669</t>
  </si>
  <si>
    <t xml:space="preserve">Patrícia Carla Moreira Lobo Guimarães </t>
  </si>
  <si>
    <t>pcmlguimaraes@gmail.com</t>
  </si>
  <si>
    <t>Jéssica Santos da Costa</t>
  </si>
  <si>
    <t>Anamnese JSC.docx</t>
  </si>
  <si>
    <t>(31) 99815-0639</t>
  </si>
  <si>
    <t xml:space="preserve">Jéssica Santos da Costa </t>
  </si>
  <si>
    <t>jessica.scd@hotmail.com</t>
  </si>
  <si>
    <t>Roberta Yasmin Nascimento Feller</t>
  </si>
  <si>
    <t>(93) 99176-3580</t>
  </si>
  <si>
    <t xml:space="preserve">Lucicleia Pereira do Nascimento </t>
  </si>
  <si>
    <t>04415380298</t>
  </si>
  <si>
    <t>roberminascimento@gmail.com</t>
  </si>
  <si>
    <t>Samyra Isabelly Faria Oliveira</t>
  </si>
  <si>
    <t>Anamnese SIFO.docx</t>
  </si>
  <si>
    <t>Laudo SIFO.docx</t>
  </si>
  <si>
    <t>Nathalia </t>
  </si>
  <si>
    <t>Selena Carvalho Bernardo</t>
  </si>
  <si>
    <t>(31) 99573-2129</t>
  </si>
  <si>
    <t xml:space="preserve">Daiane Carvalho Almeida </t>
  </si>
  <si>
    <t>161.634.526-82</t>
  </si>
  <si>
    <t>daiane.car18@gmail.com</t>
  </si>
  <si>
    <t>083.283.716-42</t>
  </si>
  <si>
    <t>Stela Souza Carvalho</t>
  </si>
  <si>
    <t>Anamnese SSC.docx</t>
  </si>
  <si>
    <t>(31) 99663-0262</t>
  </si>
  <si>
    <t xml:space="preserve">Livia Moreira Carvalho </t>
  </si>
  <si>
    <t>liviamoreiracarvalho2918@gmail.com</t>
  </si>
  <si>
    <t>07800939685</t>
  </si>
  <si>
    <t>Stella Souza Nagem</t>
  </si>
  <si>
    <t>Anamnese SSN.docx</t>
  </si>
  <si>
    <t>Laudo SSN.docx</t>
  </si>
  <si>
    <t>(31) 97308-3213</t>
  </si>
  <si>
    <t xml:space="preserve">Nágila Paula da Silva Nagem </t>
  </si>
  <si>
    <t>nagilanagem@yahoo.com.br</t>
  </si>
  <si>
    <t>07643720681</t>
  </si>
  <si>
    <t>Anamnese TBOQ.docx</t>
  </si>
  <si>
    <t>Laudo TBOQ.docx</t>
  </si>
  <si>
    <t>Thiago Barcelos Guimarães Brito</t>
  </si>
  <si>
    <t>(31) 99915-2404</t>
  </si>
  <si>
    <t>Lidiane Michele de Barcelos</t>
  </si>
  <si>
    <t>lidianebarcelos2005@hotmail.com</t>
  </si>
  <si>
    <t xml:space="preserve">057.237.776-29 </t>
  </si>
  <si>
    <t>Valentina Helena da Silva Cruz</t>
  </si>
  <si>
    <t>Anamnese VHSC.docx</t>
  </si>
  <si>
    <t>(31) 98757-6246</t>
  </si>
  <si>
    <t xml:space="preserve">Heloísa Cristina da Cruz </t>
  </si>
  <si>
    <t>heloisa.cruz@edu.pbh.gov.br</t>
  </si>
  <si>
    <t>Valquiria Margarida Vasconcelos</t>
  </si>
  <si>
    <t xml:space="preserve">(31) 98854-0644 </t>
  </si>
  <si>
    <t xml:space="preserve">Valquiria Margarida Vasconcelos </t>
  </si>
  <si>
    <t xml:space="preserve">057.964.396-42 </t>
  </si>
  <si>
    <t>valquiria.vasconcelos@edu.pbh.gov.br</t>
  </si>
  <si>
    <t>Vinícius de Paula Helmer</t>
  </si>
  <si>
    <t>(31) 97159-4463</t>
  </si>
  <si>
    <t xml:space="preserve">Régila Leite de Paula </t>
  </si>
  <si>
    <t>regila.paula@educacao.mg.gov.br</t>
  </si>
  <si>
    <t>Vinícius Gabriel Figueiredo de Oliveira</t>
  </si>
  <si>
    <t>Anamnese VGFO.docx</t>
  </si>
  <si>
    <t>Laudo VGFO.docx</t>
  </si>
  <si>
    <t>(31) 98867-7867</t>
  </si>
  <si>
    <t xml:space="preserve">Eder de Oliveira </t>
  </si>
  <si>
    <t>158.669.846-01</t>
  </si>
  <si>
    <t>Viniciusgabriel1070@gmail.com</t>
  </si>
  <si>
    <t>004.020.736-65</t>
  </si>
  <si>
    <t>Vitor Hugo Gonçalves de Souza</t>
  </si>
  <si>
    <t>Vitor Hugo Gonçalves Souza</t>
  </si>
  <si>
    <t>Anamnese VHGS.docx</t>
  </si>
  <si>
    <t>Laudo VHGS.docx</t>
  </si>
  <si>
    <t>(31) 99538-6351</t>
  </si>
  <si>
    <t xml:space="preserve">Wanessa aparecida Gonçalves de Souza </t>
  </si>
  <si>
    <t>Elvimar</t>
  </si>
  <si>
    <t>wanessagh@gmail.com</t>
  </si>
  <si>
    <t>Wermington Antônio da Silva</t>
  </si>
  <si>
    <t>Anamnese WAS.docx</t>
  </si>
  <si>
    <t>Laudo WAS.docx</t>
  </si>
  <si>
    <t>(31) 99295-9008</t>
  </si>
  <si>
    <t xml:space="preserve">Wermington Antônio da Silva </t>
  </si>
  <si>
    <t>wermingtom@hotmail.com</t>
  </si>
  <si>
    <t>04495915657</t>
  </si>
  <si>
    <t>Frances Jane Bifano Freddi</t>
  </si>
  <si>
    <t>Zyca virus</t>
  </si>
  <si>
    <t xml:space="preserve">Parece que tem sequelas </t>
  </si>
  <si>
    <t>Teste</t>
  </si>
  <si>
    <t>Idade</t>
  </si>
  <si>
    <t>População</t>
  </si>
  <si>
    <t xml:space="preserve">Escala Weschler de Inteligência para Crianças (WISC-IV) </t>
  </si>
  <si>
    <t>Inteligência</t>
  </si>
  <si>
    <t>6 a 16 anos e 11 meses</t>
  </si>
  <si>
    <t>Escala Weschler Abreviada de Inteligência (WASI)</t>
  </si>
  <si>
    <t>6 anos a idosos de 89</t>
  </si>
  <si>
    <t>Matrizes Progressivas Coloridas de Raven (CPM-RAVEN)</t>
  </si>
  <si>
    <t>05 a 11 anos e 11 meses de idade</t>
  </si>
  <si>
    <t xml:space="preserve">Teste Não-Verbal de Inteligência (SON-R 2-7 anos) </t>
  </si>
  <si>
    <t>2,5 a 7</t>
  </si>
  <si>
    <t>Pessoas com dificuldades auditivas:</t>
  </si>
  <si>
    <t xml:space="preserve">Teste Não-Verbal de Inteligência (SON-R 6-40 anos) </t>
  </si>
  <si>
    <t>4-40</t>
  </si>
  <si>
    <t>O SON-R foi desenvolvido originalmente para crianças com deficiências auditivas, reduzindo a influência da linguagem verbal na avaliação.</t>
  </si>
  <si>
    <t xml:space="preserve">Escala de Maturidade Mental Colúmbia 3 </t>
  </si>
  <si>
    <t xml:space="preserve">Raciocínio geral </t>
  </si>
  <si>
    <t>Pessoas com problemas de linguagem:</t>
  </si>
  <si>
    <t>Bateria Psicológica para Avaliação da Atenção (BPA-2)</t>
  </si>
  <si>
    <t>Atenção</t>
  </si>
  <si>
    <t>6 e 94 anos</t>
  </si>
  <si>
    <t>É adequado para indivíduos que têm dificuldade em emitir ou compreender a linguagem verbal, como em casos de apraxia da fala ou outras condições que impeçam a comunicação verbal.</t>
  </si>
  <si>
    <t>Teste D2 Revisado (D2-R)</t>
  </si>
  <si>
    <t>Crianças e adultos com Transtorno do Espectro Autista (TEA):</t>
  </si>
  <si>
    <t>O teste é uma boa alternativa para avaliar crianças com TEA que podem apresentar dificuldades na comunicação verbal.</t>
  </si>
  <si>
    <t>Imigrantes:</t>
  </si>
  <si>
    <t>É útil para indivíduos que não têm familiaridade com a língua portuguesa, permitindo uma avaliação cognitiva mais precisa sem a influência da barreira linguística.</t>
  </si>
  <si>
    <t>Crianças em idade escolar:</t>
  </si>
  <si>
    <t>Em crianças de 6 e 7 anos, o SON-R é recomendado quando há suspeita de problemas cognitivos ou quando o teste WISC-IV não é adequado.</t>
  </si>
  <si>
    <t>Inteligência cristalizada</t>
  </si>
  <si>
    <t>Inteligência fluida</t>
  </si>
  <si>
    <t>Atenção dividida</t>
  </si>
  <si>
    <t>Atenção concentrada</t>
  </si>
  <si>
    <t>Atenção alternada</t>
  </si>
  <si>
    <t>Memória</t>
  </si>
  <si>
    <t>Memória de curto prazo</t>
  </si>
  <si>
    <t>Memória de trabalho</t>
  </si>
  <si>
    <t>Funções executivas</t>
  </si>
  <si>
    <t>Controle inibitório</t>
  </si>
  <si>
    <t>Flexibilidade cognitiva</t>
  </si>
  <si>
    <t>Planejamento</t>
  </si>
  <si>
    <t>Velocidade de processamento</t>
  </si>
  <si>
    <t>(vazio)</t>
  </si>
  <si>
    <t>Nome Completo</t>
  </si>
  <si>
    <t>Data de Nascimento</t>
  </si>
  <si>
    <t>Telefone</t>
  </si>
  <si>
    <t>E-mail</t>
  </si>
  <si>
    <t>CPF</t>
  </si>
  <si>
    <t>Nome do Responsável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</si>
</sst>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13">
    <font>
      <sz val="10"/>
      <color rgb="FF000000"/>
      <name val="Arial"/>
      <scheme val="minor"/>
    </font>
    <font>
      <sz val="9"/>
      <color rgb="FFFFFFFF"/>
      <name val="Arial"/>
      <scheme val="minor"/>
    </font>
    <font>
      <sz val="9"/>
      <color theme="1"/>
      <name val="Arial"/>
      <scheme val="minor"/>
    </font>
    <font>
      <u/>
      <sz val="9"/>
      <color theme="1"/>
      <name val="Arial"/>
      <scheme val="minor"/>
    </font>
    <font>
      <u/>
      <sz val="9"/>
      <color rgb="FF0000FF"/>
      <name val="Arial"/>
    </font>
    <font>
      <u/>
      <sz val="9"/>
      <color theme="1"/>
      <name val="Arial"/>
      <scheme val="minor"/>
    </font>
    <font>
      <u/>
      <sz val="9"/>
      <color rgb="FF0000FF"/>
      <name val="Arial"/>
    </font>
    <font>
      <sz val="10"/>
      <color theme="1"/>
      <name val="Arial"/>
      <scheme val="minor"/>
    </font>
    <font>
      <sz val="11"/>
      <color rgb="FF212529"/>
      <name val="Montserrat"/>
    </font>
    <font>
      <sz val="11"/>
      <color rgb="FF18181A"/>
      <name val="Poppins"/>
    </font>
    <font>
      <sz val="12"/>
      <color rgb="FF001D35"/>
      <name val="&quot;Google Sans&quot;"/>
    </font>
    <font>
      <sz val="12"/>
      <color rgb="FF545D7E"/>
      <name val="&quot;Google Sans&quot;"/>
    </font>
    <font>
      <sz val="12"/>
      <color theme="1"/>
      <name val="&quot;Google Sans&quot;"/>
    </font>
  </fonts>
  <fills count="8">
    <fill>
      <patternFill patternType="none"/>
    </fill>
    <fill>
      <patternFill patternType="gray125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3" borderId="0" xfId="0" applyFont="1" applyFill="1"/>
    <xf numFmtId="14" fontId="2" fillId="3" borderId="0" xfId="0" applyNumberFormat="1" applyFont="1" applyFill="1"/>
    <xf numFmtId="0" fontId="4" fillId="3" borderId="0" xfId="0" applyFont="1" applyFill="1"/>
    <xf numFmtId="0" fontId="2" fillId="3" borderId="0" xfId="0" quotePrefix="1" applyFont="1" applyFill="1"/>
    <xf numFmtId="0" fontId="2" fillId="4" borderId="0" xfId="0" applyFont="1" applyFill="1"/>
    <xf numFmtId="0" fontId="5" fillId="4" borderId="0" xfId="0" applyFont="1" applyFill="1"/>
    <xf numFmtId="14" fontId="2" fillId="4" borderId="0" xfId="0" applyNumberFormat="1" applyFont="1" applyFill="1"/>
    <xf numFmtId="0" fontId="6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4" borderId="0" xfId="0" quotePrefix="1" applyFont="1" applyFill="1"/>
    <xf numFmtId="0" fontId="7" fillId="3" borderId="0" xfId="0" applyFont="1" applyFill="1"/>
    <xf numFmtId="0" fontId="7" fillId="4" borderId="0" xfId="0" applyFont="1" applyFill="1"/>
    <xf numFmtId="0" fontId="7" fillId="0" borderId="0" xfId="0" applyFont="1"/>
    <xf numFmtId="0" fontId="8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164" fontId="7" fillId="0" borderId="0" xfId="0" applyNumberFormat="1" applyFont="1"/>
    <xf numFmtId="0" fontId="12" fillId="0" borderId="0" xfId="0" applyFont="1"/>
    <xf numFmtId="0" fontId="11" fillId="0" borderId="0" xfId="0" applyFont="1"/>
    <xf numFmtId="0" fontId="0" fillId="0" borderId="1" xfId="0" pivotButton="1" applyBorder="1"/>
    <xf numFmtId="0" fontId="0" fillId="0" borderId="2" xfId="0" pivotButton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0" fontId="0" fillId="0" borderId="4" xfId="0" applyBorder="1"/>
    <xf numFmtId="0" fontId="0" fillId="0" borderId="4" xfId="0" pivotButton="1" applyBorder="1"/>
    <xf numFmtId="14" fontId="0" fillId="0" borderId="2" xfId="0" applyNumberFormat="1" applyBorder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Windows" refreshedDate="45924.587677083335" refreshedVersion="8" recordCount="109" xr:uid="{00000000-000A-0000-FFFF-FFFF00000000}">
  <cacheSource type="worksheet">
    <worksheetSource ref="A1:AB110" sheet="Pacientes"/>
  </cacheSource>
  <cacheFields count="28">
    <cacheField name="Nome - Paciente" numFmtId="0">
      <sharedItems count="109">
        <s v="Alyce Vitória Miguel de Souza"/>
        <s v="Ana Beatrice Peixoto Mário"/>
        <s v="Antônio Renato Ferreira dos Santos"/>
        <s v="Daniel Barbosa Silva"/>
        <s v="Emanuel Sanches Rocha"/>
        <s v="Gabriel Alves Novaes"/>
        <s v="Bento Martins Fernandes"/>
        <s v="Bianca da Silva Macedo Costa"/>
        <s v="Bianca Pereira Viana de Carvalho"/>
        <s v="Bruna Gontijo Pellegrino"/>
        <s v="Carlos Alberto Brasil Corrêa Júnior"/>
        <s v="Cauã Henrique Ferreira dos Santos"/>
        <s v="Charles Albert Corrêa Gonçalves"/>
        <s v="Clóvis Prazeres dos Santos"/>
        <s v="Luan Victor Reis da Silva Lopes"/>
        <s v="Daniel Guilherme Lopes Araújo"/>
        <s v="Daniel Henrique Pereira Gabriel"/>
        <s v="Daniella Aparecida da Costa Corrêa"/>
        <s v="Davi Lucca Plautigio Fiuza"/>
        <s v="João Lucas Ashbel Machado"/>
        <s v="Elen de Oliveira Peixoto"/>
        <s v="Eliene Cristina Vieira de Morais"/>
        <s v="Arthur Miguel Lina de Freitas"/>
        <s v="Esther Luiza Lina de Freitas"/>
        <s v="João Paulo Lopes Bueno"/>
        <s v="Felipe Arduino Antunes"/>
        <s v="Fernanda Cristiane Fernandes Heringer Milagres"/>
        <s v="Fernanda Meireles Chaves"/>
        <s v="Flávia da Costa Pereira Mattoso"/>
        <s v="Noah Felipe Franco Bueno"/>
        <s v="Gabriel Arcanjo de Paula Peixoto"/>
        <s v="Gabriel Henrique Rodrigues Triunfo"/>
        <s v="Gabriel Peterson Peres Mudado"/>
        <s v="Giovanna Gomes Carvalho"/>
        <s v="Guilherme Leão Moreira"/>
        <s v="Guilherme Morais Barreto"/>
        <s v="Guilherme Tavares Cordeiro Machado"/>
        <s v="Gustavo dos Santos Oliveira Lopes Lima"/>
        <s v="Hithallon Roony da Silva Ribeiro"/>
        <s v="Hugo Antonio de Souza Monteiro"/>
        <s v="Igor Amaral Lopes"/>
        <s v="João Miguel Vieira de Souza Reis"/>
        <s v="Isadora Stella Bahia Ribeiro"/>
        <s v="Israel Rodrigues De Figueiredo Mendes"/>
        <s v="Mateus Ramos Lirio Borges de Jesus"/>
        <s v="Richard Phillipe de Souza Sales"/>
        <s v="Jeanne Mary Vieira Chequer"/>
        <s v="João Miguel Ferreira dos Santos"/>
        <s v="Antônio Augusto Catão Alves Júnior"/>
        <s v="Miguel Gomes Alves"/>
        <s v="João Pedro Rodrigues Teixeira de Amorim"/>
        <s v="Davi Meireles Chaves"/>
        <s v="Leônidas Vitor Trindade Rosa"/>
        <s v="Letícia Farney Costa Gomes"/>
        <s v="Letícia Pereira Quintaes Godinho"/>
        <s v="Ligiele Carla Resende de Oliveira"/>
        <s v="Lívia Magalhães Costa"/>
        <s v="Lorena Campos Rosa"/>
        <s v="Eloá Quadros Cardoso"/>
        <s v="Lucas Baudson Alves"/>
        <s v="Lucas Gabriel Dornelas Gomes"/>
        <s v="Lucelia Barbosa"/>
        <s v="Luis Philipe Barbosa dos Santos"/>
        <s v="Luiz Felipe Martins Motta"/>
        <s v="Luiz Romaniello Neto"/>
        <s v="Luz Marina Rodrigues da Silva"/>
        <s v="Lydia Linon Batista Lemos"/>
        <s v="Marcela Nunes de Oliveira Souza"/>
        <s v="Ketlen Vitória Viana faria Oliveira"/>
        <s v="Maria Cecília Garcia Paradizi"/>
        <s v="Maria Helena Orlandi Campos e Ávila"/>
        <s v="Maria Isabel Clemente Liberato"/>
        <s v="Maria Thereza de Jesus Machado"/>
        <s v="Mariane Marcial Alves"/>
        <s v="Ana Carolina Lourdes da Silva"/>
        <s v="Marcos Henrique Tenório Almeida"/>
        <s v="Matheus Oliveira Nepomuceno"/>
        <s v="Mateus Gandos de Castro"/>
        <s v="Matias Guimarães Alves"/>
        <s v="Michellini dos Reis Foureaux"/>
        <s v="Miguel Augusto de Oliveira Torres"/>
        <s v="Inglecia dos Santos Santos"/>
        <s v="Miguel Linhares de Sousa"/>
        <s v="Miguel Simião Xavier Pereira"/>
        <s v="Nathalia Machado Domingos Souza Lima"/>
        <s v="Matheus Righi Santos"/>
        <s v="Pedro Celestino Pires Kosiniuk"/>
        <s v="Poliana da Silva Lopes"/>
        <s v="Polliany Sincero Nunes Fialho da Silva"/>
        <s v="Rafael Caetano Teixeira"/>
        <s v="Rafael Henrique Ribeiro Miranda"/>
        <s v="Rafael Rodrigues de Faria"/>
        <s v="Rafaella Cristina Pereira de Amorim"/>
        <s v="Raí Sousa Aris"/>
        <s v="Renata Moreira Lobo"/>
        <s v="Jéssica Santos da Costa"/>
        <s v="Roberta Yasmin Nascimento Feller"/>
        <s v="Samyra Isabelly Faria Oliveira"/>
        <s v="Selena Carvalho Bernardo"/>
        <s v="Stela Souza Carvalho"/>
        <s v="Stella Souza Nagem"/>
        <s v="Tatielle Batista Oliveira Quadros"/>
        <s v="Thiago Barcelos Guimarães Brito"/>
        <s v="Valentina Helena da Silva Cruz"/>
        <s v="Valquiria Margarida Vasconcelos"/>
        <s v="Vinícius de Paula Helmer"/>
        <s v="Vinícius Gabriel Figueiredo de Oliveira"/>
        <s v="Vitor Hugo Gonçalves de Souza"/>
        <s v="Wermington Antônio da Silva"/>
      </sharedItems>
    </cacheField>
    <cacheField name="Pasta" numFmtId="0">
      <sharedItems/>
    </cacheField>
    <cacheField name="DN - Paciente" numFmtId="14">
      <sharedItems containsSemiMixedTypes="0" containsNonDate="0" containsDate="1" containsString="0" minDate="1938-02-03T00:00:00" maxDate="2025-04-02T00:00:00" count="108">
        <d v="2015-06-07T00:00:00"/>
        <d v="2001-07-09T00:00:00"/>
        <d v="2014-10-16T00:00:00"/>
        <d v="1997-12-15T00:00:00"/>
        <d v="2015-02-13T00:00:00"/>
        <d v="2008-04-19T00:00:00"/>
        <d v="2015-04-13T00:00:00"/>
        <d v="2003-04-12T00:00:00"/>
        <d v="2016-05-01T00:00:00"/>
        <d v="1977-10-26T00:00:00"/>
        <d v="1976-03-22T00:00:00"/>
        <d v="2013-11-27T00:00:00"/>
        <d v="1974-02-05T00:00:00"/>
        <d v="1970-06-15T00:00:00"/>
        <d v="2017-03-01T00:00:00"/>
        <d v="2013-08-05T00:00:00"/>
        <d v="2007-11-15T00:00:00"/>
        <d v="1983-03-15T00:00:00"/>
        <d v="2019-01-19T00:00:00"/>
        <d v="2016-12-16T00:00:00"/>
        <d v="1983-03-04T00:00:00"/>
        <d v="1992-06-15T00:00:00"/>
        <d v="2016-06-17T00:00:00"/>
        <d v="2010-05-28T00:00:00"/>
        <d v="2004-06-13T00:00:00"/>
        <d v="1979-02-11T00:00:00"/>
        <d v="2014-06-05T00:00:00"/>
        <d v="1972-08-01T00:00:00"/>
        <d v="2021-09-08T00:00:00"/>
        <d v="1996-10-01T00:00:00"/>
        <d v="2018-02-22T00:00:00"/>
        <d v="2013-06-07T00:00:00"/>
        <d v="2013-09-10T00:00:00"/>
        <d v="2014-10-03T00:00:00"/>
        <d v="2014-02-12T00:00:00"/>
        <d v="1994-12-12T00:00:00"/>
        <d v="2013-02-15T00:00:00"/>
        <d v="2013-01-04T00:00:00"/>
        <d v="2011-11-22T00:00:00"/>
        <d v="1995-01-08T00:00:00"/>
        <d v="2016-02-17T00:00:00"/>
        <d v="2019-05-21T00:00:00"/>
        <d v="2012-10-20T00:00:00"/>
        <d v="2015-03-14T00:00:00"/>
        <d v="2015-09-15T00:00:00"/>
        <d v="1972-09-25T00:00:00"/>
        <d v="2018-08-12T00:00:00"/>
        <d v="1972-10-07T00:00:00"/>
        <d v="2014-07-17T00:00:00"/>
        <d v="2021-01-02T00:00:00"/>
        <d v="2017-03-24T00:00:00"/>
        <d v="2015-02-09T00:00:00"/>
        <d v="2017-05-30T00:00:00"/>
        <d v="2001-01-03T00:00:00"/>
        <d v="1981-02-28T00:00:00"/>
        <d v="2019-03-30T00:00:00"/>
        <d v="2008-05-02T00:00:00"/>
        <d v="2017-11-17T00:00:00"/>
        <d v="1990-05-28T00:00:00"/>
        <d v="2012-07-29T00:00:00"/>
        <d v="1977-12-31T00:00:00"/>
        <d v="2013-10-16T00:00:00"/>
        <d v="2018-09-07T00:00:00"/>
        <d v="1982-03-06T00:00:00"/>
        <d v="1977-03-29T00:00:00"/>
        <d v="1995-01-02T00:00:00"/>
        <d v="2015-04-08T00:00:00"/>
        <d v="2008-10-15T00:00:00"/>
        <d v="2025-04-01T00:00:00"/>
        <d v="1982-06-06T00:00:00"/>
        <d v="1968-03-22T00:00:00"/>
        <d v="1938-02-03T00:00:00"/>
        <d v="2007-03-24T00:00:00"/>
        <d v="1996-11-18T00:00:00"/>
        <d v="2018-11-07T00:00:00"/>
        <d v="2013-06-11T00:00:00"/>
        <d v="2014-05-14T00:00:00"/>
        <d v="2020-12-05T00:00:00"/>
        <d v="1978-08-06T00:00:00"/>
        <d v="2013-04-12T00:00:00"/>
        <d v="1999-12-31T00:00:00"/>
        <d v="2019-03-15T00:00:00"/>
        <d v="2012-05-02T00:00:00"/>
        <d v="1988-12-29T00:00:00"/>
        <d v="2018-12-12T00:00:00"/>
        <d v="2015-09-30T00:00:00"/>
        <d v="1987-08-06T00:00:00"/>
        <d v="1986-08-11T00:00:00"/>
        <d v="2017-08-16T00:00:00"/>
        <d v="2018-02-14T00:00:00"/>
        <d v="1982-02-14T00:00:00"/>
        <d v="2009-05-10T00:00:00"/>
        <d v="1997-05-08T00:00:00"/>
        <d v="1972-11-27T00:00:00"/>
        <d v="1994-05-05T00:00:00"/>
        <d v="2004-03-23T00:00:00"/>
        <d v="2012-03-13T00:00:00"/>
        <d v="2017-04-01T00:00:00"/>
        <d v="2017-01-04T00:00:00"/>
        <d v="2014-06-20T00:00:00"/>
        <d v="1992-06-19T00:00:00"/>
        <d v="2016-07-12T00:00:00"/>
        <d v="2017-07-18T00:00:00"/>
        <d v="1976-12-08T00:00:00"/>
        <d v="2016-10-07T00:00:00"/>
        <d v="2002-01-17T00:00:00"/>
        <d v="2015-06-05T00:00:00"/>
        <d v="1980-10-04T00:00:00"/>
      </sharedItems>
    </cacheField>
    <cacheField name="Anamnese" numFmtId="0">
      <sharedItems containsBlank="1"/>
    </cacheField>
    <cacheField name="Laudo" numFmtId="0">
      <sharedItems containsBlank="1"/>
    </cacheField>
    <cacheField name="Status" numFmtId="0">
      <sharedItems count="5">
        <s v="Em avaliação "/>
        <s v="Laudo "/>
        <s v="Finalizado"/>
        <s v="Agendado"/>
        <s v="Desistência"/>
      </sharedItems>
    </cacheField>
    <cacheField name="Ativo ou inativo" numFmtId="0">
      <sharedItems/>
    </cacheField>
    <cacheField name="Telefone - Contato" numFmtId="0">
      <sharedItems count="104">
        <s v="(31) 98956-5944"/>
        <s v="(31) 99299-1523"/>
        <s v="(31) 98986-9421"/>
        <s v="(31) 98534-7145 "/>
        <s v="(31) 97335-5765"/>
        <s v="(31) 98822-9381"/>
        <s v="(31) 97360-4388"/>
        <s v="(31) 98864-0112"/>
        <s v="(31) 98681-8859"/>
        <s v="(31) 99182-4986"/>
        <s v="(31) 99644-1133 "/>
        <s v="(31) 99316-9515"/>
        <s v="(31) 98884-4797"/>
        <s v="(31) 98762-5333"/>
        <s v="(31) 99502-1093"/>
        <s v="(31) 98642-0851"/>
        <s v="(31) 98831-1017"/>
        <s v="(31) 99690-3939"/>
        <s v="(31) 98598-9256"/>
        <s v="(31) 99257-6101"/>
        <s v="(31) 98863-6667"/>
        <s v="(31) 97528-4459"/>
        <s v="(31) 99715-4245"/>
        <s v="(31) 98630-7075"/>
        <s v="(31) 99165-6864"/>
        <s v="(31) 99728-6738"/>
        <s v="(31) 98567-2256"/>
        <s v="(31) 99197-7791"/>
        <s v="(31) 98347-8590"/>
        <s v="(319) 9802-2799"/>
        <s v="(31) 98779-4901"/>
        <s v="(31) 99374-7466"/>
        <s v="(31) 99623-6721"/>
        <s v="(31) 99403-9959"/>
        <s v="(31) 99502-4269"/>
        <s v="(31) 98849-2473"/>
        <s v="(31) 97579-8842"/>
        <s v="(31) 99458-3624"/>
        <s v="(31) 99903-4511"/>
        <s v="(31) 99347-6233"/>
        <s v="(31) 98786-2505"/>
        <s v="(31) 98758-8614"/>
        <s v="(31) 98636-0934"/>
        <s v="(31) 99229-8547"/>
        <s v="(31) 98772-2048"/>
        <s v="(31) 99872-5185"/>
        <s v="(31) 99990-8703"/>
        <s v="(31) 99955-1092"/>
        <s v="(31) 98556-5531"/>
        <s v="31 99229-6130 "/>
        <s v="(31) 99151-2208"/>
        <s v="(31) 99445-1659"/>
        <s v="(31) 99678-6885"/>
        <s v="(31) 98299-3558"/>
        <s v="(31) 98338-3150"/>
        <s v="(31) 97544-0698"/>
        <s v="(31) 98713-4729"/>
        <s v="(31) 99255-1712 "/>
        <s v="(31) 99813-8137"/>
        <s v="(31) 98795-7786"/>
        <s v="(31) 99502-3449"/>
        <s v="(31) 97315-5646"/>
        <s v="(31) 99629-1515"/>
        <s v="(31) 99687-0504"/>
        <s v="(31) 98786-0846"/>
        <s v="(31) 98890-0924"/>
        <s v="(31) 98727-7130"/>
        <s v="(31) 98487-5694"/>
        <s v="(38) 98823-2062"/>
        <s v="(31) 98119-6804"/>
        <s v="(31)996646537"/>
        <s v="(31) 98257-1360"/>
        <s v="(31) 99324-9610"/>
        <s v="(31) 98414-3633"/>
        <s v="(31) 99543-9803"/>
        <s v="(31) 98604-7020 "/>
        <s v="31 972463799"/>
        <s v="(31) 99734-3422"/>
        <s v="(31) 99285-9568"/>
        <s v="(31) 99669-3845 "/>
        <s v="(31) 99689-1028"/>
        <s v="(33) 99126-4156"/>
        <s v="(31) 98470-4392"/>
        <s v="(31) 97514-7054"/>
        <s v="(31) 99169-0671"/>
        <s v="(31) 99338-8715"/>
        <s v="(38) 99867-6521"/>
        <s v="(31) 98225-8806"/>
        <s v="(31)997583130"/>
        <s v="(31) 97126-5246"/>
        <s v="(31) 97580-5121"/>
        <s v="(31) 99327-4669"/>
        <s v="(31) 99815-0639"/>
        <s v="(93) 99176-3580"/>
        <s v="(31) 99573-2129"/>
        <s v="(31) 99663-0262"/>
        <s v="(31) 97308-3213"/>
        <s v="(31) 99915-2404"/>
        <s v="(31) 98757-6246"/>
        <s v="(31) 98854-0644 "/>
        <s v="(31) 97159-4463"/>
        <s v="(31) 98867-7867"/>
        <s v="(31) 99538-6351"/>
        <s v="(31) 99295-9008"/>
      </sharedItems>
    </cacheField>
    <cacheField name="Whatsapp" numFmtId="0">
      <sharedItems/>
    </cacheField>
    <cacheField name="Nome - Responsável" numFmtId="0">
      <sharedItems count="104">
        <s v="Hélio Márcio José Miguel Júnior"/>
        <s v="Ana Beatrice Peixoto Mário"/>
        <s v="Alessandra Ferreira da Silva "/>
        <s v="Marta Barbosa Rocha Silva "/>
        <s v="Luciene Teixeira da Rocha "/>
        <s v="Jane Alves da Silva novaes"/>
        <s v="Carlos Sant Ana Fernandes "/>
        <s v="Bianca da Silva Macedo Costa "/>
        <s v="Beatriz Pereira Viana "/>
        <s v="Bruna Gontijo Pellegrino"/>
        <s v="Carlos Alberto Brasil Corrêa Júnior "/>
        <s v="Daiana Patricia Ferreira de Oliveira"/>
        <s v="Charles Albert Corrêa Gonçalves"/>
        <s v="Clóvis Prazeres dos Santos "/>
        <s v="Shelen Reis Da Silva Lopes"/>
        <s v="Talita Lima Lopes Heringer "/>
        <s v="Natália Pereira Gabriel "/>
        <s v="Luiz Péricles da Mota Corrêa "/>
        <s v="Luana Nunes Fiuza "/>
        <s v="Maria Thereza de Jesus Machado"/>
        <s v="Elen de Oliveira Peixoto"/>
        <s v="Douglas Henrique Pinto de Morais "/>
        <s v="Maria Lima de Freitas "/>
        <s v="Poliana Da Silva Lopes "/>
        <s v="Leila de Almeida Arduino Antunes"/>
        <s v="Fernanda Cristiane Fernandes Heringer Milagres"/>
        <s v="Simone Meireles"/>
        <s v="Flávia da Costa Pereira Mattoso"/>
        <s v="Lucinea Ferreira dos Santos "/>
        <s v="Gabriel Arcanjo"/>
        <s v="Fabiano Moreira triunfo "/>
        <s v="Daniel Peterson de Souza Mudado"/>
        <s v="Gionayra Gomes Silva"/>
        <s v="Leonardo Alberto Moreira"/>
        <s v="Wanda Palhares Barreto"/>
        <s v="Guilherme Tavares Cordeiro Machado"/>
        <s v="Fabíola dos Santos Oliveira Lopes Lima"/>
        <s v="Adriano Ribeiro dos Santos"/>
        <s v="Juliana de Souza Martins Monteiro "/>
        <s v="Igor Amaral Lopes"/>
        <s v="Ianamara Vieira de Souza"/>
        <s v="Erli Carla Bahia "/>
        <s v="Mara Rodrigues de Figueiredo Mendes e Wildes Freire Mendes"/>
        <s v="Cristiane Ramos Lirio Borges"/>
        <s v="Jeniffer Shaiene do Nascimento de Sales"/>
        <s v="Jeanne Mary Vieira Chequer"/>
        <s v="Márcia Cristina Rodrigues dos Santos"/>
        <s v="Antônio Augusto Catão Alves Júnior "/>
        <s v="Heidy Silva Alves "/>
        <s v="Paulo Henrique Teixeira de Amorim "/>
        <s v="Cátia Cristina Claudiano Trindade "/>
        <s v="Cristiane Áurea Costa Gomes "/>
        <s v="Letícia Pereira Quintaes Godinho "/>
        <s v="Ligiele Carla Resende de Oliveira"/>
        <s v="Naidy Augusta Braga Magalhães"/>
        <s v="Tatiane Michele Campos de Oliveira Rosa "/>
        <s v="Tatielle Batista Oliveira Quadros"/>
        <s v="Lucas Baudson Alves "/>
        <s v="Irineia Dornelas "/>
        <s v="Lucélia Barbosa "/>
        <s v="Orquenea Sousa Santos "/>
        <s v="Natália Alves Pinto Motta "/>
        <s v="Luiz Romaniello Neto"/>
        <s v="Luz Marina Rodrigues da Silva "/>
        <s v="Lydia Linon Batista Lemos"/>
        <s v="Eliene Nunes souza"/>
        <s v="Raquel Viana faria Oliveira "/>
        <s v="Maria Cecília Garcia Paradizi"/>
        <s v="Maria Helena Orlandi Campos e Ávila"/>
        <s v="Maria Isabel Clemente Liberato"/>
        <s v="José Francisco Alves"/>
        <s v="Lucimar Lourdes Neto Regis"/>
        <s v="Fabiana Cristina Reis Tenório"/>
        <s v="Tânia Shirlei de Oliveira Nepomuceno"/>
        <s v="Michelle mãe"/>
        <s v="Jéssica Cristina Guimarães Alves "/>
        <s v="Michellini dos Reis Foureaux "/>
        <s v="César Augusto Torres "/>
        <s v="Inglecia dos Santos Santos "/>
        <s v="GLláucia Linhares da Silva"/>
        <s v="Rafael Simião Marques Pereira"/>
        <s v="Nathalia Machado Domingos Souza Lima "/>
        <s v="Juliana Costa Righi"/>
        <s v="Cristiane Aparecida Kosiniuk "/>
        <s v="Poliana da Silva Lopes"/>
        <s v="Polliany Sincero Nunes Fialho da Silva "/>
        <s v="Luciana Caetano Fonseca"/>
        <s v="Priscila miranda machado"/>
        <s v="Rafael Rodrigues de Faria "/>
        <s v="Angelina Pereira "/>
        <s v="Raí Sousa Aris"/>
        <s v="Patrícia Carla Moreira Lobo Guimarães "/>
        <s v="Jéssica Santos da Costa "/>
        <s v="Lucicleia Pereira do Nascimento "/>
        <s v="Daiane Carvalho Almeida "/>
        <s v="Livia Moreira Carvalho "/>
        <s v="Nágila Paula da Silva Nagem "/>
        <s v="Lidiane Michele de Barcelos"/>
        <s v="Heloísa Cristina da Cruz "/>
        <s v="Valquiria Margarida Vasconcelos "/>
        <s v="Régila Leite de Paula "/>
        <s v="Eder de Oliveira "/>
        <s v="Wanessa aparecida Gonçalves de Souza "/>
        <s v="Wermington Antônio da Silva "/>
      </sharedItems>
    </cacheField>
    <cacheField name="Responsável - atendimento" numFmtId="0">
      <sharedItems containsBlank="1"/>
    </cacheField>
    <cacheField name="Data - 1ª sessão" numFmtId="14">
      <sharedItems containsNonDate="0" containsDate="1" containsString="0" containsBlank="1" minDate="2025-03-14T00:00:00" maxDate="2025-09-27T00:00:00" count="60">
        <d v="2025-04-28T00:00:00"/>
        <d v="2025-09-26T00:00:00"/>
        <d v="2025-03-14T00:00:00"/>
        <d v="2025-04-10T00:00:00"/>
        <d v="2025-05-06T00:00:00"/>
        <d v="2025-05-07T00:00:00"/>
        <d v="2025-08-20T00:00:00"/>
        <d v="2025-08-19T00:00:00"/>
        <d v="2025-07-18T00:00:00"/>
        <d v="2025-09-01T00:00:00"/>
        <d v="2025-05-09T00:00:00"/>
        <d v="2025-03-24T00:00:00"/>
        <d v="2025-05-14T00:00:00"/>
        <d v="2025-06-09T00:00:00"/>
        <d v="2025-05-13T00:00:00"/>
        <d v="2025-04-01T00:00:00"/>
        <d v="2025-05-05T00:00:00"/>
        <d v="2025-05-21T00:00:00"/>
        <d v="2025-05-08T00:00:00"/>
        <d v="2025-05-12T00:00:00"/>
        <d v="2025-05-28T00:00:00"/>
        <d v="2025-07-28T00:00:00"/>
        <d v="2025-04-08T00:00:00"/>
        <d v="2025-09-12T00:00:00"/>
        <d v="2025-09-04T00:00:00"/>
        <d v="2025-03-27T00:00:00"/>
        <d v="2025-07-22T00:00:00"/>
        <d v="2025-03-21T00:00:00"/>
        <d v="2025-05-15T00:00:00"/>
        <d v="2025-08-18T00:00:00"/>
        <d v="2025-08-21T00:00:00"/>
        <d v="2025-05-20T00:00:00"/>
        <d v="2025-08-22T00:00:00"/>
        <d v="2025-05-23T00:00:00"/>
        <d v="2025-03-26T00:00:00"/>
        <d v="2025-08-28T00:00:00"/>
        <d v="2025-04-30T00:00:00"/>
        <d v="2025-04-07T00:00:00"/>
        <d v="2025-04-02T00:00:00"/>
        <d v="2025-05-29T00:00:00"/>
        <d v="2025-09-10T00:00:00"/>
        <d v="2025-04-09T00:00:00"/>
        <d v="2025-06-24T00:00:00"/>
        <d v="2025-03-18T00:00:00"/>
        <m/>
        <d v="2025-03-28T00:00:00"/>
        <d v="2025-08-13T00:00:00"/>
        <d v="2025-06-10T00:00:00"/>
        <d v="2025-06-11T00:00:00"/>
        <d v="2025-05-26T00:00:00"/>
        <d v="2025-07-29T00:00:00"/>
        <d v="2025-06-23T00:00:00"/>
        <d v="2025-07-03T00:00:00"/>
        <d v="2025-06-26T00:00:00"/>
        <d v="2025-05-16T00:00:00"/>
        <d v="2025-07-01T00:00:00"/>
        <d v="2025-04-17T00:00:00"/>
        <d v="2025-07-11T00:00:00"/>
        <d v="2025-04-29T00:00:00"/>
        <d v="2025-06-20T00:00:00"/>
      </sharedItems>
    </cacheField>
    <cacheField name="Data - previsão fim" numFmtId="0">
      <sharedItems containsNonDate="0" containsDate="1" containsString="0" containsBlank="1" minDate="2025-05-27T00:00:00" maxDate="2025-10-07T00:00:00"/>
    </cacheField>
    <cacheField name="CPF - Paciente" numFmtId="0">
      <sharedItems containsBlank="1" containsMixedTypes="1" containsNumber="1" containsInteger="1" minValue="501979670" maxValue="96096551653" count="109">
        <n v="15292148660"/>
        <n v="14746007608"/>
        <n v="14665266611"/>
        <s v="088073896-06"/>
        <n v="17488317637"/>
        <s v="01787592600"/>
        <n v="15830621657"/>
        <n v="16083375614"/>
        <n v="15566642659"/>
        <n v="1263891608"/>
        <s v="955238396-04 "/>
        <n v="16798335616"/>
        <n v="96096551653"/>
        <n v="59491914553"/>
        <n v="18104199641"/>
        <n v="14467137688"/>
        <n v="18189236610"/>
        <s v="05688508663"/>
        <n v="17576876611"/>
        <s v="160553276-27"/>
        <s v="05643344645"/>
        <n v="11531298680"/>
        <s v="703.317.436-55"/>
        <s v="703.331.745-07"/>
        <s v="178.088.596-21"/>
        <s v="161.822.676-23"/>
        <s v="01428495614"/>
        <n v="16066091654"/>
        <n v="501979670"/>
        <n v="18936214640"/>
        <s v="022.365.956.89"/>
        <n v="16845446610"/>
        <n v="15921067652"/>
        <n v="15316801601"/>
        <n v="17020493610"/>
        <s v="701.963.336-60"/>
        <n v="10647299674"/>
        <n v="15060912612"/>
        <n v="18898021666"/>
        <n v="13313926673"/>
        <n v="12278413619"/>
        <n v="17820023678"/>
        <n v="4279018634"/>
        <n v="15231513660"/>
        <n v="17840029680"/>
        <n v="70540609625"/>
        <n v="82911940687"/>
        <n v="17112488605"/>
        <n v="92376240697"/>
        <n v="15295037606"/>
        <n v="18660678699"/>
        <n v="16190685676"/>
        <s v="148.656.766-51"/>
        <n v="16295588697"/>
        <s v="06979753630"/>
        <s v="01430102632"/>
        <n v="17743819663"/>
        <n v="70222122609"/>
        <n v="16601436674"/>
        <n v="12919762729"/>
        <s v="00648766675"/>
        <s v="068.616.716-30 "/>
        <s v="022.235.636-78"/>
        <s v="173.336.066-27"/>
        <s v="05547441635"/>
        <s v="04461305678"/>
        <n v="12631510607"/>
        <n v="14942493676"/>
        <s v="120661276-20"/>
        <s v="05220943685"/>
        <s v="05490770651"/>
        <n v="79474845620"/>
        <n v="2965750622"/>
        <n v="15024171624"/>
        <n v="13959855613"/>
        <n v="17435057606"/>
        <n v="70449924637"/>
        <m/>
        <n v="18635315642"/>
        <s v="04478263604"/>
        <s v="152.353.466-45 "/>
        <s v="01979988609"/>
        <n v="17705354624"/>
        <n v="13465599616"/>
        <s v="09584873679"/>
        <n v="17503528699"/>
        <n v="17044194680"/>
        <s v="07892739696"/>
        <s v="08402883605"/>
        <n v="16443669373"/>
        <s v="168.292.226-05"/>
        <s v="054595156-96"/>
        <n v="14998703617"/>
        <n v="12279152762"/>
        <n v="10721859623"/>
        <n v="12901001602"/>
        <s v="04415380298"/>
        <n v="17246587608"/>
        <s v="161.634.526-82"/>
        <n v="15487069696"/>
        <n v="70312628609"/>
        <n v="12279799677"/>
        <n v="1569283631"/>
        <n v="15229451998"/>
        <s v="057.964.396-42 "/>
        <n v="10520349695"/>
        <s v="158.669.846-01"/>
        <n v="11111111111"/>
        <n v="4495915657"/>
      </sharedItems>
    </cacheField>
    <cacheField name="E-mail - Contato" numFmtId="0">
      <sharedItems/>
    </cacheField>
    <cacheField name="CPF - Responsável" numFmtId="0">
      <sharedItems containsBlank="1" containsMixedTypes="1" containsNumber="1" containsInteger="1" minValue="10149776659" maxValue="99678233215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s v="Alyce Vitória Miguel de Souza"/>
    <x v="0"/>
    <s v="Anamnese AVMS.docx"/>
    <m/>
    <x v="0"/>
    <s v="Ativo"/>
    <x v="0"/>
    <s v="Hélio.Wpp"/>
    <x v="0"/>
    <s v="Luciana"/>
    <x v="0"/>
    <d v="2025-07-27T00:00:00"/>
    <x v="0"/>
    <s v="lelimmjnp16@gmail.com"/>
    <s v="01907607617"/>
    <m/>
    <m/>
    <m/>
    <m/>
    <m/>
    <m/>
    <m/>
    <m/>
    <m/>
    <m/>
    <m/>
    <m/>
  </r>
  <r>
    <x v="1"/>
    <s v="Ana Beatrice Peixoto Mário"/>
    <x v="1"/>
    <s v="Anamnese ABPM.docx"/>
    <m/>
    <x v="0"/>
    <s v="Ativo"/>
    <x v="1"/>
    <s v="Ana.Wpp"/>
    <x v="1"/>
    <s v="Rafaela A"/>
    <x v="1"/>
    <m/>
    <x v="1"/>
    <s v="pmanabeatrice@gmail.com"/>
    <m/>
    <m/>
    <m/>
    <m/>
    <m/>
    <m/>
    <m/>
    <m/>
    <m/>
    <m/>
    <m/>
    <m/>
    <m/>
  </r>
  <r>
    <x v="2"/>
    <s v="Antônio Renato Ferreira dos Santos"/>
    <x v="2"/>
    <s v="Anamnese ARFS.docx"/>
    <s v="Laudo ARFS.docx"/>
    <x v="1"/>
    <s v="Ativo"/>
    <x v="2"/>
    <s v="Alessandra.Wpp"/>
    <x v="2"/>
    <s v="Rachel "/>
    <x v="2"/>
    <d v="2025-06-12T00:00:00"/>
    <x v="2"/>
    <s v="alessandraferreira3517@gmail.com"/>
    <s v="05159766600"/>
    <m/>
    <m/>
    <m/>
    <m/>
    <m/>
    <m/>
    <m/>
    <m/>
    <m/>
    <m/>
    <m/>
    <m/>
  </r>
  <r>
    <x v="3"/>
    <s v="Daniel Barbosa Silva"/>
    <x v="3"/>
    <s v="Anamnese DBS.docx"/>
    <m/>
    <x v="1"/>
    <s v="Ativo"/>
    <x v="3"/>
    <s v="Marta.Wpp"/>
    <x v="3"/>
    <s v="Rachel"/>
    <x v="3"/>
    <d v="2025-07-09T00:00:00"/>
    <x v="3"/>
    <s v="martabarbosa151221@gmail.com"/>
    <s v="999950696-87 "/>
    <m/>
    <m/>
    <m/>
    <m/>
    <m/>
    <m/>
    <m/>
    <m/>
    <m/>
    <m/>
    <m/>
    <m/>
  </r>
  <r>
    <x v="4"/>
    <s v="Emanuel Sanches Rocha"/>
    <x v="4"/>
    <s v="Anamnese ESR.docx"/>
    <s v="Laudo ESR.docx"/>
    <x v="2"/>
    <s v="Inativo"/>
    <x v="4"/>
    <s v="Luciene.Wpp"/>
    <x v="4"/>
    <s v="Pedro"/>
    <x v="4"/>
    <d v="2025-08-04T00:00:00"/>
    <x v="4"/>
    <s v="lu85457515@gmail.com "/>
    <s v="809.389.736-49"/>
    <m/>
    <m/>
    <m/>
    <m/>
    <m/>
    <m/>
    <m/>
    <m/>
    <m/>
    <m/>
    <m/>
    <m/>
  </r>
  <r>
    <x v="5"/>
    <s v="Gabriel Alves Novaes"/>
    <x v="5"/>
    <m/>
    <m/>
    <x v="1"/>
    <s v="Ativo"/>
    <x v="5"/>
    <s v="Jane.Wpp"/>
    <x v="5"/>
    <s v="Pedro"/>
    <x v="5"/>
    <d v="2025-08-05T00:00:00"/>
    <x v="5"/>
    <s v="jane.a.s.novaes@gmail.com"/>
    <n v="76990834668"/>
    <m/>
    <m/>
    <m/>
    <m/>
    <m/>
    <m/>
    <m/>
    <m/>
    <m/>
    <m/>
    <m/>
    <m/>
  </r>
  <r>
    <x v="6"/>
    <s v="Bento Martins Fernandes"/>
    <x v="6"/>
    <s v="Anamnese BMF.docx"/>
    <s v="Laudo BMF.docx"/>
    <x v="2"/>
    <s v="Inativo"/>
    <x v="6"/>
    <s v="Carlos.Wpp"/>
    <x v="6"/>
    <s v="Rachel "/>
    <x v="2"/>
    <d v="2025-06-12T00:00:00"/>
    <x v="6"/>
    <s v="mariliamafernandes@yahoo.com.br"/>
    <s v="00183975650"/>
    <m/>
    <m/>
    <m/>
    <m/>
    <m/>
    <m/>
    <m/>
    <m/>
    <m/>
    <m/>
    <m/>
    <m/>
  </r>
  <r>
    <x v="7"/>
    <s v="Bianca da Silva Macedo Costa"/>
    <x v="7"/>
    <s v="Anamnese BSMC.docx"/>
    <m/>
    <x v="0"/>
    <s v="Ativo"/>
    <x v="7"/>
    <s v="Bianca.Wpp"/>
    <x v="7"/>
    <s v="Rafaela A"/>
    <x v="6"/>
    <m/>
    <x v="7"/>
    <s v="bianca2003.ls.mg@gmail.com"/>
    <n v="16083375614"/>
    <m/>
    <m/>
    <m/>
    <m/>
    <m/>
    <m/>
    <m/>
    <m/>
    <m/>
    <m/>
    <m/>
    <m/>
  </r>
  <r>
    <x v="8"/>
    <s v="Bianca Pereira Viana de Carvalho"/>
    <x v="8"/>
    <s v="Anamnese BPVC.docx"/>
    <m/>
    <x v="0"/>
    <s v="Ativo"/>
    <x v="8"/>
    <s v="Beatriz.Wpp"/>
    <x v="8"/>
    <s v="Tatiana"/>
    <x v="7"/>
    <m/>
    <x v="8"/>
    <s v="vianabeatriz006@gmail.com"/>
    <s v="086.368.536-64 "/>
    <m/>
    <m/>
    <m/>
    <m/>
    <m/>
    <m/>
    <m/>
    <m/>
    <m/>
    <m/>
    <m/>
    <m/>
  </r>
  <r>
    <x v="9"/>
    <s v="Bruna Gontijo Pellegrino"/>
    <x v="9"/>
    <m/>
    <m/>
    <x v="0"/>
    <s v="Ativo"/>
    <x v="9"/>
    <s v="Bruna.Wpp"/>
    <x v="9"/>
    <s v="Luiz"/>
    <x v="8"/>
    <d v="2025-09-26T00:00:00"/>
    <x v="9"/>
    <s v="brunapel@hotmail.com"/>
    <s v="01263891608"/>
    <m/>
    <m/>
    <m/>
    <m/>
    <m/>
    <m/>
    <m/>
    <m/>
    <m/>
    <m/>
    <m/>
    <m/>
  </r>
  <r>
    <x v="10"/>
    <s v="Carlos Alberto Brasil Corrêa Júnior"/>
    <x v="10"/>
    <m/>
    <m/>
    <x v="3"/>
    <s v="Ativo"/>
    <x v="10"/>
    <s v="Carlos.Wpp"/>
    <x v="10"/>
    <s v="Rafaela A"/>
    <x v="9"/>
    <m/>
    <x v="10"/>
    <s v="carlos313231@yahoo.com.br"/>
    <s v="955.238.396-04 "/>
    <m/>
    <m/>
    <m/>
    <m/>
    <m/>
    <m/>
    <m/>
    <m/>
    <m/>
    <m/>
    <m/>
    <m/>
  </r>
  <r>
    <x v="11"/>
    <s v="Cauã Henrique Ferreira dos Santos"/>
    <x v="11"/>
    <s v="Anamnese CHFS.docx"/>
    <s v="Laudo CHFS.docx"/>
    <x v="2"/>
    <s v="Inativo"/>
    <x v="11"/>
    <s v="Daiana.Wpp"/>
    <x v="11"/>
    <s v="Frances"/>
    <x v="10"/>
    <d v="2025-08-07T00:00:00"/>
    <x v="11"/>
    <s v="odaiana995@gmail.com"/>
    <s v="07891787611"/>
    <m/>
    <m/>
    <m/>
    <m/>
    <m/>
    <m/>
    <m/>
    <m/>
    <m/>
    <m/>
    <m/>
    <m/>
  </r>
  <r>
    <x v="12"/>
    <s v="Charles Albert Corrêa Gonçalves"/>
    <x v="12"/>
    <s v="Anamnese CACG.docx"/>
    <s v="Laudo CACG.docx"/>
    <x v="2"/>
    <s v="Inativo"/>
    <x v="12"/>
    <s v="Charles.Wpp"/>
    <x v="12"/>
    <s v="Frances"/>
    <x v="11"/>
    <d v="2025-06-02T00:00:00"/>
    <x v="12"/>
    <s v="charlesacg@gmail.com"/>
    <n v="96096551653"/>
    <m/>
    <m/>
    <m/>
    <m/>
    <m/>
    <m/>
    <m/>
    <m/>
    <m/>
    <m/>
    <m/>
    <m/>
  </r>
  <r>
    <x v="13"/>
    <s v="Clóvis Prazeres dos Santos"/>
    <x v="13"/>
    <m/>
    <m/>
    <x v="0"/>
    <s v="Ativo"/>
    <x v="13"/>
    <s v="Clóvis.Wpp"/>
    <x v="13"/>
    <s v="Walisson"/>
    <x v="12"/>
    <d v="2025-08-12T00:00:00"/>
    <x v="13"/>
    <s v="clovissanthari777@gmail.com"/>
    <n v="59491914553"/>
    <m/>
    <m/>
    <m/>
    <m/>
    <m/>
    <m/>
    <m/>
    <m/>
    <m/>
    <m/>
    <m/>
    <m/>
  </r>
  <r>
    <x v="14"/>
    <s v="Luan Victor Reis da Silva Lopes"/>
    <x v="14"/>
    <m/>
    <s v="Laudo LVRSL.docx"/>
    <x v="1"/>
    <s v="Ativo"/>
    <x v="14"/>
    <s v="Shelen.Wpp"/>
    <x v="14"/>
    <s v="Pedro"/>
    <x v="5"/>
    <d v="2025-08-05T00:00:00"/>
    <x v="14"/>
    <s v="shelenreisdasilvalopes92@gmail.com"/>
    <n v="12285417608"/>
    <m/>
    <m/>
    <m/>
    <m/>
    <m/>
    <m/>
    <m/>
    <m/>
    <m/>
    <m/>
    <m/>
    <m/>
  </r>
  <r>
    <x v="15"/>
    <s v="Daniel Guilherme Lopes Araújo"/>
    <x v="15"/>
    <m/>
    <m/>
    <x v="0"/>
    <s v="Ativo"/>
    <x v="15"/>
    <s v="Talita.Wpp"/>
    <x v="15"/>
    <s v="Tatiana"/>
    <x v="13"/>
    <d v="2025-08-18T00:00:00"/>
    <x v="15"/>
    <s v="talitadanigui@gmail.com"/>
    <s v="09722745611"/>
    <m/>
    <m/>
    <m/>
    <m/>
    <m/>
    <m/>
    <m/>
    <m/>
    <m/>
    <m/>
    <m/>
    <m/>
  </r>
  <r>
    <x v="16"/>
    <s v="Daniel Henrique Pereira Gabriel"/>
    <x v="16"/>
    <m/>
    <m/>
    <x v="0"/>
    <s v="Ativo"/>
    <x v="16"/>
    <s v="Natália.Wpp"/>
    <x v="16"/>
    <s v="Luiz"/>
    <x v="14"/>
    <d v="2025-08-11T00:00:00"/>
    <x v="16"/>
    <s v="npg1901@gmail.com"/>
    <s v="059.388.596-11 "/>
    <m/>
    <m/>
    <m/>
    <m/>
    <m/>
    <m/>
    <m/>
    <m/>
    <m/>
    <m/>
    <m/>
    <m/>
  </r>
  <r>
    <x v="17"/>
    <s v="Daniella Aparecida da Costa Corrêa"/>
    <x v="17"/>
    <s v="Anamnese DACC.docx"/>
    <s v="Laudo DACC.docx"/>
    <x v="2"/>
    <s v="Inativo"/>
    <x v="17"/>
    <s v="Luiz.Wpp"/>
    <x v="17"/>
    <s v="Renata"/>
    <x v="15"/>
    <d v="2025-06-10T00:00:00"/>
    <x v="17"/>
    <s v="daniella.bh@gmail.com"/>
    <m/>
    <m/>
    <m/>
    <m/>
    <m/>
    <m/>
    <m/>
    <m/>
    <m/>
    <m/>
    <m/>
    <m/>
    <m/>
  </r>
  <r>
    <x v="18"/>
    <s v="Davi Lucca Plautigio Fiuza"/>
    <x v="18"/>
    <m/>
    <m/>
    <x v="0"/>
    <s v="Ativo"/>
    <x v="18"/>
    <s v="Luana.Wpp"/>
    <x v="18"/>
    <s v="Luciana"/>
    <x v="16"/>
    <d v="2025-08-03T00:00:00"/>
    <x v="18"/>
    <s v="luanafiuzanunes@hotmail.com"/>
    <s v="07549149682"/>
    <m/>
    <m/>
    <m/>
    <m/>
    <m/>
    <m/>
    <m/>
    <m/>
    <m/>
    <m/>
    <m/>
    <m/>
  </r>
  <r>
    <x v="19"/>
    <s v="João Lucas Ashbel Machado"/>
    <x v="19"/>
    <m/>
    <m/>
    <x v="1"/>
    <s v="Ativo"/>
    <x v="19"/>
    <s v="Maria.Wpp"/>
    <x v="19"/>
    <s v="Tatiana"/>
    <x v="10"/>
    <d v="2025-08-07T00:00:00"/>
    <x v="19"/>
    <s v="ashbel.abgail@gmail.com"/>
    <s v="02965750622"/>
    <m/>
    <m/>
    <m/>
    <m/>
    <m/>
    <m/>
    <m/>
    <m/>
    <m/>
    <m/>
    <m/>
    <m/>
  </r>
  <r>
    <x v="20"/>
    <s v="Elen de Oliveira Peixoto"/>
    <x v="20"/>
    <s v="Anamnese EOP.docx"/>
    <s v="Laudo EOP.docx"/>
    <x v="2"/>
    <s v="Inativo"/>
    <x v="20"/>
    <s v="Elen.Wpp"/>
    <x v="20"/>
    <s v="Pedro"/>
    <x v="17"/>
    <d v="2025-07-30T00:00:00"/>
    <x v="20"/>
    <s v="elenm1@hotmail.com"/>
    <s v="05643344645"/>
    <m/>
    <m/>
    <m/>
    <m/>
    <m/>
    <m/>
    <m/>
    <m/>
    <m/>
    <m/>
    <m/>
    <m/>
  </r>
  <r>
    <x v="21"/>
    <s v="Eliene Cristina Vieira de Morais"/>
    <x v="21"/>
    <s v="Anamnese ECVM.docx"/>
    <s v="Laudo ECVM.docx"/>
    <x v="2"/>
    <s v="Inativo"/>
    <x v="21"/>
    <s v="Douglas.Wpp"/>
    <x v="21"/>
    <s v="Rachel"/>
    <x v="18"/>
    <d v="2025-07-17T00:00:00"/>
    <x v="21"/>
    <s v="elienecv15@gmail.com"/>
    <n v="10149776659"/>
    <m/>
    <m/>
    <m/>
    <m/>
    <m/>
    <m/>
    <m/>
    <m/>
    <m/>
    <m/>
    <m/>
    <m/>
  </r>
  <r>
    <x v="22"/>
    <s v="Arthur Miguel Lina de Freitas"/>
    <x v="22"/>
    <m/>
    <m/>
    <x v="1"/>
    <s v="Ativo"/>
    <x v="22"/>
    <s v="Maria.Wpp"/>
    <x v="22"/>
    <s v="Frances"/>
    <x v="19"/>
    <d v="2025-08-10T00:00:00"/>
    <x v="22"/>
    <s v="não possui"/>
    <s v="054.232.516-05"/>
    <m/>
    <m/>
    <m/>
    <m/>
    <m/>
    <m/>
    <m/>
    <m/>
    <m/>
    <m/>
    <m/>
    <m/>
  </r>
  <r>
    <x v="23"/>
    <s v="Esther Luiza Lina de Freitas"/>
    <x v="22"/>
    <m/>
    <m/>
    <x v="1"/>
    <s v="Ativo"/>
    <x v="22"/>
    <s v="Maria.Wpp"/>
    <x v="22"/>
    <s v="Frances"/>
    <x v="19"/>
    <d v="2025-08-10T00:00:00"/>
    <x v="23"/>
    <s v="não possui"/>
    <s v="054.232.516-05"/>
    <m/>
    <m/>
    <m/>
    <m/>
    <m/>
    <m/>
    <m/>
    <m/>
    <m/>
    <m/>
    <m/>
    <m/>
  </r>
  <r>
    <x v="24"/>
    <s v="João Paulo Lopes Bueno"/>
    <x v="23"/>
    <m/>
    <m/>
    <x v="1"/>
    <s v="Ativo"/>
    <x v="23"/>
    <s v="Poliana.Wpp"/>
    <x v="23"/>
    <s v="Pedro"/>
    <x v="19"/>
    <d v="2025-08-10T00:00:00"/>
    <x v="24"/>
    <s v="polianasilva.lopes@yahoo.com.br"/>
    <s v="07892739696"/>
    <m/>
    <m/>
    <m/>
    <m/>
    <m/>
    <m/>
    <m/>
    <m/>
    <m/>
    <m/>
    <m/>
    <m/>
  </r>
  <r>
    <x v="25"/>
    <s v="Felipe Arduino Antunes"/>
    <x v="24"/>
    <s v="Anamnese FAA.docx"/>
    <s v="Laudo FAA.docx"/>
    <x v="2"/>
    <s v="Inativo"/>
    <x v="24"/>
    <s v="Leila.Wpp"/>
    <x v="24"/>
    <s v="Rachel"/>
    <x v="15"/>
    <d v="2025-06-10T00:00:00"/>
    <x v="25"/>
    <s v="leilaaarduino@hotmail.com"/>
    <n v="41973631687"/>
    <m/>
    <m/>
    <m/>
    <m/>
    <m/>
    <m/>
    <m/>
    <m/>
    <m/>
    <m/>
    <m/>
    <m/>
  </r>
  <r>
    <x v="26"/>
    <s v="Fernanda Cristiane Fernandes Heringer Milagres"/>
    <x v="25"/>
    <s v="Anamnese FCFHM.docx"/>
    <s v="Laudo FCFHM.docx"/>
    <x v="2"/>
    <s v="Inativo"/>
    <x v="25"/>
    <s v="Fernanda.Wpp"/>
    <x v="25"/>
    <s v="Rachel"/>
    <x v="10"/>
    <d v="2025-08-07T00:00:00"/>
    <x v="26"/>
    <s v="Fern"/>
    <s v="01428494614"/>
    <m/>
    <m/>
    <m/>
    <m/>
    <m/>
    <m/>
    <m/>
    <m/>
    <m/>
    <m/>
    <m/>
    <m/>
  </r>
  <r>
    <x v="27"/>
    <s v="Fernanda Meireles Chaves"/>
    <x v="26"/>
    <m/>
    <m/>
    <x v="0"/>
    <s v="Ativo"/>
    <x v="26"/>
    <s v="Simone.Wpp"/>
    <x v="26"/>
    <s v="Luciana"/>
    <x v="20"/>
    <d v="2025-08-26T00:00:00"/>
    <x v="27"/>
    <s v="simonemeirelespower@gmail.com"/>
    <s v="045445946-77"/>
    <m/>
    <m/>
    <m/>
    <m/>
    <m/>
    <m/>
    <m/>
    <m/>
    <m/>
    <m/>
    <m/>
    <m/>
  </r>
  <r>
    <x v="28"/>
    <s v="Flávia da Costa Pereira Mattoso"/>
    <x v="27"/>
    <m/>
    <m/>
    <x v="0"/>
    <s v="Ativo"/>
    <x v="27"/>
    <s v="Flávia.Wpp"/>
    <x v="27"/>
    <s v="Rachel"/>
    <x v="21"/>
    <d v="2025-10-06T00:00:00"/>
    <x v="28"/>
    <s v="flaviamattosofono@gmail.com"/>
    <m/>
    <m/>
    <m/>
    <m/>
    <m/>
    <m/>
    <m/>
    <m/>
    <m/>
    <m/>
    <m/>
    <m/>
    <m/>
  </r>
  <r>
    <x v="29"/>
    <s v="Noah Felipe Franco Bueno"/>
    <x v="28"/>
    <m/>
    <m/>
    <x v="1"/>
    <s v="Ativo"/>
    <x v="28"/>
    <s v="Lucinea.Wpp"/>
    <x v="28"/>
    <s v="Amanda"/>
    <x v="19"/>
    <d v="2025-08-10T00:00:00"/>
    <x v="29"/>
    <s v="Lucineafs.37@hotmail.com"/>
    <s v="025.052.296 94 "/>
    <m/>
    <m/>
    <m/>
    <m/>
    <m/>
    <m/>
    <m/>
    <m/>
    <m/>
    <m/>
    <m/>
    <m/>
  </r>
  <r>
    <x v="30"/>
    <s v="Gabriel Arcanjo de Paula Peixoto"/>
    <x v="29"/>
    <s v="Anamnese GAPP.docx"/>
    <s v="Laudo GAPP.docx"/>
    <x v="2"/>
    <s v="Inativo"/>
    <x v="29"/>
    <s v="Gabriel.Wpp"/>
    <x v="29"/>
    <s v="Rachel"/>
    <x v="2"/>
    <m/>
    <x v="30"/>
    <s v="arck4nj0@gmail.com"/>
    <s v="02236595689"/>
    <m/>
    <m/>
    <m/>
    <m/>
    <m/>
    <m/>
    <m/>
    <m/>
    <m/>
    <m/>
    <m/>
    <m/>
  </r>
  <r>
    <x v="31"/>
    <s v="Gabriel Henrique Rodrigues Triunfo"/>
    <x v="30"/>
    <m/>
    <m/>
    <x v="0"/>
    <s v="Ativo"/>
    <x v="30"/>
    <s v="Fabiano.Wpp"/>
    <x v="30"/>
    <s v="Luciana"/>
    <x v="12"/>
    <d v="2025-08-12T00:00:00"/>
    <x v="31"/>
    <s v="fabianomtriunfo@hotmail.com"/>
    <s v="01232875619"/>
    <m/>
    <m/>
    <m/>
    <m/>
    <m/>
    <m/>
    <m/>
    <m/>
    <m/>
    <m/>
    <m/>
    <m/>
  </r>
  <r>
    <x v="32"/>
    <s v="Gabriel Peterson Peres Mudado"/>
    <x v="31"/>
    <s v="Anamnese GPPM.docx"/>
    <m/>
    <x v="0"/>
    <s v="Ativo"/>
    <x v="31"/>
    <s v="Daniel.Wpp"/>
    <x v="31"/>
    <s v="Rachel"/>
    <x v="6"/>
    <m/>
    <x v="32"/>
    <s v="cmfp27@gmail.com"/>
    <s v="05434978609"/>
    <m/>
    <m/>
    <m/>
    <m/>
    <m/>
    <m/>
    <m/>
    <m/>
    <m/>
    <m/>
    <m/>
    <m/>
  </r>
  <r>
    <x v="33"/>
    <s v="Giovanna Gomes Carvalho"/>
    <x v="32"/>
    <s v="Anamnese GGC.docx"/>
    <s v="Laudo GGC.docx"/>
    <x v="2"/>
    <s v="Inativo"/>
    <x v="32"/>
    <s v="Gionayra.Wpp"/>
    <x v="32"/>
    <s v="Graziela"/>
    <x v="22"/>
    <d v="2025-06-17T00:00:00"/>
    <x v="33"/>
    <s v="gionayra@gmail.com"/>
    <s v="06459708673"/>
    <m/>
    <m/>
    <m/>
    <m/>
    <m/>
    <m/>
    <m/>
    <m/>
    <m/>
    <m/>
    <m/>
    <m/>
  </r>
  <r>
    <x v="34"/>
    <s v="Guilherme Leão Moreira"/>
    <x v="33"/>
    <m/>
    <m/>
    <x v="3"/>
    <s v="Ativo"/>
    <x v="33"/>
    <s v="Leonardo.Wpp"/>
    <x v="33"/>
    <s v="Rachel"/>
    <x v="23"/>
    <m/>
    <x v="34"/>
    <s v="marcela.leao@outlook.com"/>
    <s v="065120616-24"/>
    <m/>
    <m/>
    <m/>
    <m/>
    <m/>
    <m/>
    <m/>
    <m/>
    <m/>
    <m/>
    <m/>
    <m/>
  </r>
  <r>
    <x v="35"/>
    <s v="Guilherme Morais Barreto"/>
    <x v="34"/>
    <m/>
    <m/>
    <x v="0"/>
    <s v="Ativo"/>
    <x v="34"/>
    <s v="Wanda.Wpp"/>
    <x v="34"/>
    <s v="Rachel"/>
    <x v="24"/>
    <m/>
    <x v="35"/>
    <s v="jupmbarreto@gmail.com "/>
    <s v="011.180.316-01"/>
    <m/>
    <m/>
    <m/>
    <m/>
    <m/>
    <m/>
    <m/>
    <m/>
    <m/>
    <m/>
    <m/>
    <m/>
  </r>
  <r>
    <x v="36"/>
    <s v="Guilherme Tavares Cordeiro"/>
    <x v="35"/>
    <s v="Anamnese GTC.docx"/>
    <s v="Laudo GTC.docx"/>
    <x v="2"/>
    <s v="Inativo"/>
    <x v="35"/>
    <s v="Guilherme.Wpp"/>
    <x v="35"/>
    <s v="Rachel"/>
    <x v="22"/>
    <d v="2025-06-17T00:00:00"/>
    <x v="36"/>
    <s v="guilhermetcordeiro73@gmail.com"/>
    <n v="10647299674"/>
    <m/>
    <m/>
    <m/>
    <m/>
    <m/>
    <m/>
    <m/>
    <m/>
    <m/>
    <m/>
    <m/>
    <m/>
  </r>
  <r>
    <x v="37"/>
    <s v="Gustavo dos Santos Oliveira"/>
    <x v="36"/>
    <s v="Anamnese GSOL.docx"/>
    <s v="Laudo GSOLL.docx"/>
    <x v="2"/>
    <s v="Inativo"/>
    <x v="36"/>
    <s v="Fabíola.Wpp"/>
    <x v="36"/>
    <s v="Rachel"/>
    <x v="25"/>
    <d v="2025-06-25T00:00:00"/>
    <x v="37"/>
    <s v="fabiola_hitinha@hotmail.com"/>
    <n v="11373988681"/>
    <m/>
    <m/>
    <m/>
    <m/>
    <m/>
    <m/>
    <m/>
    <m/>
    <m/>
    <m/>
    <m/>
    <m/>
  </r>
  <r>
    <x v="38"/>
    <s v="Hithallon Roony da Silva Ribeiro"/>
    <x v="37"/>
    <s v="Anamnese HRSR.docx"/>
    <m/>
    <x v="0"/>
    <s v="Ativo"/>
    <x v="37"/>
    <s v="Adriano.Wpp"/>
    <x v="37"/>
    <s v="Rachel"/>
    <x v="26"/>
    <d v="2025-09-30T00:00:00"/>
    <x v="38"/>
    <s v="ribeiroelaine2021@gmail.com"/>
    <s v="03994036631"/>
    <m/>
    <m/>
    <m/>
    <m/>
    <m/>
    <m/>
    <m/>
    <m/>
    <m/>
    <m/>
    <m/>
    <m/>
  </r>
  <r>
    <x v="39"/>
    <s v="Hugo Antonio de Souza Monteiro"/>
    <x v="38"/>
    <m/>
    <m/>
    <x v="4"/>
    <s v="Inativo"/>
    <x v="38"/>
    <s v="Juliana.Wpp"/>
    <x v="38"/>
    <s v="Rachel"/>
    <x v="6"/>
    <m/>
    <x v="39"/>
    <s v="supervisaojuliana@gmail.com"/>
    <s v="01342340655"/>
    <m/>
    <m/>
    <m/>
    <m/>
    <m/>
    <m/>
    <m/>
    <m/>
    <m/>
    <m/>
    <m/>
    <m/>
  </r>
  <r>
    <x v="40"/>
    <s v="Igor Amaral Lopes"/>
    <x v="39"/>
    <s v="Anamnese IAL.docx"/>
    <s v="Laudo IAL.docx"/>
    <x v="2"/>
    <s v="Inativo"/>
    <x v="39"/>
    <s v="Igor.Wpp"/>
    <x v="39"/>
    <s v="Rachel"/>
    <x v="27"/>
    <d v="2025-05-30T00:00:00"/>
    <x v="40"/>
    <s v="igoramaral95@hotmail.com"/>
    <m/>
    <m/>
    <m/>
    <m/>
    <m/>
    <m/>
    <m/>
    <m/>
    <m/>
    <m/>
    <m/>
    <m/>
    <m/>
  </r>
  <r>
    <x v="41"/>
    <s v="João Miguel Vieira de Souza Reis"/>
    <x v="40"/>
    <m/>
    <m/>
    <x v="1"/>
    <s v="Ativo"/>
    <x v="40"/>
    <s v="Ianamara.Wpp"/>
    <x v="40"/>
    <s v="Amanda"/>
    <x v="28"/>
    <d v="2025-08-13T00:00:00"/>
    <x v="41"/>
    <s v="ianavieira465@gmail.com"/>
    <s v="05220704699"/>
    <m/>
    <m/>
    <m/>
    <m/>
    <m/>
    <m/>
    <m/>
    <m/>
    <m/>
    <m/>
    <m/>
    <m/>
  </r>
  <r>
    <x v="42"/>
    <s v="Isadora Stella Bahia Ribeiro"/>
    <x v="41"/>
    <m/>
    <m/>
    <x v="0"/>
    <s v="Ativo"/>
    <x v="41"/>
    <s v="Erli.Wpp"/>
    <x v="41"/>
    <s v="Rachel"/>
    <x v="29"/>
    <m/>
    <x v="42"/>
    <s v="Erlicarlinha@yahoo.com.br"/>
    <s v="03883581658"/>
    <m/>
    <m/>
    <m/>
    <m/>
    <m/>
    <m/>
    <m/>
    <m/>
    <m/>
    <m/>
    <m/>
    <m/>
  </r>
  <r>
    <x v="43"/>
    <s v="Israel Rodrigues De Figueiredo Mendes"/>
    <x v="42"/>
    <m/>
    <m/>
    <x v="0"/>
    <s v="Ativo"/>
    <x v="42"/>
    <s v="Mara.Wpp"/>
    <x v="42"/>
    <s v="Rachel"/>
    <x v="30"/>
    <m/>
    <x v="43"/>
    <s v="marapedagogia@bol.com.br"/>
    <s v="05696432603"/>
    <m/>
    <m/>
    <m/>
    <m/>
    <m/>
    <m/>
    <m/>
    <m/>
    <m/>
    <m/>
    <m/>
    <m/>
  </r>
  <r>
    <x v="44"/>
    <s v="Mateus Ramos Lírio Borges de Jesus"/>
    <x v="43"/>
    <s v="Anamnese MRLBJ.docx"/>
    <s v="Laudo MRLBJ.docx"/>
    <x v="2"/>
    <s v="Inativo"/>
    <x v="43"/>
    <s v="Cristiane.Wpp"/>
    <x v="43"/>
    <s v="Pedro"/>
    <x v="31"/>
    <d v="2025-08-18T00:00:00"/>
    <x v="44"/>
    <s v="crisralirio2010@gmail.com"/>
    <s v="08109802664"/>
    <m/>
    <m/>
    <m/>
    <m/>
    <m/>
    <m/>
    <m/>
    <m/>
    <m/>
    <m/>
    <m/>
    <m/>
  </r>
  <r>
    <x v="45"/>
    <s v="Richard Phillipe de Souza Sales"/>
    <x v="44"/>
    <s v="Anamnese RPSS.docx"/>
    <s v="Laudo RPSS.docx"/>
    <x v="1"/>
    <s v="Ativo"/>
    <x v="44"/>
    <s v="Jeniffer.Wpp"/>
    <x v="44"/>
    <s v="Pedro"/>
    <x v="31"/>
    <d v="2025-08-18T00:00:00"/>
    <x v="45"/>
    <s v="jeniffershaiene@hotmail.com"/>
    <n v="11855855674"/>
    <m/>
    <m/>
    <m/>
    <m/>
    <m/>
    <m/>
    <m/>
    <m/>
    <m/>
    <m/>
    <m/>
    <m/>
  </r>
  <r>
    <x v="46"/>
    <s v="Jeanne Mary Vieira Chequer"/>
    <x v="45"/>
    <s v="Anamnese JMVC.docx"/>
    <m/>
    <x v="1"/>
    <s v="Ativo"/>
    <x v="45"/>
    <s v="Jeanne.Wpp"/>
    <x v="45"/>
    <m/>
    <x v="17"/>
    <d v="2025-08-19T00:00:00"/>
    <x v="46"/>
    <s v="jeannemary13@gmail.com"/>
    <m/>
    <m/>
    <m/>
    <m/>
    <m/>
    <m/>
    <m/>
    <m/>
    <m/>
    <m/>
    <m/>
    <m/>
    <m/>
  </r>
  <r>
    <x v="47"/>
    <s v="João Miguel Ferreira dos Santos"/>
    <x v="46"/>
    <m/>
    <m/>
    <x v="0"/>
    <s v="Ativo"/>
    <x v="46"/>
    <s v="Márcia.Wpp"/>
    <x v="46"/>
    <s v="Rafaela A"/>
    <x v="32"/>
    <m/>
    <x v="47"/>
    <s v="cristhyta.sr@gmail.com"/>
    <n v="10959187618"/>
    <m/>
    <m/>
    <m/>
    <m/>
    <m/>
    <m/>
    <m/>
    <m/>
    <m/>
    <m/>
    <m/>
    <m/>
  </r>
  <r>
    <x v="48"/>
    <s v="Antônio Augusto Catão Alves Júnior"/>
    <x v="47"/>
    <m/>
    <m/>
    <x v="1"/>
    <s v="Ativo"/>
    <x v="47"/>
    <s v="Antônio.Wpp"/>
    <x v="47"/>
    <s v="Luiz"/>
    <x v="33"/>
    <d v="2025-08-21T00:00:00"/>
    <x v="48"/>
    <s v="profissional.mg9@gmail.com"/>
    <n v="92376240697"/>
    <m/>
    <m/>
    <m/>
    <m/>
    <m/>
    <m/>
    <m/>
    <m/>
    <m/>
    <m/>
    <m/>
    <m/>
  </r>
  <r>
    <x v="49"/>
    <s v="Miguel Gomes Alves"/>
    <x v="48"/>
    <s v="Anamnese MGA.docx"/>
    <s v="Laudo MGA.docx"/>
    <x v="1"/>
    <s v="Ativo"/>
    <x v="48"/>
    <s v="Heidy.Wpp"/>
    <x v="48"/>
    <s v="Tatiana"/>
    <x v="33"/>
    <d v="2025-08-21T00:00:00"/>
    <x v="49"/>
    <s v="Heidymarcos23@gmail.com"/>
    <s v="112.001.946-08 "/>
    <m/>
    <m/>
    <m/>
    <m/>
    <m/>
    <m/>
    <m/>
    <m/>
    <m/>
    <m/>
    <m/>
    <m/>
  </r>
  <r>
    <x v="50"/>
    <s v="João Pedro Rodrigues Teixeira de Amorim"/>
    <x v="49"/>
    <s v="Anamnese JPRTA.docx"/>
    <s v="Laudo JPRTA.docx"/>
    <x v="2"/>
    <s v="Inativo"/>
    <x v="49"/>
    <s v="Paulo.Wpp"/>
    <x v="49"/>
    <s v="Luciana"/>
    <x v="34"/>
    <d v="2025-06-04T00:00:00"/>
    <x v="50"/>
    <s v="rauanysouza2012@hotmail.com"/>
    <n v="11703257693"/>
    <m/>
    <m/>
    <m/>
    <m/>
    <m/>
    <m/>
    <m/>
    <m/>
    <m/>
    <m/>
    <m/>
    <m/>
  </r>
  <r>
    <x v="51"/>
    <s v="Davi Meireles Chaves"/>
    <x v="50"/>
    <m/>
    <m/>
    <x v="1"/>
    <s v="Ativo"/>
    <x v="26"/>
    <s v="Simone.Wpp"/>
    <x v="26"/>
    <s v="Pedro"/>
    <x v="20"/>
    <d v="2025-08-26T00:00:00"/>
    <x v="51"/>
    <s v="simonemeirelespower@gmail.com"/>
    <s v="04544594677"/>
    <m/>
    <m/>
    <m/>
    <m/>
    <m/>
    <m/>
    <m/>
    <m/>
    <m/>
    <m/>
    <m/>
    <m/>
  </r>
  <r>
    <x v="52"/>
    <s v="Leônidas Vitor Trindade Rosa"/>
    <x v="51"/>
    <s v="Anamnese LVTR.docx"/>
    <m/>
    <x v="0"/>
    <s v="Ativo"/>
    <x v="50"/>
    <s v="Cátia.Wpp"/>
    <x v="50"/>
    <s v="Rachel"/>
    <x v="35"/>
    <m/>
    <x v="52"/>
    <s v="catiaclaudianotrindade@gmail.com"/>
    <s v="00144065606"/>
    <m/>
    <m/>
    <m/>
    <m/>
    <m/>
    <m/>
    <m/>
    <m/>
    <m/>
    <m/>
    <m/>
    <m/>
  </r>
  <r>
    <x v="53"/>
    <s v="Letícia Farney Costa Gomes"/>
    <x v="52"/>
    <m/>
    <m/>
    <x v="0"/>
    <s v="Ativo"/>
    <x v="51"/>
    <s v="Cristiane.Wpp"/>
    <x v="51"/>
    <s v="Rafaela A"/>
    <x v="9"/>
    <m/>
    <x v="53"/>
    <s v="cristiane.aurea@hotmail.com"/>
    <s v="043.040.466-24 "/>
    <m/>
    <m/>
    <m/>
    <m/>
    <m/>
    <m/>
    <m/>
    <m/>
    <m/>
    <m/>
    <m/>
    <m/>
  </r>
  <r>
    <x v="54"/>
    <s v="Letícia Pereira Quintaes Godinho"/>
    <x v="53"/>
    <s v="Anamnese LPQG.docx"/>
    <m/>
    <x v="4"/>
    <s v="Inativo"/>
    <x v="52"/>
    <s v="Letícia.Wpp"/>
    <x v="52"/>
    <s v="Rachel"/>
    <x v="27"/>
    <d v="2025-05-30T00:00:00"/>
    <x v="54"/>
    <s v="leticiaquintaes-2019@hotmail.com"/>
    <s v="06979753630"/>
    <m/>
    <m/>
    <m/>
    <m/>
    <m/>
    <m/>
    <m/>
    <m/>
    <m/>
    <m/>
    <m/>
    <m/>
  </r>
  <r>
    <x v="55"/>
    <s v="Ligiele Carla Resende de Oliveira"/>
    <x v="54"/>
    <s v="Anamnese LCRO.docx"/>
    <s v="Laudo LCRO.docx"/>
    <x v="2"/>
    <s v="Inativo"/>
    <x v="53"/>
    <s v="Ligiele.Wpp"/>
    <x v="53"/>
    <s v="Tatiana"/>
    <x v="36"/>
    <d v="2025-07-29T00:00:00"/>
    <x v="55"/>
    <s v="ligiele@gmail.com"/>
    <s v="01430102632"/>
    <m/>
    <m/>
    <m/>
    <m/>
    <m/>
    <m/>
    <m/>
    <m/>
    <m/>
    <m/>
    <m/>
    <m/>
  </r>
  <r>
    <x v="56"/>
    <s v="Lívia Magalhães Costa"/>
    <x v="55"/>
    <m/>
    <m/>
    <x v="2"/>
    <s v="Inativo"/>
    <x v="54"/>
    <s v="Naidy.Wpp"/>
    <x v="54"/>
    <s v="Aurea"/>
    <x v="37"/>
    <d v="2025-07-06T00:00:00"/>
    <x v="56"/>
    <s v="naidycmd@gmail.com"/>
    <n v="10239232623"/>
    <m/>
    <m/>
    <m/>
    <m/>
    <m/>
    <m/>
    <m/>
    <m/>
    <m/>
    <m/>
    <m/>
    <m/>
  </r>
  <r>
    <x v="57"/>
    <s v="Lorena Campos Rosa"/>
    <x v="56"/>
    <s v="Anamnese LCR.docx"/>
    <s v="Laudo LCR.docx"/>
    <x v="2"/>
    <s v="Inativo"/>
    <x v="55"/>
    <s v="Tatiane.Wpp"/>
    <x v="55"/>
    <s v="Rachel"/>
    <x v="38"/>
    <m/>
    <x v="57"/>
    <s v="locarosa02@gmail.com"/>
    <s v="01307713688"/>
    <m/>
    <m/>
    <m/>
    <m/>
    <m/>
    <m/>
    <m/>
    <m/>
    <m/>
    <m/>
    <m/>
    <m/>
  </r>
  <r>
    <x v="58"/>
    <s v="Eloá Quadros Cardoso"/>
    <x v="57"/>
    <m/>
    <m/>
    <x v="1"/>
    <s v="Ativo"/>
    <x v="56"/>
    <s v="Tatielle.Wpp"/>
    <x v="56"/>
    <s v="Tatiana"/>
    <x v="39"/>
    <d v="2025-08-27T00:00:00"/>
    <x v="58"/>
    <s v="tatielle.quadros@gmail.com"/>
    <n v="12279799677"/>
    <m/>
    <m/>
    <m/>
    <m/>
    <m/>
    <m/>
    <m/>
    <m/>
    <m/>
    <m/>
    <m/>
    <m/>
  </r>
  <r>
    <x v="59"/>
    <s v="Lucas Baudson Alves"/>
    <x v="58"/>
    <m/>
    <m/>
    <x v="3"/>
    <s v="Ativo"/>
    <x v="57"/>
    <s v="Lucas.Wpp"/>
    <x v="57"/>
    <s v="Amanda"/>
    <x v="40"/>
    <m/>
    <x v="59"/>
    <s v="baudson.lucas@gmail.com"/>
    <n v="12919762729"/>
    <m/>
    <m/>
    <m/>
    <m/>
    <m/>
    <m/>
    <m/>
    <m/>
    <m/>
    <m/>
    <m/>
    <m/>
  </r>
  <r>
    <x v="60"/>
    <s v="Lucas Gabriel Dornelas Gomes"/>
    <x v="59"/>
    <m/>
    <m/>
    <x v="0"/>
    <s v="Ativo"/>
    <x v="58"/>
    <s v="Irineia.Wpp"/>
    <x v="58"/>
    <s v="Walisson"/>
    <x v="41"/>
    <d v="2025-07-08T00:00:00"/>
    <x v="60"/>
    <s v="irineiadornelas@yahoo.com.br"/>
    <s v="00648766675"/>
    <m/>
    <m/>
    <m/>
    <m/>
    <m/>
    <m/>
    <m/>
    <m/>
    <m/>
    <m/>
    <m/>
    <m/>
  </r>
  <r>
    <x v="61"/>
    <s v="Lucelia Barbosa"/>
    <x v="60"/>
    <m/>
    <m/>
    <x v="0"/>
    <s v="Ativo"/>
    <x v="59"/>
    <s v="Lucélia.Wpp"/>
    <x v="59"/>
    <s v="Pedro"/>
    <x v="42"/>
    <d v="2025-09-02T00:00:00"/>
    <x v="61"/>
    <s v="Lucelia.brasil@yahoo.com.br"/>
    <s v="068.616.716-30 "/>
    <m/>
    <m/>
    <m/>
    <m/>
    <m/>
    <m/>
    <m/>
    <m/>
    <m/>
    <m/>
    <m/>
    <m/>
  </r>
  <r>
    <x v="62"/>
    <s v="Luis Philipe Barbosa dos Santos"/>
    <x v="61"/>
    <m/>
    <m/>
    <x v="2"/>
    <s v="Inativo"/>
    <x v="60"/>
    <s v="Orquenea.Wpp"/>
    <x v="60"/>
    <s v="Vanessa"/>
    <x v="43"/>
    <d v="2025-05-27T00:00:00"/>
    <x v="62"/>
    <s v="Orqueneasousasantos@gmail.com"/>
    <s v="122.956.786-09 "/>
    <m/>
    <m/>
    <m/>
    <m/>
    <m/>
    <m/>
    <m/>
    <m/>
    <m/>
    <m/>
    <m/>
    <m/>
  </r>
  <r>
    <x v="63"/>
    <s v="Luiz Felipe Martins Motta"/>
    <x v="62"/>
    <s v="Anamnese LFMM.docx"/>
    <s v="Laudo LFMM.docx"/>
    <x v="2"/>
    <s v="Inativo"/>
    <x v="61"/>
    <s v="Natália.Wpp"/>
    <x v="61"/>
    <s v="Frances"/>
    <x v="19"/>
    <d v="2025-08-10T00:00:00"/>
    <x v="63"/>
    <s v="nataliaalvespintomotta@gmail.com"/>
    <n v="12497429628"/>
    <m/>
    <m/>
    <m/>
    <m/>
    <m/>
    <m/>
    <m/>
    <m/>
    <m/>
    <m/>
    <m/>
    <m/>
  </r>
  <r>
    <x v="64"/>
    <s v="Luiz Romaniello Neto"/>
    <x v="63"/>
    <m/>
    <m/>
    <x v="4"/>
    <s v="Inativo"/>
    <x v="62"/>
    <s v="Luiz.Wpp"/>
    <x v="62"/>
    <s v="Rachel"/>
    <x v="36"/>
    <m/>
    <x v="64"/>
    <s v="luizromaniello@gmail.com"/>
    <s v="05547441635"/>
    <m/>
    <m/>
    <m/>
    <m/>
    <m/>
    <m/>
    <m/>
    <m/>
    <m/>
    <m/>
    <m/>
    <m/>
  </r>
  <r>
    <x v="65"/>
    <s v="Luz Marina Rodrigues da Silva"/>
    <x v="64"/>
    <m/>
    <m/>
    <x v="4"/>
    <s v="Inativo"/>
    <x v="63"/>
    <s v="Luz.Wpp"/>
    <x v="63"/>
    <s v="Rachel "/>
    <x v="25"/>
    <m/>
    <x v="65"/>
    <s v="luzmarinaawa@gmail.com"/>
    <s v="04461305678"/>
    <m/>
    <m/>
    <m/>
    <m/>
    <m/>
    <m/>
    <m/>
    <m/>
    <m/>
    <m/>
    <m/>
    <m/>
  </r>
  <r>
    <x v="66"/>
    <s v="Lydia Linon Batista Lemos"/>
    <x v="65"/>
    <m/>
    <m/>
    <x v="0"/>
    <s v="Ativo"/>
    <x v="64"/>
    <s v="Lydia.Wpp"/>
    <x v="64"/>
    <s v="Amanda"/>
    <x v="44"/>
    <m/>
    <x v="66"/>
    <s v="lyyyh1.8@gmail.com"/>
    <n v="12631510607"/>
    <m/>
    <m/>
    <m/>
    <m/>
    <m/>
    <m/>
    <m/>
    <m/>
    <m/>
    <m/>
    <m/>
    <m/>
  </r>
  <r>
    <x v="67"/>
    <s v="Marcela Nunes de Oliveira Souza"/>
    <x v="66"/>
    <m/>
    <m/>
    <x v="0"/>
    <s v="Ativo"/>
    <x v="65"/>
    <s v="Eliene.Wpp"/>
    <x v="65"/>
    <s v="Rachel"/>
    <x v="32"/>
    <m/>
    <x v="67"/>
    <s v="elienenunes.souza@gmail.com"/>
    <s v="01276621620"/>
    <m/>
    <m/>
    <m/>
    <m/>
    <m/>
    <m/>
    <m/>
    <m/>
    <m/>
    <m/>
    <m/>
    <m/>
  </r>
  <r>
    <x v="68"/>
    <s v="Ketlen Vitória Viana Faria Oliveira"/>
    <x v="67"/>
    <s v="Anamnese KVVFO.docx"/>
    <m/>
    <x v="1"/>
    <s v="Ativo"/>
    <x v="66"/>
    <s v="Raquel.Wpp"/>
    <x v="66"/>
    <s v="Rachel"/>
    <x v="39"/>
    <d v="2025-08-27T00:00:00"/>
    <x v="68"/>
    <s v="raquelvianafariaoliveira@gmail.com"/>
    <s v="07543862603"/>
    <m/>
    <m/>
    <m/>
    <m/>
    <m/>
    <m/>
    <m/>
    <m/>
    <m/>
    <m/>
    <m/>
    <m/>
  </r>
  <r>
    <x v="69"/>
    <s v="Maria Cecília Garcia Paradizi"/>
    <x v="68"/>
    <s v="Anamnese MCGP.docx"/>
    <s v="Laudo MCGP.docx"/>
    <x v="2"/>
    <s v="Inativo"/>
    <x v="67"/>
    <s v="Maria.Wpp"/>
    <x v="67"/>
    <s v="Luiz"/>
    <x v="45"/>
    <d v="2025-06-06T00:00:00"/>
    <x v="69"/>
    <s v="cissagarcia@gmail.com"/>
    <s v="05220943685"/>
    <m/>
    <m/>
    <m/>
    <m/>
    <m/>
    <m/>
    <m/>
    <m/>
    <m/>
    <m/>
    <m/>
    <m/>
  </r>
  <r>
    <x v="70"/>
    <s v="Maria Helena Orlandi Campos e Ávila"/>
    <x v="69"/>
    <s v="Anamnese MHOCA"/>
    <m/>
    <x v="0"/>
    <s v="Ativo"/>
    <x v="68"/>
    <s v="Maria.Wpp"/>
    <x v="68"/>
    <s v="Rafaela A"/>
    <x v="7"/>
    <m/>
    <x v="70"/>
    <s v="lenamhoc@yahoo.com.br"/>
    <m/>
    <m/>
    <m/>
    <m/>
    <m/>
    <m/>
    <m/>
    <m/>
    <m/>
    <m/>
    <m/>
    <m/>
    <m/>
  </r>
  <r>
    <x v="71"/>
    <s v="Maria Isabel Clemente Liberato"/>
    <x v="70"/>
    <s v="Anamnese MICL.docx"/>
    <m/>
    <x v="0"/>
    <s v="Ativo"/>
    <x v="69"/>
    <s v="Maria.Wpp"/>
    <x v="69"/>
    <s v="Rachel"/>
    <x v="46"/>
    <m/>
    <x v="71"/>
    <s v="isabelliberato2011@gmail.com"/>
    <n v="79474845620"/>
    <m/>
    <m/>
    <m/>
    <m/>
    <m/>
    <m/>
    <m/>
    <m/>
    <m/>
    <m/>
    <m/>
    <m/>
  </r>
  <r>
    <x v="72"/>
    <s v="Maria Thereza de Jesus Machado"/>
    <x v="71"/>
    <m/>
    <m/>
    <x v="0"/>
    <s v="Ativo"/>
    <x v="19"/>
    <s v="Maria.Wpp"/>
    <x v="19"/>
    <s v="Rachel"/>
    <x v="8"/>
    <d v="2025-09-26T00:00:00"/>
    <x v="72"/>
    <s v="ashbel.abgail@gmail.com"/>
    <s v="02965750622"/>
    <m/>
    <m/>
    <m/>
    <m/>
    <m/>
    <m/>
    <m/>
    <m/>
    <m/>
    <m/>
    <m/>
    <m/>
  </r>
  <r>
    <x v="73"/>
    <s v="Mariane Marcial Alves"/>
    <x v="72"/>
    <s v="Anamnese MMA.docx"/>
    <s v="Laudo MMA.docx"/>
    <x v="2"/>
    <s v="Inativo"/>
    <x v="70"/>
    <s v="José.Wpp"/>
    <x v="70"/>
    <s v="Pedro"/>
    <x v="5"/>
    <d v="2025-07-16T00:00:00"/>
    <x v="73"/>
    <s v="marianemarcial07@gmail.com"/>
    <s v="606.824.186-68"/>
    <m/>
    <m/>
    <m/>
    <m/>
    <m/>
    <m/>
    <m/>
    <m/>
    <m/>
    <m/>
    <m/>
    <m/>
  </r>
  <r>
    <x v="74"/>
    <s v="Ana Carolina Lourdes da Silva"/>
    <x v="73"/>
    <m/>
    <m/>
    <x v="1"/>
    <s v="Ativo"/>
    <x v="71"/>
    <s v="Lucimar.Wpp"/>
    <x v="71"/>
    <s v="Tatiana"/>
    <x v="47"/>
    <d v="2025-08-19T00:00:00"/>
    <x v="74"/>
    <s v="carolthemachine@hotmail.com"/>
    <s v="02450093613"/>
    <m/>
    <m/>
    <m/>
    <m/>
    <m/>
    <m/>
    <m/>
    <m/>
    <m/>
    <m/>
    <m/>
    <m/>
  </r>
  <r>
    <x v="75"/>
    <s v="Marcos Henrique Tenório Almeida"/>
    <x v="74"/>
    <s v="Anamnese MHTA.docx"/>
    <m/>
    <x v="1"/>
    <s v="Ativo"/>
    <x v="72"/>
    <s v="Fabiana.Wpp"/>
    <x v="72"/>
    <s v="Pedro"/>
    <x v="47"/>
    <d v="2025-08-19T00:00:00"/>
    <x v="75"/>
    <s v="fabiana.tenorio86@gmail.com"/>
    <s v="07861784690"/>
    <m/>
    <m/>
    <m/>
    <m/>
    <m/>
    <m/>
    <m/>
    <m/>
    <m/>
    <m/>
    <m/>
    <m/>
  </r>
  <r>
    <x v="76"/>
    <s v="Matheus Oliveira Nepomuceno"/>
    <x v="75"/>
    <s v="Anamnese MON.docx"/>
    <s v="Laudo MON.docx"/>
    <x v="2"/>
    <s v="Inativo"/>
    <x v="73"/>
    <s v="Tânia.Wpp"/>
    <x v="73"/>
    <s v="Lívia"/>
    <x v="43"/>
    <d v="2025-05-27T00:00:00"/>
    <x v="76"/>
    <s v="tanian960@gmail.com"/>
    <s v="03448309699"/>
    <m/>
    <m/>
    <m/>
    <m/>
    <m/>
    <m/>
    <m/>
    <m/>
    <m/>
    <m/>
    <m/>
    <m/>
  </r>
  <r>
    <x v="77"/>
    <s v="Mateus Gandos de Castro"/>
    <x v="76"/>
    <m/>
    <m/>
    <x v="1"/>
    <s v="Ativo"/>
    <x v="74"/>
    <s v="Michelle.Wpp"/>
    <x v="74"/>
    <s v="Pedro"/>
    <x v="47"/>
    <d v="2025-08-19T00:00:00"/>
    <x v="77"/>
    <s v="michellegandos12@gmail.com"/>
    <m/>
    <m/>
    <m/>
    <m/>
    <m/>
    <m/>
    <m/>
    <m/>
    <m/>
    <m/>
    <m/>
    <m/>
    <m/>
  </r>
  <r>
    <x v="78"/>
    <s v="Matias Guimarães Alves"/>
    <x v="77"/>
    <s v="Anamnese MGA.docx"/>
    <m/>
    <x v="3"/>
    <s v="Ativo"/>
    <x v="75"/>
    <s v="Jéssica.Wpp"/>
    <x v="75"/>
    <s v="Amanda"/>
    <x v="44"/>
    <m/>
    <x v="78"/>
    <s v="Jc691611@gmail.com"/>
    <s v="103.598.686-81 "/>
    <m/>
    <m/>
    <m/>
    <m/>
    <m/>
    <m/>
    <m/>
    <m/>
    <m/>
    <m/>
    <m/>
    <m/>
  </r>
  <r>
    <x v="79"/>
    <s v="Michellini dos Reis Foureaux"/>
    <x v="78"/>
    <s v="Anamnese MRF.docx"/>
    <s v="Laudo MRF.docx"/>
    <x v="2"/>
    <s v="Inativo"/>
    <x v="76"/>
    <s v="Michellini.Wpp"/>
    <x v="76"/>
    <s v="Tatiana"/>
    <x v="4"/>
    <d v="2025-07-15T00:00:00"/>
    <x v="79"/>
    <s v="michellinirf@gmail.com "/>
    <s v="04478263604"/>
    <m/>
    <m/>
    <m/>
    <m/>
    <m/>
    <m/>
    <m/>
    <m/>
    <m/>
    <m/>
    <m/>
    <m/>
  </r>
  <r>
    <x v="80"/>
    <s v="Miguel Augusto de Oliveira Torres"/>
    <x v="79"/>
    <m/>
    <m/>
    <x v="0"/>
    <s v="Ativo"/>
    <x v="77"/>
    <s v="César.Wpp"/>
    <x v="77"/>
    <s v="Débora "/>
    <x v="4"/>
    <d v="2025-08-04T00:00:00"/>
    <x v="80"/>
    <s v="fabioliveirabh@hotmail.com"/>
    <s v="611.297.126-72 "/>
    <m/>
    <m/>
    <m/>
    <m/>
    <m/>
    <m/>
    <m/>
    <m/>
    <m/>
    <m/>
    <m/>
    <m/>
  </r>
  <r>
    <x v="81"/>
    <s v="Inglecia dos Santos Santos"/>
    <x v="80"/>
    <m/>
    <m/>
    <x v="1"/>
    <s v="Ativo"/>
    <x v="78"/>
    <s v="Inglecia.Wpp"/>
    <x v="78"/>
    <s v="Tatiana"/>
    <x v="48"/>
    <d v="2025-08-20T00:00:00"/>
    <x v="81"/>
    <s v="Ingleciasantos2013@hotmail.com "/>
    <s v="01979988609"/>
    <m/>
    <m/>
    <m/>
    <m/>
    <m/>
    <m/>
    <m/>
    <m/>
    <m/>
    <m/>
    <m/>
    <m/>
  </r>
  <r>
    <x v="82"/>
    <s v="Miguel Linhares de Sousa"/>
    <x v="81"/>
    <m/>
    <m/>
    <x v="0"/>
    <s v="Ativo"/>
    <x v="79"/>
    <s v="GLláucia.Wpp"/>
    <x v="79"/>
    <s v="Luciana"/>
    <x v="49"/>
    <d v="2025-08-24T00:00:00"/>
    <x v="82"/>
    <s v="glaucia.linharess@gmail.com"/>
    <s v="037.852.577-83 "/>
    <m/>
    <m/>
    <m/>
    <m/>
    <m/>
    <m/>
    <m/>
    <m/>
    <m/>
    <m/>
    <m/>
    <m/>
  </r>
  <r>
    <x v="83"/>
    <s v="Miguel Simião Xavier Pereira"/>
    <x v="82"/>
    <s v="Anamnese MSXP.docx"/>
    <s v="Laudo MSXP.docx"/>
    <x v="2"/>
    <s v="Inativo"/>
    <x v="80"/>
    <s v="Rafael.Wpp"/>
    <x v="80"/>
    <s v="Pedro"/>
    <x v="38"/>
    <d v="2025-06-11T00:00:00"/>
    <x v="83"/>
    <s v="lucianarodrigues7@hotmail.com"/>
    <s v="05476546693"/>
    <m/>
    <m/>
    <m/>
    <m/>
    <m/>
    <m/>
    <m/>
    <m/>
    <m/>
    <m/>
    <m/>
    <m/>
  </r>
  <r>
    <x v="84"/>
    <s v="Nathalia Machado Domingos Souza Lima"/>
    <x v="83"/>
    <m/>
    <m/>
    <x v="0"/>
    <s v="Ativo"/>
    <x v="81"/>
    <s v="Nathalia.Wpp"/>
    <x v="81"/>
    <s v="Rachel "/>
    <x v="50"/>
    <m/>
    <x v="84"/>
    <s v="nathaliamail@gmail.com"/>
    <s v="09584873679"/>
    <m/>
    <m/>
    <m/>
    <m/>
    <m/>
    <m/>
    <m/>
    <m/>
    <m/>
    <m/>
    <m/>
    <m/>
  </r>
  <r>
    <x v="85"/>
    <s v="Matheus Righi Santos"/>
    <x v="84"/>
    <m/>
    <m/>
    <x v="1"/>
    <s v="Ativo"/>
    <x v="82"/>
    <s v="Juliana.Wpp"/>
    <x v="82"/>
    <s v="Tatiana"/>
    <x v="51"/>
    <d v="2025-09-01T00:00:00"/>
    <x v="85"/>
    <s v="jurighipsi@gmail.com"/>
    <s v="00149178662/327836636-00"/>
    <m/>
    <m/>
    <m/>
    <m/>
    <m/>
    <m/>
    <m/>
    <m/>
    <m/>
    <m/>
    <m/>
    <m/>
  </r>
  <r>
    <x v="86"/>
    <s v="Pedro Celestino Pires Kosiniuk"/>
    <x v="85"/>
    <s v="Anamnese PCPK.docx"/>
    <m/>
    <x v="0"/>
    <s v="Ativo"/>
    <x v="83"/>
    <s v="Cristiane.Wpp"/>
    <x v="83"/>
    <s v="Rachel"/>
    <x v="52"/>
    <d v="2025-09-11T00:00:00"/>
    <x v="86"/>
    <s v="Criskosiniuk@gmail.com "/>
    <s v="03123609677"/>
    <m/>
    <m/>
    <m/>
    <m/>
    <m/>
    <m/>
    <m/>
    <m/>
    <m/>
    <m/>
    <m/>
    <m/>
  </r>
  <r>
    <x v="87"/>
    <s v="Poliana da Silva Lopes"/>
    <x v="86"/>
    <m/>
    <m/>
    <x v="0"/>
    <s v="Ativo"/>
    <x v="84"/>
    <s v="Poliana.Wpp"/>
    <x v="84"/>
    <s v="Rachel"/>
    <x v="19"/>
    <d v="2025-08-10T00:00:00"/>
    <x v="87"/>
    <s v="polianasilva.lopes@yahoo.com.br"/>
    <m/>
    <m/>
    <m/>
    <m/>
    <m/>
    <m/>
    <m/>
    <m/>
    <m/>
    <m/>
    <m/>
    <m/>
    <m/>
  </r>
  <r>
    <x v="88"/>
    <s v="Polliany Sincero Nunes Fialho da Silva"/>
    <x v="87"/>
    <m/>
    <m/>
    <x v="1"/>
    <s v="Ativo"/>
    <x v="85"/>
    <s v="Polliany.Wpp"/>
    <x v="85"/>
    <s v="Rachel"/>
    <x v="42"/>
    <d v="2025-09-02T00:00:00"/>
    <x v="88"/>
    <s v="pollyfialho@hotmail.com"/>
    <s v="08402883605"/>
    <m/>
    <m/>
    <m/>
    <m/>
    <m/>
    <m/>
    <m/>
    <m/>
    <m/>
    <m/>
    <m/>
    <m/>
  </r>
  <r>
    <x v="89"/>
    <s v="Rafael Caetano Teixeira"/>
    <x v="88"/>
    <s v="Anamnese RCT.docx"/>
    <s v="Laudo RCT.docx"/>
    <x v="2"/>
    <s v="Inativo"/>
    <x v="86"/>
    <s v="Luciana.Wpp"/>
    <x v="86"/>
    <s v="Frances"/>
    <x v="11"/>
    <d v="2025-06-02T00:00:00"/>
    <x v="89"/>
    <s v="lucianacaetano2006@yahoo.com.br"/>
    <s v="05720298614"/>
    <m/>
    <m/>
    <m/>
    <m/>
    <m/>
    <m/>
    <m/>
    <m/>
    <m/>
    <m/>
    <m/>
    <m/>
  </r>
  <r>
    <x v="90"/>
    <s v="Rafael Henrique Ribeiro Miranda"/>
    <x v="89"/>
    <m/>
    <m/>
    <x v="0"/>
    <s v="Ativo"/>
    <x v="87"/>
    <s v="Priscila.Wpp"/>
    <x v="87"/>
    <s v="Rafaela A"/>
    <x v="53"/>
    <d v="2025-09-04T00:00:00"/>
    <x v="90"/>
    <s v="primiranda@yahoo.com.br"/>
    <s v="028.391.636-24 "/>
    <m/>
    <m/>
    <m/>
    <m/>
    <m/>
    <m/>
    <m/>
    <m/>
    <m/>
    <m/>
    <m/>
    <m/>
  </r>
  <r>
    <x v="91"/>
    <s v="Rafael Rodrigues de Faria"/>
    <x v="90"/>
    <s v="Anamnese RRF.docx"/>
    <s v="Laudo RRF.docx"/>
    <x v="2"/>
    <s v="Inativo"/>
    <x v="88"/>
    <s v="Rafael.Wpp"/>
    <x v="88"/>
    <s v="Luiz"/>
    <x v="54"/>
    <d v="2025-08-14T00:00:00"/>
    <x v="91"/>
    <s v="rafaelrodrigues.personal@gmail.com"/>
    <s v="054595156-96"/>
    <m/>
    <m/>
    <m/>
    <m/>
    <m/>
    <m/>
    <m/>
    <m/>
    <m/>
    <m/>
    <m/>
    <m/>
  </r>
  <r>
    <x v="92"/>
    <s v="Rafaella Cristina Pereira de Amorim"/>
    <x v="91"/>
    <m/>
    <m/>
    <x v="0"/>
    <s v="Ativo"/>
    <x v="89"/>
    <s v="Angelina.Wpp"/>
    <x v="89"/>
    <s v="Rachel "/>
    <x v="26"/>
    <m/>
    <x v="92"/>
    <s v="angelina2016pereira@gmail.com"/>
    <s v="05482004678"/>
    <m/>
    <m/>
    <m/>
    <m/>
    <m/>
    <m/>
    <m/>
    <m/>
    <m/>
    <m/>
    <m/>
    <m/>
  </r>
  <r>
    <x v="93"/>
    <s v="Raí Sousa Aris"/>
    <x v="92"/>
    <s v="Anamnese RSA.docx"/>
    <s v="Laudo RSA.docx"/>
    <x v="2"/>
    <s v="Inativo"/>
    <x v="90"/>
    <s v="Raí.Wpp"/>
    <x v="90"/>
    <s v="Olga"/>
    <x v="43"/>
    <d v="2025-05-27T00:00:00"/>
    <x v="93"/>
    <s v="raiaris11@gmail.com"/>
    <n v="12279152762"/>
    <m/>
    <m/>
    <m/>
    <m/>
    <m/>
    <m/>
    <m/>
    <m/>
    <m/>
    <m/>
    <m/>
    <m/>
  </r>
  <r>
    <x v="94"/>
    <s v="Renata Moreira Lobo"/>
    <x v="93"/>
    <m/>
    <m/>
    <x v="0"/>
    <s v="Ativo"/>
    <x v="91"/>
    <s v="Patrícia.Wpp"/>
    <x v="91"/>
    <s v="Rachel"/>
    <x v="6"/>
    <m/>
    <x v="94"/>
    <s v="pcmlguimaraes@gmail.com"/>
    <n v="73536229620"/>
    <m/>
    <m/>
    <m/>
    <m/>
    <m/>
    <m/>
    <m/>
    <m/>
    <m/>
    <m/>
    <m/>
    <m/>
  </r>
  <r>
    <x v="95"/>
    <s v="Jéssica Santos da Costa"/>
    <x v="94"/>
    <s v="Anamnese JSC.docx"/>
    <m/>
    <x v="1"/>
    <s v="Ativo"/>
    <x v="92"/>
    <s v="Jéssica.Wpp"/>
    <x v="92"/>
    <s v="Rachel"/>
    <x v="55"/>
    <d v="2025-09-09T00:00:00"/>
    <x v="95"/>
    <s v="jessica.scd@hotmail.com"/>
    <n v="12901001602"/>
    <m/>
    <m/>
    <m/>
    <m/>
    <m/>
    <m/>
    <m/>
    <m/>
    <m/>
    <m/>
    <m/>
    <m/>
  </r>
  <r>
    <x v="96"/>
    <s v="Roberta Yasmin Nascimento Feller"/>
    <x v="95"/>
    <m/>
    <m/>
    <x v="0"/>
    <s v="Ativo"/>
    <x v="93"/>
    <s v="Lucicleia.Wpp"/>
    <x v="93"/>
    <s v="Renata"/>
    <x v="4"/>
    <d v="2025-08-04T00:00:00"/>
    <x v="96"/>
    <s v="roberminascimento@gmail.com"/>
    <n v="99678233215"/>
    <m/>
    <m/>
    <m/>
    <m/>
    <m/>
    <m/>
    <m/>
    <m/>
    <m/>
    <m/>
    <m/>
    <m/>
  </r>
  <r>
    <x v="97"/>
    <s v="Samyra Isabelly Faria Oliveira"/>
    <x v="96"/>
    <s v="Anamnese SIFO.docx"/>
    <s v="Laudo SIFO.docx"/>
    <x v="2"/>
    <s v="Inativo"/>
    <x v="66"/>
    <s v="Raquel.Wpp"/>
    <x v="66"/>
    <s v="Nathalia "/>
    <x v="3"/>
    <d v="2025-07-09T00:00:00"/>
    <x v="97"/>
    <s v="raquelvianafariaoliveira@gmail.com"/>
    <s v="07543862603"/>
    <m/>
    <m/>
    <m/>
    <m/>
    <m/>
    <m/>
    <m/>
    <m/>
    <m/>
    <m/>
    <m/>
    <m/>
  </r>
  <r>
    <x v="98"/>
    <s v="Selena Carvalho Bernardo"/>
    <x v="97"/>
    <m/>
    <m/>
    <x v="0"/>
    <s v="Ativo"/>
    <x v="94"/>
    <s v="Daiane.Wpp"/>
    <x v="94"/>
    <s v="Rachel"/>
    <x v="7"/>
    <m/>
    <x v="98"/>
    <s v="daiane.car18@gmail.com"/>
    <s v="083.283.716-42"/>
    <m/>
    <m/>
    <m/>
    <m/>
    <m/>
    <m/>
    <m/>
    <m/>
    <m/>
    <m/>
    <m/>
    <m/>
  </r>
  <r>
    <x v="99"/>
    <s v="Stela Souza Carvalho"/>
    <x v="98"/>
    <s v="Anamnese SSC.docx"/>
    <m/>
    <x v="0"/>
    <s v="Ativo"/>
    <x v="95"/>
    <s v="Livia.Wpp"/>
    <x v="95"/>
    <s v="Rachel"/>
    <x v="49"/>
    <d v="2025-08-24T00:00:00"/>
    <x v="99"/>
    <s v="liviamoreiracarvalho2918@gmail.com"/>
    <s v="07800939685"/>
    <m/>
    <m/>
    <m/>
    <m/>
    <m/>
    <m/>
    <m/>
    <m/>
    <m/>
    <m/>
    <m/>
    <m/>
  </r>
  <r>
    <x v="100"/>
    <s v="Stella Souza Nagem"/>
    <x v="99"/>
    <s v="Anamnese SSN.docx"/>
    <s v="Laudo SSN.docx"/>
    <x v="2"/>
    <s v="Inativo"/>
    <x v="96"/>
    <s v="Nágila.Wpp"/>
    <x v="96"/>
    <s v="Rachel"/>
    <x v="56"/>
    <d v="2025-07-16T00:00:00"/>
    <x v="100"/>
    <s v="nagilanagem@yahoo.com.br"/>
    <s v="07643720681"/>
    <m/>
    <m/>
    <m/>
    <m/>
    <m/>
    <m/>
    <m/>
    <m/>
    <m/>
    <m/>
    <m/>
    <m/>
  </r>
  <r>
    <x v="101"/>
    <s v="Tatielle Batista Oliveira Quadros"/>
    <x v="100"/>
    <s v="Anamnese TBOQ.docx"/>
    <s v="Laudo TBOQ.docx"/>
    <x v="2"/>
    <s v="Inativo"/>
    <x v="56"/>
    <s v="Tatielle.Wpp"/>
    <x v="56"/>
    <s v="Tatiana"/>
    <x v="39"/>
    <d v="2025-08-27T00:00:00"/>
    <x v="101"/>
    <s v="tatielle.quadros@gmail.com"/>
    <n v="12279799677"/>
    <m/>
    <m/>
    <m/>
    <m/>
    <m/>
    <m/>
    <m/>
    <m/>
    <m/>
    <m/>
    <m/>
    <m/>
  </r>
  <r>
    <x v="102"/>
    <s v="Thiago Barcelos Guimarães Brito"/>
    <x v="101"/>
    <m/>
    <m/>
    <x v="0"/>
    <s v="Ativo"/>
    <x v="97"/>
    <s v="Lidiane.Wpp"/>
    <x v="97"/>
    <s v="Luiz"/>
    <x v="57"/>
    <d v="2025-09-19T00:00:00"/>
    <x v="102"/>
    <s v="lidianebarcelos2005@hotmail.com"/>
    <s v="057.237.776-29 "/>
    <m/>
    <m/>
    <m/>
    <m/>
    <m/>
    <m/>
    <m/>
    <m/>
    <m/>
    <m/>
    <m/>
    <m/>
  </r>
  <r>
    <x v="103"/>
    <s v="Valentina Helena da Silva Cruz"/>
    <x v="102"/>
    <s v="Anamnese VHSC.docx"/>
    <m/>
    <x v="0"/>
    <s v="Ativo"/>
    <x v="98"/>
    <s v="Heloísa.Wpp"/>
    <x v="98"/>
    <s v="Rachel"/>
    <x v="33"/>
    <d v="2025-08-21T00:00:00"/>
    <x v="103"/>
    <s v="heloisa.cruz@edu.pbh.gov.br"/>
    <n v="97213276620"/>
    <m/>
    <m/>
    <m/>
    <m/>
    <m/>
    <m/>
    <m/>
    <m/>
    <m/>
    <m/>
    <m/>
    <m/>
  </r>
  <r>
    <x v="104"/>
    <s v="Valquiria Margarida Vasconcelos"/>
    <x v="103"/>
    <m/>
    <m/>
    <x v="3"/>
    <s v="Ativo"/>
    <x v="99"/>
    <s v="Valquiria.Wpp"/>
    <x v="99"/>
    <s v="Amanda"/>
    <x v="44"/>
    <m/>
    <x v="104"/>
    <s v="valquiria.vasconcelos@edu.pbh.gov.br"/>
    <s v="057.964.396-42 "/>
    <m/>
    <m/>
    <m/>
    <m/>
    <m/>
    <m/>
    <m/>
    <m/>
    <m/>
    <m/>
    <m/>
    <m/>
  </r>
  <r>
    <x v="105"/>
    <s v="Vinícius de Paula Helmer"/>
    <x v="104"/>
    <m/>
    <m/>
    <x v="0"/>
    <s v="Ativo"/>
    <x v="100"/>
    <s v="Régila.Wpp"/>
    <x v="100"/>
    <s v="Tatiana"/>
    <x v="14"/>
    <d v="2025-08-11T00:00:00"/>
    <x v="105"/>
    <s v="regila.paula@educacao.mg.gov.br"/>
    <n v="10520349695"/>
    <m/>
    <m/>
    <m/>
    <m/>
    <m/>
    <m/>
    <m/>
    <m/>
    <m/>
    <m/>
    <m/>
    <m/>
  </r>
  <r>
    <x v="106"/>
    <s v="Vinícius Gabriel Figueiredo de Oliveira"/>
    <x v="105"/>
    <s v="Anamnese VGFO.docx"/>
    <s v="Laudo VGFO.docx"/>
    <x v="2"/>
    <s v="Inativo"/>
    <x v="101"/>
    <s v="Eder.Wpp"/>
    <x v="101"/>
    <s v="Rachel"/>
    <x v="45"/>
    <d v="2025-06-06T00:00:00"/>
    <x v="106"/>
    <s v="Viniciusgabriel1070@gmail.com"/>
    <s v="004.020.736-65"/>
    <m/>
    <m/>
    <m/>
    <m/>
    <m/>
    <m/>
    <m/>
    <m/>
    <m/>
    <m/>
    <m/>
    <m/>
  </r>
  <r>
    <x v="107"/>
    <s v="Vitor Hugo Gonçalves Souza"/>
    <x v="106"/>
    <s v="Anamnese VHGS.docx"/>
    <s v="Laudo VHGS.docx"/>
    <x v="2"/>
    <s v="Inativo"/>
    <x v="102"/>
    <s v="Wanessa.Wpp"/>
    <x v="102"/>
    <s v="Elvimar"/>
    <x v="58"/>
    <d v="2025-07-28T00:00:00"/>
    <x v="107"/>
    <s v="wanessagh@gmail.com"/>
    <n v="10177192682"/>
    <m/>
    <m/>
    <m/>
    <m/>
    <m/>
    <m/>
    <m/>
    <m/>
    <m/>
    <m/>
    <m/>
    <m/>
  </r>
  <r>
    <x v="108"/>
    <s v="Wermington Antônio da Silva"/>
    <x v="107"/>
    <s v="Anamnese WAS.docx"/>
    <s v="Laudo WAS.docx"/>
    <x v="2"/>
    <s v="Inativo"/>
    <x v="103"/>
    <s v="Wermington.Wpp"/>
    <x v="103"/>
    <s v="Rachel"/>
    <x v="59"/>
    <d v="2025-08-29T00:00:00"/>
    <x v="108"/>
    <s v="wermingtom@hotmail.com"/>
    <s v="04495915657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Avaliações em andamento" cacheId="10" applyNumberFormats="0" applyBorderFormats="0" applyFontFormats="0" applyPatternFormats="0" applyAlignmentFormats="0" applyWidthHeightFormats="0" dataCaption="" updatedVersion="8" rowGrandTotals="0" compact="0" compactData="0">
  <location ref="A3:E44" firstHeaderRow="1" firstDataRow="1" firstDataCol="5" rowPageCount="1" colPageCount="1"/>
  <pivotFields count="28">
    <pivotField name="Nome - Paciente" axis="axisRow" compact="0" outline="0" multipleItemSelectionAllowed="1" showAll="0" sortType="ascending" defaultSubtotal="0">
      <items count="109">
        <item x="0"/>
        <item x="1"/>
        <item x="74"/>
        <item x="48"/>
        <item x="2"/>
        <item x="22"/>
        <item x="6"/>
        <item x="7"/>
        <item x="8"/>
        <item x="9"/>
        <item x="10"/>
        <item x="11"/>
        <item x="12"/>
        <item x="13"/>
        <item x="3"/>
        <item x="15"/>
        <item x="16"/>
        <item x="17"/>
        <item x="18"/>
        <item x="51"/>
        <item x="20"/>
        <item x="21"/>
        <item x="58"/>
        <item x="4"/>
        <item x="23"/>
        <item x="25"/>
        <item x="26"/>
        <item x="27"/>
        <item x="28"/>
        <item x="5"/>
        <item x="30"/>
        <item x="31"/>
        <item x="32"/>
        <item x="33"/>
        <item x="34"/>
        <item x="35"/>
        <item x="36"/>
        <item x="37"/>
        <item x="38"/>
        <item x="39"/>
        <item x="40"/>
        <item x="81"/>
        <item x="42"/>
        <item x="43"/>
        <item x="46"/>
        <item x="95"/>
        <item x="19"/>
        <item x="47"/>
        <item x="41"/>
        <item x="24"/>
        <item x="50"/>
        <item x="68"/>
        <item x="52"/>
        <item x="53"/>
        <item x="54"/>
        <item x="55"/>
        <item x="56"/>
        <item x="57"/>
        <item x="14"/>
        <item x="59"/>
        <item x="60"/>
        <item x="61"/>
        <item x="62"/>
        <item x="63"/>
        <item x="64"/>
        <item x="65"/>
        <item x="66"/>
        <item x="67"/>
        <item x="75"/>
        <item x="69"/>
        <item x="70"/>
        <item x="71"/>
        <item x="72"/>
        <item x="73"/>
        <item x="77"/>
        <item x="44"/>
        <item x="76"/>
        <item x="85"/>
        <item x="78"/>
        <item x="79"/>
        <item x="80"/>
        <item x="49"/>
        <item x="82"/>
        <item x="83"/>
        <item x="84"/>
        <item x="29"/>
        <item x="86"/>
        <item x="87"/>
        <item x="88"/>
        <item x="89"/>
        <item x="90"/>
        <item x="91"/>
        <item x="92"/>
        <item x="93"/>
        <item x="94"/>
        <item x="4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</items>
    </pivotField>
    <pivotField name="Pasta" compact="0" outline="0" multipleItemSelectionAllowed="1" showAll="0"/>
    <pivotField name="DN - Paciente" axis="axisRow" compact="0" numFmtId="14" outline="0" multipleItemSelectionAllowed="1" showAll="0" sortType="ascending" defaultSubtotal="0">
      <items count="108">
        <item x="71"/>
        <item x="70"/>
        <item x="13"/>
        <item x="27"/>
        <item x="45"/>
        <item x="47"/>
        <item x="93"/>
        <item x="12"/>
        <item x="10"/>
        <item x="103"/>
        <item x="64"/>
        <item x="9"/>
        <item x="60"/>
        <item x="78"/>
        <item x="25"/>
        <item x="107"/>
        <item x="54"/>
        <item x="90"/>
        <item x="63"/>
        <item x="69"/>
        <item x="20"/>
        <item x="17"/>
        <item x="87"/>
        <item x="86"/>
        <item x="83"/>
        <item x="58"/>
        <item x="21"/>
        <item x="100"/>
        <item x="94"/>
        <item x="35"/>
        <item x="65"/>
        <item x="39"/>
        <item x="29"/>
        <item x="73"/>
        <item x="92"/>
        <item x="3"/>
        <item x="80"/>
        <item x="53"/>
        <item x="1"/>
        <item x="105"/>
        <item x="7"/>
        <item x="95"/>
        <item x="24"/>
        <item x="72"/>
        <item x="16"/>
        <item x="5"/>
        <item x="56"/>
        <item x="67"/>
        <item x="91"/>
        <item x="23"/>
        <item x="38"/>
        <item x="96"/>
        <item x="82"/>
        <item x="59"/>
        <item x="42"/>
        <item x="37"/>
        <item x="36"/>
        <item x="79"/>
        <item x="31"/>
        <item x="75"/>
        <item x="15"/>
        <item x="32"/>
        <item x="61"/>
        <item x="11"/>
        <item x="34"/>
        <item x="76"/>
        <item x="26"/>
        <item x="99"/>
        <item x="48"/>
        <item x="33"/>
        <item x="2"/>
        <item x="51"/>
        <item x="4"/>
        <item x="43"/>
        <item x="66"/>
        <item x="6"/>
        <item x="106"/>
        <item x="0"/>
        <item x="44"/>
        <item x="85"/>
        <item x="40"/>
        <item x="8"/>
        <item x="22"/>
        <item x="101"/>
        <item x="104"/>
        <item x="19"/>
        <item x="98"/>
        <item x="14"/>
        <item x="50"/>
        <item x="97"/>
        <item x="52"/>
        <item x="102"/>
        <item x="88"/>
        <item x="57"/>
        <item x="89"/>
        <item x="30"/>
        <item x="46"/>
        <item x="62"/>
        <item x="74"/>
        <item x="84"/>
        <item x="18"/>
        <item x="81"/>
        <item x="55"/>
        <item x="41"/>
        <item x="77"/>
        <item x="49"/>
        <item x="28"/>
        <item x="68"/>
      </items>
    </pivotField>
    <pivotField name="Anamnese" compact="0" outline="0" multipleItemSelectionAllowed="1" showAll="0"/>
    <pivotField name="Laudo" compact="0" outline="0" multipleItemSelectionAllowed="1" showAll="0"/>
    <pivotField name="Status" axis="axisPage" compact="0" outline="0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name="Ativo ou inativo" compact="0" outline="0" multipleItemSelectionAllowed="1" showAll="0"/>
    <pivotField name="Telefone - Contato" axis="axisRow" compact="0" outline="0" multipleItemSelectionAllowed="1" showAll="0" sortType="ascending">
      <items count="105">
        <item x="89"/>
        <item x="100"/>
        <item x="96"/>
        <item x="61"/>
        <item x="4"/>
        <item x="6"/>
        <item x="83"/>
        <item x="21"/>
        <item x="55"/>
        <item x="36"/>
        <item x="90"/>
        <item x="69"/>
        <item x="87"/>
        <item x="71"/>
        <item x="53"/>
        <item x="54"/>
        <item x="28"/>
        <item x="73"/>
        <item x="82"/>
        <item x="67"/>
        <item x="3"/>
        <item x="48"/>
        <item x="26"/>
        <item x="18"/>
        <item x="75"/>
        <item x="23"/>
        <item x="42"/>
        <item x="15"/>
        <item x="8"/>
        <item x="56"/>
        <item x="66"/>
        <item x="98"/>
        <item x="41"/>
        <item x="13"/>
        <item x="44"/>
        <item x="30"/>
        <item x="64"/>
        <item x="40"/>
        <item x="59"/>
        <item x="5"/>
        <item x="16"/>
        <item x="35"/>
        <item x="99"/>
        <item x="20"/>
        <item x="7"/>
        <item x="101"/>
        <item x="12"/>
        <item x="65"/>
        <item x="0"/>
        <item x="2"/>
        <item x="50"/>
        <item x="24"/>
        <item x="84"/>
        <item x="9"/>
        <item x="27"/>
        <item x="43"/>
        <item x="57"/>
        <item x="19"/>
        <item x="78"/>
        <item x="103"/>
        <item x="1"/>
        <item x="11"/>
        <item x="72"/>
        <item x="91"/>
        <item x="85"/>
        <item x="39"/>
        <item x="31"/>
        <item x="33"/>
        <item x="51"/>
        <item x="37"/>
        <item x="14"/>
        <item x="60"/>
        <item x="34"/>
        <item x="102"/>
        <item x="74"/>
        <item x="94"/>
        <item x="32"/>
        <item x="62"/>
        <item x="10"/>
        <item x="95"/>
        <item x="79"/>
        <item x="52"/>
        <item x="63"/>
        <item x="80"/>
        <item x="17"/>
        <item x="22"/>
        <item x="25"/>
        <item x="77"/>
        <item x="58"/>
        <item x="92"/>
        <item x="45"/>
        <item x="38"/>
        <item x="97"/>
        <item x="47"/>
        <item x="46"/>
        <item x="70"/>
        <item x="88"/>
        <item x="29"/>
        <item x="81"/>
        <item x="68"/>
        <item x="86"/>
        <item x="93"/>
        <item x="76"/>
        <item x="49"/>
        <item t="default"/>
      </items>
    </pivotField>
    <pivotField name="Whatsapp" compact="0" outline="0" multipleItemSelectionAllowed="1" showAll="0"/>
    <pivotField name="Nome - Responsável" axis="axisRow" compact="0" outline="0" multipleItemSelectionAllowed="1" showAll="0" sortType="ascending" defaultSubtotal="0">
      <items count="104">
        <item x="37"/>
        <item x="2"/>
        <item x="1"/>
        <item x="89"/>
        <item x="47"/>
        <item x="8"/>
        <item x="7"/>
        <item x="9"/>
        <item x="10"/>
        <item x="6"/>
        <item x="50"/>
        <item x="77"/>
        <item x="12"/>
        <item x="13"/>
        <item x="83"/>
        <item x="51"/>
        <item x="43"/>
        <item x="11"/>
        <item x="94"/>
        <item x="31"/>
        <item x="21"/>
        <item x="101"/>
        <item x="20"/>
        <item x="65"/>
        <item x="41"/>
        <item x="72"/>
        <item x="30"/>
        <item x="36"/>
        <item x="25"/>
        <item x="27"/>
        <item x="29"/>
        <item x="32"/>
        <item x="79"/>
        <item x="35"/>
        <item x="48"/>
        <item x="0"/>
        <item x="98"/>
        <item x="40"/>
        <item x="39"/>
        <item x="78"/>
        <item x="58"/>
        <item x="5"/>
        <item x="45"/>
        <item x="44"/>
        <item x="75"/>
        <item x="92"/>
        <item x="70"/>
        <item x="82"/>
        <item x="38"/>
        <item x="24"/>
        <item x="33"/>
        <item x="52"/>
        <item x="97"/>
        <item x="53"/>
        <item x="95"/>
        <item x="18"/>
        <item x="57"/>
        <item x="59"/>
        <item x="86"/>
        <item x="93"/>
        <item x="4"/>
        <item x="71"/>
        <item x="28"/>
        <item x="17"/>
        <item x="62"/>
        <item x="63"/>
        <item x="64"/>
        <item x="42"/>
        <item x="46"/>
        <item x="67"/>
        <item x="68"/>
        <item x="69"/>
        <item x="22"/>
        <item x="19"/>
        <item x="3"/>
        <item x="74"/>
        <item x="76"/>
        <item x="96"/>
        <item x="54"/>
        <item x="61"/>
        <item x="16"/>
        <item x="81"/>
        <item x="60"/>
        <item x="91"/>
        <item x="49"/>
        <item x="84"/>
        <item x="23"/>
        <item x="85"/>
        <item x="87"/>
        <item x="88"/>
        <item x="80"/>
        <item x="90"/>
        <item x="66"/>
        <item x="100"/>
        <item x="14"/>
        <item x="26"/>
        <item x="15"/>
        <item x="73"/>
        <item x="55"/>
        <item x="56"/>
        <item x="99"/>
        <item x="34"/>
        <item x="102"/>
        <item x="103"/>
      </items>
    </pivotField>
    <pivotField name="Responsável - atendimento" compact="0" outline="0" multipleItemSelectionAllowed="1" showAll="0"/>
    <pivotField name="Data - 1ª sessão" compact="0" numFmtId="14" outline="0" multipleItemSelectionAllowed="1" showAll="0"/>
    <pivotField name="Data - previsão fim" compact="0" numFmtId="14" outline="0" multipleItemSelectionAllowed="1" showAll="0"/>
    <pivotField name="CPF - Paciente" axis="axisRow" compact="0" outline="0" multipleItemSelectionAllowed="1" showAll="0" sortType="ascending" defaultSubtotal="0">
      <items count="109">
        <item x="28"/>
        <item x="9"/>
        <item x="102"/>
        <item x="72"/>
        <item x="42"/>
        <item x="108"/>
        <item x="105"/>
        <item x="36"/>
        <item x="94"/>
        <item x="107"/>
        <item x="21"/>
        <item x="40"/>
        <item x="93"/>
        <item x="101"/>
        <item x="66"/>
        <item x="95"/>
        <item x="59"/>
        <item x="39"/>
        <item x="83"/>
        <item x="74"/>
        <item x="15"/>
        <item x="2"/>
        <item x="1"/>
        <item x="67"/>
        <item x="92"/>
        <item x="73"/>
        <item x="37"/>
        <item x="103"/>
        <item x="43"/>
        <item x="0"/>
        <item x="49"/>
        <item x="33"/>
        <item x="99"/>
        <item x="8"/>
        <item x="6"/>
        <item x="32"/>
        <item x="27"/>
        <item x="7"/>
        <item x="51"/>
        <item x="53"/>
        <item x="89"/>
        <item x="58"/>
        <item x="11"/>
        <item x="31"/>
        <item x="34"/>
        <item x="86"/>
        <item x="47"/>
        <item x="97"/>
        <item x="75"/>
        <item x="4"/>
        <item x="85"/>
        <item x="18"/>
        <item x="82"/>
        <item x="56"/>
        <item x="41"/>
        <item x="44"/>
        <item x="14"/>
        <item x="16"/>
        <item x="78"/>
        <item x="50"/>
        <item x="38"/>
        <item x="29"/>
        <item x="13"/>
        <item x="57"/>
        <item x="100"/>
        <item x="76"/>
        <item x="45"/>
        <item x="71"/>
        <item x="46"/>
        <item x="48"/>
        <item x="12"/>
        <item x="60"/>
        <item x="26"/>
        <item x="55"/>
        <item x="5"/>
        <item x="81"/>
        <item x="62"/>
        <item x="30"/>
        <item x="96"/>
        <item x="65"/>
        <item x="79"/>
        <item x="69"/>
        <item x="91"/>
        <item x="70"/>
        <item x="64"/>
        <item x="20"/>
        <item x="17"/>
        <item x="104"/>
        <item x="61"/>
        <item x="54"/>
        <item x="87"/>
        <item x="88"/>
        <item x="3"/>
        <item x="84"/>
        <item x="68"/>
        <item x="52"/>
        <item x="80"/>
        <item x="106"/>
        <item x="19"/>
        <item x="98"/>
        <item x="25"/>
        <item x="90"/>
        <item x="63"/>
        <item x="24"/>
        <item x="35"/>
        <item x="22"/>
        <item x="23"/>
        <item x="10"/>
        <item x="77"/>
      </items>
    </pivotField>
    <pivotField name="E-mail - Contato" compact="0" outline="0" multipleItemSelectionAllowed="1" showAll="0"/>
    <pivotField name="CPF - Responsável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</pivotFields>
  <rowFields count="5">
    <field x="0"/>
    <field x="2"/>
    <field x="13"/>
    <field x="9"/>
    <field x="7"/>
  </rowFields>
  <rowItems count="41">
    <i>
      <x/>
      <x v="77"/>
      <x v="29"/>
      <x v="35"/>
      <x v="48"/>
    </i>
    <i>
      <x v="1"/>
      <x v="38"/>
      <x v="22"/>
      <x v="2"/>
      <x v="60"/>
    </i>
    <i>
      <x v="7"/>
      <x v="40"/>
      <x v="37"/>
      <x v="6"/>
      <x v="44"/>
    </i>
    <i>
      <x v="8"/>
      <x v="81"/>
      <x v="33"/>
      <x v="5"/>
      <x v="28"/>
    </i>
    <i>
      <x v="9"/>
      <x v="11"/>
      <x v="1"/>
      <x v="7"/>
      <x v="53"/>
    </i>
    <i>
      <x v="13"/>
      <x v="2"/>
      <x v="62"/>
      <x v="13"/>
      <x v="33"/>
    </i>
    <i>
      <x v="15"/>
      <x v="60"/>
      <x v="20"/>
      <x v="96"/>
      <x v="27"/>
    </i>
    <i>
      <x v="16"/>
      <x v="44"/>
      <x v="57"/>
      <x v="80"/>
      <x v="40"/>
    </i>
    <i>
      <x v="18"/>
      <x v="100"/>
      <x v="51"/>
      <x v="55"/>
      <x v="23"/>
    </i>
    <i>
      <x v="27"/>
      <x v="66"/>
      <x v="36"/>
      <x v="95"/>
      <x v="22"/>
    </i>
    <i>
      <x v="28"/>
      <x v="3"/>
      <x/>
      <x v="29"/>
      <x v="54"/>
    </i>
    <i>
      <x v="31"/>
      <x v="95"/>
      <x v="43"/>
      <x v="26"/>
      <x v="35"/>
    </i>
    <i>
      <x v="32"/>
      <x v="58"/>
      <x v="35"/>
      <x v="19"/>
      <x v="66"/>
    </i>
    <i>
      <x v="35"/>
      <x v="64"/>
      <x v="104"/>
      <x v="101"/>
      <x v="72"/>
    </i>
    <i>
      <x v="38"/>
      <x v="55"/>
      <x v="60"/>
      <x/>
      <x v="69"/>
    </i>
    <i>
      <x v="42"/>
      <x v="103"/>
      <x v="4"/>
      <x v="24"/>
      <x v="32"/>
    </i>
    <i>
      <x v="43"/>
      <x v="54"/>
      <x v="28"/>
      <x v="67"/>
      <x v="26"/>
    </i>
    <i>
      <x v="47"/>
      <x v="96"/>
      <x v="46"/>
      <x v="68"/>
      <x v="94"/>
    </i>
    <i>
      <x v="52"/>
      <x v="71"/>
      <x v="95"/>
      <x v="10"/>
      <x v="50"/>
    </i>
    <i>
      <x v="53"/>
      <x v="90"/>
      <x v="39"/>
      <x v="15"/>
      <x v="68"/>
    </i>
    <i>
      <x v="60"/>
      <x v="53"/>
      <x v="71"/>
      <x v="40"/>
      <x v="88"/>
    </i>
    <i>
      <x v="61"/>
      <x v="12"/>
      <x v="88"/>
      <x v="57"/>
      <x v="38"/>
    </i>
    <i>
      <x v="66"/>
      <x v="30"/>
      <x v="14"/>
      <x v="66"/>
      <x v="36"/>
    </i>
    <i>
      <x v="67"/>
      <x v="74"/>
      <x v="23"/>
      <x v="23"/>
      <x v="47"/>
    </i>
    <i>
      <x v="70"/>
      <x v="19"/>
      <x v="83"/>
      <x v="70"/>
      <x v="99"/>
    </i>
    <i>
      <x v="71"/>
      <x v="1"/>
      <x v="67"/>
      <x v="71"/>
      <x v="11"/>
    </i>
    <i>
      <x v="72"/>
      <x/>
      <x v="3"/>
      <x v="73"/>
      <x v="57"/>
    </i>
    <i>
      <x v="80"/>
      <x v="57"/>
      <x v="96"/>
      <x v="11"/>
      <x v="87"/>
    </i>
    <i>
      <x v="82"/>
      <x v="101"/>
      <x v="52"/>
      <x v="32"/>
      <x v="80"/>
    </i>
    <i>
      <x v="84"/>
      <x v="24"/>
      <x v="93"/>
      <x v="81"/>
      <x v="98"/>
    </i>
    <i>
      <x v="86"/>
      <x v="79"/>
      <x v="45"/>
      <x v="14"/>
      <x v="6"/>
    </i>
    <i>
      <x v="87"/>
      <x v="23"/>
      <x v="90"/>
      <x v="85"/>
      <x v="52"/>
    </i>
    <i>
      <x v="90"/>
      <x v="94"/>
      <x v="101"/>
      <x v="88"/>
      <x v="12"/>
    </i>
    <i>
      <x v="92"/>
      <x v="48"/>
      <x v="24"/>
      <x v="3"/>
      <x/>
    </i>
    <i>
      <x v="94"/>
      <x v="6"/>
      <x v="8"/>
      <x v="83"/>
      <x v="63"/>
    </i>
    <i>
      <x v="96"/>
      <x v="41"/>
      <x v="78"/>
      <x v="59"/>
      <x v="101"/>
    </i>
    <i>
      <x v="98"/>
      <x v="89"/>
      <x v="99"/>
      <x v="18"/>
      <x v="75"/>
    </i>
    <i>
      <x v="99"/>
      <x v="86"/>
      <x v="32"/>
      <x v="54"/>
      <x v="79"/>
    </i>
    <i>
      <x v="102"/>
      <x v="83"/>
      <x v="2"/>
      <x v="52"/>
      <x v="92"/>
    </i>
    <i>
      <x v="103"/>
      <x v="91"/>
      <x v="27"/>
      <x v="36"/>
      <x v="31"/>
    </i>
    <i>
      <x v="105"/>
      <x v="84"/>
      <x v="6"/>
      <x v="93"/>
      <x v="1"/>
    </i>
  </rowItems>
  <colItems count="1">
    <i/>
  </colItems>
  <pageFields count="1">
    <pageField fld="5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Laudos a entregar" cacheId="10" applyNumberFormats="0" applyBorderFormats="0" applyFontFormats="0" applyPatternFormats="0" applyAlignmentFormats="0" applyWidthHeightFormats="0" dataCaption="" updatedVersion="8" rowGrandTotals="0" compact="0" compactData="0">
  <location ref="A3:E27" firstHeaderRow="1" firstDataRow="1" firstDataCol="5" rowPageCount="1" colPageCount="1"/>
  <pivotFields count="28">
    <pivotField name="Nome - Paciente" axis="axisRow" compact="0" outline="0" multipleItemSelectionAllowed="1" showAll="0" sortType="ascending" defaultSubtotal="0">
      <items count="109">
        <item x="0"/>
        <item x="1"/>
        <item x="74"/>
        <item x="48"/>
        <item x="2"/>
        <item x="22"/>
        <item x="6"/>
        <item x="7"/>
        <item x="8"/>
        <item x="9"/>
        <item x="10"/>
        <item x="11"/>
        <item x="12"/>
        <item x="13"/>
        <item x="3"/>
        <item x="15"/>
        <item x="16"/>
        <item x="17"/>
        <item x="18"/>
        <item x="51"/>
        <item x="20"/>
        <item x="21"/>
        <item x="58"/>
        <item x="4"/>
        <item x="23"/>
        <item x="25"/>
        <item x="26"/>
        <item x="27"/>
        <item x="28"/>
        <item x="5"/>
        <item x="30"/>
        <item x="31"/>
        <item x="32"/>
        <item x="33"/>
        <item x="34"/>
        <item x="35"/>
        <item x="36"/>
        <item x="37"/>
        <item x="38"/>
        <item x="39"/>
        <item x="40"/>
        <item x="81"/>
        <item x="42"/>
        <item x="43"/>
        <item x="46"/>
        <item x="95"/>
        <item x="19"/>
        <item x="47"/>
        <item x="41"/>
        <item x="24"/>
        <item x="50"/>
        <item x="68"/>
        <item x="52"/>
        <item x="53"/>
        <item x="54"/>
        <item x="55"/>
        <item x="56"/>
        <item x="57"/>
        <item x="14"/>
        <item x="59"/>
        <item x="60"/>
        <item x="61"/>
        <item x="62"/>
        <item x="63"/>
        <item x="64"/>
        <item x="65"/>
        <item x="66"/>
        <item x="67"/>
        <item x="75"/>
        <item x="69"/>
        <item x="70"/>
        <item x="71"/>
        <item x="72"/>
        <item x="73"/>
        <item x="77"/>
        <item x="44"/>
        <item x="76"/>
        <item x="85"/>
        <item x="78"/>
        <item x="79"/>
        <item x="80"/>
        <item x="49"/>
        <item x="82"/>
        <item x="83"/>
        <item x="84"/>
        <item x="29"/>
        <item x="86"/>
        <item x="87"/>
        <item x="88"/>
        <item x="89"/>
        <item x="90"/>
        <item x="91"/>
        <item x="92"/>
        <item x="93"/>
        <item x="94"/>
        <item x="4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</items>
    </pivotField>
    <pivotField name="Pasta" compact="0" outline="0" multipleItemSelectionAllowed="1" showAll="0"/>
    <pivotField name="DN - Paciente" axis="axisRow" compact="0" numFmtId="14" outline="0" multipleItemSelectionAllowed="1" showAll="0" sortType="ascending" defaultSubtotal="0">
      <items count="108">
        <item x="71"/>
        <item x="70"/>
        <item x="13"/>
        <item x="27"/>
        <item x="45"/>
        <item x="47"/>
        <item x="93"/>
        <item x="12"/>
        <item x="10"/>
        <item x="103"/>
        <item x="64"/>
        <item x="9"/>
        <item x="60"/>
        <item x="78"/>
        <item x="25"/>
        <item x="107"/>
        <item x="54"/>
        <item x="90"/>
        <item x="63"/>
        <item x="69"/>
        <item x="20"/>
        <item x="17"/>
        <item x="87"/>
        <item x="86"/>
        <item x="83"/>
        <item x="58"/>
        <item x="21"/>
        <item x="100"/>
        <item x="94"/>
        <item x="35"/>
        <item x="65"/>
        <item x="39"/>
        <item x="29"/>
        <item x="73"/>
        <item x="92"/>
        <item x="3"/>
        <item x="80"/>
        <item x="53"/>
        <item x="1"/>
        <item x="105"/>
        <item x="7"/>
        <item x="95"/>
        <item x="24"/>
        <item x="72"/>
        <item x="16"/>
        <item x="5"/>
        <item x="56"/>
        <item x="67"/>
        <item x="91"/>
        <item x="23"/>
        <item x="38"/>
        <item x="96"/>
        <item x="82"/>
        <item x="59"/>
        <item x="42"/>
        <item x="37"/>
        <item x="36"/>
        <item x="79"/>
        <item x="31"/>
        <item x="75"/>
        <item x="15"/>
        <item x="32"/>
        <item x="61"/>
        <item x="11"/>
        <item x="34"/>
        <item x="76"/>
        <item x="26"/>
        <item x="99"/>
        <item x="48"/>
        <item x="33"/>
        <item x="2"/>
        <item x="51"/>
        <item x="4"/>
        <item x="43"/>
        <item x="66"/>
        <item x="6"/>
        <item x="106"/>
        <item x="0"/>
        <item x="44"/>
        <item x="85"/>
        <item x="40"/>
        <item x="8"/>
        <item x="22"/>
        <item x="101"/>
        <item x="104"/>
        <item x="19"/>
        <item x="98"/>
        <item x="14"/>
        <item x="50"/>
        <item x="97"/>
        <item x="52"/>
        <item x="102"/>
        <item x="88"/>
        <item x="57"/>
        <item x="89"/>
        <item x="30"/>
        <item x="46"/>
        <item x="62"/>
        <item x="74"/>
        <item x="84"/>
        <item x="18"/>
        <item x="81"/>
        <item x="55"/>
        <item x="41"/>
        <item x="77"/>
        <item x="49"/>
        <item x="28"/>
        <item x="68"/>
      </items>
    </pivotField>
    <pivotField name="Anamnese" compact="0" outline="0" multipleItemSelectionAllowed="1" showAll="0"/>
    <pivotField name="Laudo" compact="0" outline="0" multipleItemSelectionAllowed="1" showAll="0"/>
    <pivotField name="Status" axis="axisPage" compact="0" outline="0" multipleItemSelectionAllowed="1" showAll="0">
      <items count="6">
        <item h="1" x="0"/>
        <item x="1"/>
        <item h="1" x="2"/>
        <item h="1" x="3"/>
        <item h="1" x="4"/>
        <item t="default"/>
      </items>
    </pivotField>
    <pivotField name="Ativo ou inativo" compact="0" outline="0" multipleItemSelectionAllowed="1" showAll="0"/>
    <pivotField name="Telefone - Contato" compact="0" outline="0" multipleItemSelectionAllowed="1" showAll="0"/>
    <pivotField name="Whatsapp" compact="0" outline="0" multipleItemSelectionAllowed="1" showAll="0"/>
    <pivotField name="Nome - Responsável" axis="axisRow" compact="0" outline="0" multipleItemSelectionAllowed="1" showAll="0" sortType="ascending" defaultSubtotal="0">
      <items count="104">
        <item x="37"/>
        <item x="2"/>
        <item x="1"/>
        <item x="89"/>
        <item x="47"/>
        <item x="8"/>
        <item x="7"/>
        <item x="9"/>
        <item x="10"/>
        <item x="6"/>
        <item x="50"/>
        <item x="77"/>
        <item x="12"/>
        <item x="13"/>
        <item x="83"/>
        <item x="51"/>
        <item x="43"/>
        <item x="11"/>
        <item x="94"/>
        <item x="31"/>
        <item x="21"/>
        <item x="101"/>
        <item x="20"/>
        <item x="65"/>
        <item x="41"/>
        <item x="72"/>
        <item x="30"/>
        <item x="36"/>
        <item x="25"/>
        <item x="27"/>
        <item x="29"/>
        <item x="32"/>
        <item x="79"/>
        <item x="35"/>
        <item x="48"/>
        <item x="0"/>
        <item x="98"/>
        <item x="40"/>
        <item x="39"/>
        <item x="78"/>
        <item x="58"/>
        <item x="5"/>
        <item x="45"/>
        <item x="44"/>
        <item x="75"/>
        <item x="92"/>
        <item x="70"/>
        <item x="82"/>
        <item x="38"/>
        <item x="24"/>
        <item x="33"/>
        <item x="52"/>
        <item x="97"/>
        <item x="53"/>
        <item x="95"/>
        <item x="18"/>
        <item x="57"/>
        <item x="59"/>
        <item x="86"/>
        <item x="93"/>
        <item x="4"/>
        <item x="71"/>
        <item x="28"/>
        <item x="17"/>
        <item x="62"/>
        <item x="63"/>
        <item x="64"/>
        <item x="42"/>
        <item x="46"/>
        <item x="67"/>
        <item x="68"/>
        <item x="69"/>
        <item x="22"/>
        <item x="19"/>
        <item x="3"/>
        <item x="74"/>
        <item x="76"/>
        <item x="96"/>
        <item x="54"/>
        <item x="61"/>
        <item x="16"/>
        <item x="81"/>
        <item x="60"/>
        <item x="91"/>
        <item x="49"/>
        <item x="84"/>
        <item x="23"/>
        <item x="85"/>
        <item x="87"/>
        <item x="88"/>
        <item x="80"/>
        <item x="90"/>
        <item x="66"/>
        <item x="100"/>
        <item x="14"/>
        <item x="26"/>
        <item x="15"/>
        <item x="73"/>
        <item x="55"/>
        <item x="56"/>
        <item x="99"/>
        <item x="34"/>
        <item x="102"/>
        <item x="103"/>
      </items>
    </pivotField>
    <pivotField name="Responsável - atendimento" compact="0" outline="0" multipleItemSelectionAllowed="1" showAll="0"/>
    <pivotField name="Data - 1ª sessão" axis="axisRow" compact="0" numFmtId="14" outline="0" multipleItemSelectionAllowed="1" showAll="0" sortType="ascending">
      <items count="61">
        <item x="2"/>
        <item x="43"/>
        <item x="27"/>
        <item x="11"/>
        <item x="34"/>
        <item x="25"/>
        <item x="45"/>
        <item x="15"/>
        <item x="38"/>
        <item x="37"/>
        <item x="22"/>
        <item x="41"/>
        <item x="3"/>
        <item x="56"/>
        <item x="0"/>
        <item x="58"/>
        <item x="36"/>
        <item x="16"/>
        <item x="4"/>
        <item x="5"/>
        <item x="18"/>
        <item x="10"/>
        <item x="19"/>
        <item x="14"/>
        <item x="12"/>
        <item x="28"/>
        <item x="54"/>
        <item x="31"/>
        <item x="17"/>
        <item x="33"/>
        <item x="49"/>
        <item x="20"/>
        <item x="39"/>
        <item x="13"/>
        <item x="47"/>
        <item x="48"/>
        <item x="59"/>
        <item x="51"/>
        <item x="42"/>
        <item x="53"/>
        <item x="55"/>
        <item x="52"/>
        <item x="57"/>
        <item x="8"/>
        <item x="26"/>
        <item x="21"/>
        <item x="50"/>
        <item x="46"/>
        <item x="29"/>
        <item x="7"/>
        <item x="6"/>
        <item x="30"/>
        <item x="32"/>
        <item x="35"/>
        <item x="9"/>
        <item x="24"/>
        <item x="40"/>
        <item x="23"/>
        <item x="1"/>
        <item x="44"/>
        <item t="default"/>
      </items>
    </pivotField>
    <pivotField name="Data - previsão fim" compact="0" numFmtId="14" outline="0" multipleItemSelectionAllowed="1" showAll="0"/>
    <pivotField name="CPF - Paciente" axis="axisRow" compact="0" outline="0" multipleItemSelectionAllowed="1" showAll="0" sortType="ascending" defaultSubtotal="0">
      <items count="109">
        <item x="28"/>
        <item x="9"/>
        <item x="102"/>
        <item x="72"/>
        <item x="42"/>
        <item x="108"/>
        <item x="105"/>
        <item x="36"/>
        <item x="94"/>
        <item x="107"/>
        <item x="21"/>
        <item x="40"/>
        <item x="93"/>
        <item x="101"/>
        <item x="66"/>
        <item x="95"/>
        <item x="59"/>
        <item x="39"/>
        <item x="83"/>
        <item x="74"/>
        <item x="15"/>
        <item x="2"/>
        <item x="1"/>
        <item x="67"/>
        <item x="92"/>
        <item x="73"/>
        <item x="37"/>
        <item x="103"/>
        <item x="43"/>
        <item x="0"/>
        <item x="49"/>
        <item x="33"/>
        <item x="99"/>
        <item x="8"/>
        <item x="6"/>
        <item x="32"/>
        <item x="27"/>
        <item x="7"/>
        <item x="51"/>
        <item x="53"/>
        <item x="89"/>
        <item x="58"/>
        <item x="11"/>
        <item x="31"/>
        <item x="34"/>
        <item x="86"/>
        <item x="47"/>
        <item x="97"/>
        <item x="75"/>
        <item x="4"/>
        <item x="85"/>
        <item x="18"/>
        <item x="82"/>
        <item x="56"/>
        <item x="41"/>
        <item x="44"/>
        <item x="14"/>
        <item x="16"/>
        <item x="78"/>
        <item x="50"/>
        <item x="38"/>
        <item x="29"/>
        <item x="13"/>
        <item x="57"/>
        <item x="100"/>
        <item x="76"/>
        <item x="45"/>
        <item x="71"/>
        <item x="46"/>
        <item x="48"/>
        <item x="12"/>
        <item x="60"/>
        <item x="26"/>
        <item x="55"/>
        <item x="5"/>
        <item x="81"/>
        <item x="62"/>
        <item x="30"/>
        <item x="96"/>
        <item x="65"/>
        <item x="79"/>
        <item x="69"/>
        <item x="91"/>
        <item x="70"/>
        <item x="64"/>
        <item x="20"/>
        <item x="17"/>
        <item x="104"/>
        <item x="61"/>
        <item x="54"/>
        <item x="87"/>
        <item x="88"/>
        <item x="3"/>
        <item x="84"/>
        <item x="68"/>
        <item x="52"/>
        <item x="80"/>
        <item x="106"/>
        <item x="19"/>
        <item x="98"/>
        <item x="25"/>
        <item x="90"/>
        <item x="63"/>
        <item x="24"/>
        <item x="35"/>
        <item x="22"/>
        <item x="23"/>
        <item x="10"/>
        <item x="77"/>
      </items>
    </pivotField>
    <pivotField name="E-mail - Contato" compact="0" outline="0" multipleItemSelectionAllowed="1" showAll="0"/>
    <pivotField name="CPF - Responsável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</pivotFields>
  <rowFields count="5">
    <field x="0"/>
    <field x="2"/>
    <field x="13"/>
    <field x="9"/>
    <field x="11"/>
  </rowFields>
  <rowItems count="24">
    <i>
      <x v="2"/>
      <x v="33"/>
      <x v="19"/>
      <x v="61"/>
      <x v="34"/>
    </i>
    <i>
      <x v="3"/>
      <x v="5"/>
      <x v="69"/>
      <x v="4"/>
      <x v="29"/>
    </i>
    <i>
      <x v="4"/>
      <x v="70"/>
      <x v="21"/>
      <x v="1"/>
      <x/>
    </i>
    <i>
      <x v="5"/>
      <x v="82"/>
      <x v="105"/>
      <x v="72"/>
      <x v="22"/>
    </i>
    <i>
      <x v="14"/>
      <x v="35"/>
      <x v="92"/>
      <x v="74"/>
      <x v="12"/>
    </i>
    <i>
      <x v="19"/>
      <x v="88"/>
      <x v="38"/>
      <x v="95"/>
      <x v="31"/>
    </i>
    <i>
      <x v="22"/>
      <x v="93"/>
      <x v="41"/>
      <x v="99"/>
      <x v="32"/>
    </i>
    <i>
      <x v="24"/>
      <x v="82"/>
      <x v="106"/>
      <x v="72"/>
      <x v="22"/>
    </i>
    <i>
      <x v="29"/>
      <x v="45"/>
      <x v="74"/>
      <x v="41"/>
      <x v="19"/>
    </i>
    <i>
      <x v="41"/>
      <x v="36"/>
      <x v="75"/>
      <x v="39"/>
      <x v="35"/>
    </i>
    <i>
      <x v="44"/>
      <x v="4"/>
      <x v="68"/>
      <x v="42"/>
      <x v="28"/>
    </i>
    <i>
      <x v="45"/>
      <x v="28"/>
      <x v="15"/>
      <x v="45"/>
      <x v="40"/>
    </i>
    <i>
      <x v="46"/>
      <x v="85"/>
      <x v="98"/>
      <x v="73"/>
      <x v="21"/>
    </i>
    <i>
      <x v="48"/>
      <x v="80"/>
      <x v="54"/>
      <x v="37"/>
      <x v="25"/>
    </i>
    <i>
      <x v="49"/>
      <x v="49"/>
      <x v="103"/>
      <x v="86"/>
      <x v="22"/>
    </i>
    <i>
      <x v="51"/>
      <x v="47"/>
      <x v="94"/>
      <x v="92"/>
      <x v="32"/>
    </i>
    <i>
      <x v="58"/>
      <x v="87"/>
      <x v="56"/>
      <x v="94"/>
      <x v="19"/>
    </i>
    <i>
      <x v="68"/>
      <x v="98"/>
      <x v="48"/>
      <x v="25"/>
      <x v="34"/>
    </i>
    <i>
      <x v="74"/>
      <x v="65"/>
      <x v="108"/>
      <x v="75"/>
      <x v="34"/>
    </i>
    <i>
      <x v="77"/>
      <x v="99"/>
      <x v="50"/>
      <x v="47"/>
      <x v="37"/>
    </i>
    <i>
      <x v="81"/>
      <x v="68"/>
      <x v="30"/>
      <x v="34"/>
      <x v="29"/>
    </i>
    <i>
      <x v="85"/>
      <x v="106"/>
      <x v="61"/>
      <x v="62"/>
      <x v="22"/>
    </i>
    <i>
      <x v="88"/>
      <x v="22"/>
      <x v="91"/>
      <x v="87"/>
      <x v="38"/>
    </i>
    <i>
      <x v="95"/>
      <x v="78"/>
      <x v="66"/>
      <x v="43"/>
      <x v="27"/>
    </i>
  </rowItems>
  <colItems count="1">
    <i/>
  </colItems>
  <pageFields count="1">
    <pageField fld="5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drive/folders/1X5kfb2jj-d7JL8hL1ECLfmqDoF-wGK7-?usp=drive_link" TargetMode="External"/><Relationship Id="rId21" Type="http://schemas.openxmlformats.org/officeDocument/2006/relationships/hyperlink" Target="https://drive.google.com/drive/folders/1wM8WXWKo6fxEZ4YkdqjAgKw1khZmZ0P2?usp=drive_link" TargetMode="External"/><Relationship Id="rId42" Type="http://schemas.openxmlformats.org/officeDocument/2006/relationships/hyperlink" Target="https://drive.google.com/drive/folders/1PugqapkIhFhPa8T1PBSHmrMdRlqqkxQ_?usp=drive_link" TargetMode="External"/><Relationship Id="rId63" Type="http://schemas.openxmlformats.org/officeDocument/2006/relationships/hyperlink" Target="https://drive.google.com/drive/folders/1J0KQ8OChXtFyUsRrqTxBN9VP0Stay7jL?usp=drive_link" TargetMode="External"/><Relationship Id="rId84" Type="http://schemas.openxmlformats.org/officeDocument/2006/relationships/hyperlink" Target="https://docs.google.com/document/d/1Z6M6EniINJsOUbmAdezlXq__yLj8lK7S/edit?usp=drive_link&amp;ouid=113810406368108601541&amp;rtpof=true&amp;sd=true" TargetMode="External"/><Relationship Id="rId138" Type="http://schemas.openxmlformats.org/officeDocument/2006/relationships/hyperlink" Target="https://drive.google.com/drive/folders/11oZwC8HpaHecdQW9vKeLK_73GZ0bV8g6?usp=drive_link" TargetMode="External"/><Relationship Id="rId159" Type="http://schemas.openxmlformats.org/officeDocument/2006/relationships/hyperlink" Target="https://drive.google.com/drive/folders/1QGElRGDeMMsBPBbzh-tRy6Re2wcou1f1?usp=drive_link" TargetMode="External"/><Relationship Id="rId170" Type="http://schemas.openxmlformats.org/officeDocument/2006/relationships/hyperlink" Target="https://docs.google.com/document/d/1_Bw-y0649-DhXMQFLx4ntdHue9KkhYV-/edit?usp=drive_link&amp;ouid=113810406368108601541&amp;rtpof=true&amp;sd=true" TargetMode="External"/><Relationship Id="rId191" Type="http://schemas.openxmlformats.org/officeDocument/2006/relationships/hyperlink" Target="https://drive.google.com/drive/folders/1OL5gxNGyfdk0g61ruD4QohU8xtV312jD?usp=drive_link" TargetMode="External"/><Relationship Id="rId107" Type="http://schemas.openxmlformats.org/officeDocument/2006/relationships/hyperlink" Target="https://docs.google.com/document/d/1-pGvw9mQdBWhzfrYKudi_OzMlirhBd2n/edit?usp=drive_link&amp;ouid=113810406368108601541&amp;rtpof=true&amp;sd=true" TargetMode="External"/><Relationship Id="rId11" Type="http://schemas.openxmlformats.org/officeDocument/2006/relationships/hyperlink" Target="https://docs.google.com/document/d/1qtfo6XlK0yI5-mHcNs26a0fjV3hjXDY1/edit?usp=drive_link&amp;ouid=113810406368108601541&amp;rtpof=true&amp;sd=true" TargetMode="External"/><Relationship Id="rId32" Type="http://schemas.openxmlformats.org/officeDocument/2006/relationships/hyperlink" Target="https://drive.google.com/drive/folders/1_Zk_FEq6U9B8QGYPr4p1_8YgvPHhayQZ?usp=drive_link" TargetMode="External"/><Relationship Id="rId53" Type="http://schemas.openxmlformats.org/officeDocument/2006/relationships/hyperlink" Target="https://docs.google.com/document/d/1qCYBNbPgrJgtHf8cLOMiv0PuQTX-YgBg/edit?usp=drive_link&amp;ouid=113810406368108601541&amp;rtpof=true&amp;sd=true" TargetMode="External"/><Relationship Id="rId74" Type="http://schemas.openxmlformats.org/officeDocument/2006/relationships/hyperlink" Target="https://drive.google.com/drive/folders/18qlkA3eEdkpvNcRVvO8HXmXoPeTkoJW-?usp=drive_link" TargetMode="External"/><Relationship Id="rId128" Type="http://schemas.openxmlformats.org/officeDocument/2006/relationships/hyperlink" Target="https://docs.google.com/document/d/17T83BD9W4dDze6xMzCmLChgX8qZC4PAS/edit?usp=drive_link&amp;ouid=113810406368108601541&amp;rtpof=true&amp;sd=true" TargetMode="External"/><Relationship Id="rId149" Type="http://schemas.openxmlformats.org/officeDocument/2006/relationships/hyperlink" Target="https://drive.google.com/drive/folders/1wThYO6l0-XqokqymY61xflVycQ59MqEq?usp=drive_link" TargetMode="External"/><Relationship Id="rId5" Type="http://schemas.openxmlformats.org/officeDocument/2006/relationships/hyperlink" Target="https://drive.google.com/drive/folders/16mid118yX6IMdLq_IJbwA6-LKNWGGnen?usp=drive_link" TargetMode="External"/><Relationship Id="rId95" Type="http://schemas.openxmlformats.org/officeDocument/2006/relationships/hyperlink" Target="https://docs.google.com/document/d/1FphRhS2fd6yMHGAxglW_J8UtzS41mmpJ/edit?usp=drive_link&amp;ouid=113810406368108601541&amp;rtpof=true&amp;sd=true" TargetMode="External"/><Relationship Id="rId160" Type="http://schemas.openxmlformats.org/officeDocument/2006/relationships/hyperlink" Target="https://drive.google.com/drive/folders/1-uuVATQ4KsMfHFzAPCiMbq6jNtPcDeqF?usp=drive_link" TargetMode="External"/><Relationship Id="rId181" Type="http://schemas.openxmlformats.org/officeDocument/2006/relationships/hyperlink" Target="https://docs.google.com/document/d/1xdOgdFN7HDxNyaoW0Xb_l1ML870ZRnqe/edit?usp=drive_link&amp;ouid=113810406368108601541&amp;rtpof=true&amp;sd=true" TargetMode="External"/><Relationship Id="rId22" Type="http://schemas.openxmlformats.org/officeDocument/2006/relationships/hyperlink" Target="https://drive.google.com/drive/folders/1NCVU4cAX_zViXRCEYija_7kb2rh4z5v9?usp=drive_link" TargetMode="External"/><Relationship Id="rId43" Type="http://schemas.openxmlformats.org/officeDocument/2006/relationships/hyperlink" Target="https://docs.google.com/document/d/1UVNBJv7Dj1gdjRE5fFUZwD755rFbHV8K/edit?usp=drive_link&amp;ouid=113810406368108601541&amp;rtpof=true&amp;sd=true" TargetMode="External"/><Relationship Id="rId64" Type="http://schemas.openxmlformats.org/officeDocument/2006/relationships/hyperlink" Target="https://docs.google.com/document/d/1_JZwACnL3YxmHb77_bm0iQMTKu08RUv8/edit?usp=drive_link&amp;ouid=113810406368108601541&amp;rtpof=true&amp;sd=true" TargetMode="External"/><Relationship Id="rId118" Type="http://schemas.openxmlformats.org/officeDocument/2006/relationships/hyperlink" Target="https://docs.google.com/document/d/15U4cWBlRkbZf5DYfx_u__kb1bULWEn3c/edit?usp=drive_link&amp;ouid=113810406368108601541&amp;rtpof=true&amp;sd=true" TargetMode="External"/><Relationship Id="rId139" Type="http://schemas.openxmlformats.org/officeDocument/2006/relationships/hyperlink" Target="https://docs.google.com/document/d/1wsANRH_e414VuVvr7rqtVjwrGzNNSVXE/edit?usp=drive_link&amp;ouid=113810406368108601541&amp;rtpof=true&amp;sd=true" TargetMode="External"/><Relationship Id="rId85" Type="http://schemas.openxmlformats.org/officeDocument/2006/relationships/hyperlink" Target="https://docs.google.com/document/d/1d1vjuK__hmXtmlP1VptEsBz1FlAqETFV/edit?usp=drive_link&amp;ouid=113810406368108601541&amp;rtpof=true&amp;sd=true" TargetMode="External"/><Relationship Id="rId150" Type="http://schemas.openxmlformats.org/officeDocument/2006/relationships/hyperlink" Target="https://drive.google.com/drive/folders/1GsKxlIOPnfXAgnxeidJyw8W33BzzRsMP?usp=drive_link" TargetMode="External"/><Relationship Id="rId171" Type="http://schemas.openxmlformats.org/officeDocument/2006/relationships/hyperlink" Target="https://docs.google.com/document/d/1SPo1X4HJ-F0kIrblML09GilKw8veKtRY/edit?usp=drive_link&amp;ouid=113810406368108601541&amp;rtpof=true&amp;sd=true" TargetMode="External"/><Relationship Id="rId192" Type="http://schemas.openxmlformats.org/officeDocument/2006/relationships/hyperlink" Target="https://drive.google.com/drive/folders/1pKmgPdYYQb_PIwMr3SfVyAnyN2bBWgn_?usp=drive_link" TargetMode="External"/><Relationship Id="rId12" Type="http://schemas.openxmlformats.org/officeDocument/2006/relationships/hyperlink" Target="https://docs.google.com/document/d/177qr6OnAPwSc_b3GgIBbPJb3jB2dOvvQ/edit?usp=drive_link&amp;ouid=113810406368108601541&amp;rtpof=true&amp;sd=true" TargetMode="External"/><Relationship Id="rId33" Type="http://schemas.openxmlformats.org/officeDocument/2006/relationships/hyperlink" Target="https://drive.google.com/drive/folders/1NdbWNS5_AsEh57amh-V-jAvPzxJ7l0Ox?usp=drive_link" TargetMode="External"/><Relationship Id="rId108" Type="http://schemas.openxmlformats.org/officeDocument/2006/relationships/hyperlink" Target="https://drive.google.com/drive/folders/1UshAdN4Rdbz-CChuhxM_ZgFt_WcVM9BZ?usp=drive_link" TargetMode="External"/><Relationship Id="rId129" Type="http://schemas.openxmlformats.org/officeDocument/2006/relationships/hyperlink" Target="https://drive.google.com/drive/folders/1q3BH1dsS3SbKdRJr-0_81NOAJus7pBBk?usp=drive_link" TargetMode="External"/><Relationship Id="rId54" Type="http://schemas.openxmlformats.org/officeDocument/2006/relationships/hyperlink" Target="https://drive.google.com/drive/folders/1pYAoRYukp1iLSV2BAJ6nhli_ypP_z8zG?usp=drive_link" TargetMode="External"/><Relationship Id="rId75" Type="http://schemas.openxmlformats.org/officeDocument/2006/relationships/hyperlink" Target="https://docs.google.com/document/d/1jadRbdsF3T-YlCx1rFzBl5tUA73Jq9-t/edit?usp=drive_link&amp;ouid=113810406368108601541&amp;rtpof=true&amp;sd=true" TargetMode="External"/><Relationship Id="rId96" Type="http://schemas.openxmlformats.org/officeDocument/2006/relationships/hyperlink" Target="https://drive.google.com/drive/folders/175Fr0it1ERop3JFw7boBoRFEwT3jpndA?usp=drive_link" TargetMode="External"/><Relationship Id="rId140" Type="http://schemas.openxmlformats.org/officeDocument/2006/relationships/hyperlink" Target="https://drive.google.com/drive/folders/1I0XqW3JsIOX1t1mdsxA4jhjZbX0-mUek?usp=drive_link" TargetMode="External"/><Relationship Id="rId161" Type="http://schemas.openxmlformats.org/officeDocument/2006/relationships/hyperlink" Target="https://drive.google.com/drive/folders/1eBMSZWdwSI2fnlmS-WMqldBlYcOe_mti?usp=drive_link" TargetMode="External"/><Relationship Id="rId182" Type="http://schemas.openxmlformats.org/officeDocument/2006/relationships/hyperlink" Target="https://drive.google.com/drive/folders/1iMerZcQM5giZeK0nTIaf0CgbyXRt-2Bp?usp=drive_link" TargetMode="External"/><Relationship Id="rId6" Type="http://schemas.openxmlformats.org/officeDocument/2006/relationships/hyperlink" Target="https://docs.google.com/document/d/1pGg8IBaJOo1e3vbms9ckoxVcVV9yKRW0/edit?usp=drive_link&amp;ouid=113810406368108601541&amp;rtpof=true&amp;sd=true" TargetMode="External"/><Relationship Id="rId23" Type="http://schemas.openxmlformats.org/officeDocument/2006/relationships/hyperlink" Target="https://drive.google.com/drive/folders/1JCA6O3bkWWIsj_k1161NsvB4eFXjOGTQ?usp=drive_link" TargetMode="External"/><Relationship Id="rId119" Type="http://schemas.openxmlformats.org/officeDocument/2006/relationships/hyperlink" Target="https://docs.google.com/document/d/1l7cVnWGuAd4qQ_PgtS0G_3nk5LnJWSTk/edit?usp=drive_link&amp;ouid=113810406368108601541&amp;rtpof=true&amp;sd=true" TargetMode="External"/><Relationship Id="rId44" Type="http://schemas.openxmlformats.org/officeDocument/2006/relationships/hyperlink" Target="https://docs.google.com/document/d/1yOTPxXXhyNTAq59vEBi8Ar9MOCn-3KQs/edit?usp=drive_link&amp;ouid=113810406368108601541&amp;rtpof=true&amp;sd=true" TargetMode="External"/><Relationship Id="rId65" Type="http://schemas.openxmlformats.org/officeDocument/2006/relationships/hyperlink" Target="https://docs.google.com/document/d/1JUtq009loFaW-0E7mlA_DrnOWRiB0jHq/edit?usp=drive_link&amp;ouid=113810406368108601541&amp;rtpof=true&amp;sd=true" TargetMode="External"/><Relationship Id="rId86" Type="http://schemas.openxmlformats.org/officeDocument/2006/relationships/hyperlink" Target="https://drive.google.com/drive/folders/1Q5lorpt39YbnhX00Y6_32w_lmj15oqcJ?usp=drive_link" TargetMode="External"/><Relationship Id="rId130" Type="http://schemas.openxmlformats.org/officeDocument/2006/relationships/hyperlink" Target="https://docs.google.com/document/d/1cg8SgePRI7nfgQDDGk0GOfaHwBQuq-bo/edit?usp=drive_link&amp;ouid=113810406368108601541&amp;rtpof=true&amp;sd=true" TargetMode="External"/><Relationship Id="rId151" Type="http://schemas.openxmlformats.org/officeDocument/2006/relationships/hyperlink" Target="https://drive.google.com/drive/folders/1Y9wP6_tVpcGvh5eDWu_hiCuvzd5I6O-J?usp=drive_link" TargetMode="External"/><Relationship Id="rId172" Type="http://schemas.openxmlformats.org/officeDocument/2006/relationships/hyperlink" Target="https://drive.google.com/drive/folders/1MR0Hu5Nu8HXNCPdN67b3MSrHFJ_eISJD?usp=drive_link" TargetMode="External"/><Relationship Id="rId193" Type="http://schemas.openxmlformats.org/officeDocument/2006/relationships/hyperlink" Target="https://drive.google.com/drive/folders/1-4Fe-04YF8Aja4eOYnE6F5Icjv0-r68A?usp=drive_link" TargetMode="External"/><Relationship Id="rId13" Type="http://schemas.openxmlformats.org/officeDocument/2006/relationships/hyperlink" Target="https://drive.google.com/drive/folders/1Z4sAriFbHvAydGVbYbC8QtRnRkqiGNtw?usp=drive_link" TargetMode="External"/><Relationship Id="rId109" Type="http://schemas.openxmlformats.org/officeDocument/2006/relationships/hyperlink" Target="https://drive.google.com/drive/folders/1FngDUNadRgVJ2SW6VdLGZ9kLZsY7RAf-?usp=drive_link" TargetMode="External"/><Relationship Id="rId34" Type="http://schemas.openxmlformats.org/officeDocument/2006/relationships/hyperlink" Target="https://drive.google.com/drive/folders/1bcrjS-gfI0NnyqyMNjLsTC0s19a2Uqgz?usp=drive_link" TargetMode="External"/><Relationship Id="rId55" Type="http://schemas.openxmlformats.org/officeDocument/2006/relationships/hyperlink" Target="https://drive.google.com/drive/folders/1ne-8HT8mjFWEXcKPH_qT-9r9qmHM2y72?usp=drive_link" TargetMode="External"/><Relationship Id="rId76" Type="http://schemas.openxmlformats.org/officeDocument/2006/relationships/hyperlink" Target="https://drive.google.com/drive/folders/1ZvS0CIdIBGWTOFpYHJwa5EFDl6IVwyXE?usp=drive_link" TargetMode="External"/><Relationship Id="rId97" Type="http://schemas.openxmlformats.org/officeDocument/2006/relationships/hyperlink" Target="https://docs.google.com/document/d/1oIJz5gdPI86JQ_vF25lguskYllOxTeGF/edit?usp=drive_link&amp;ouid=113810406368108601541&amp;rtpof=true&amp;sd=true" TargetMode="External"/><Relationship Id="rId120" Type="http://schemas.openxmlformats.org/officeDocument/2006/relationships/hyperlink" Target="https://drive.google.com/drive/folders/1ek7kbvMdYZt8L6NEIM3eO3G451r1pqai?usp=drive_link" TargetMode="External"/><Relationship Id="rId141" Type="http://schemas.openxmlformats.org/officeDocument/2006/relationships/hyperlink" Target="https://docs.google.com/document/d/1FftXomseFhmSDj1jEjFscvzoVtpkQgPF/edit?usp=drive_link&amp;ouid=113810406368108601541&amp;rtpof=true&amp;sd=true" TargetMode="External"/><Relationship Id="rId7" Type="http://schemas.openxmlformats.org/officeDocument/2006/relationships/hyperlink" Target="https://docs.google.com/document/d/1JvcYCw6UINI5pWfvPBx81FVdCxAF6FlU/edit?usp=drive_link&amp;ouid=113810406368108601541&amp;rtpof=true&amp;sd=true" TargetMode="External"/><Relationship Id="rId162" Type="http://schemas.openxmlformats.org/officeDocument/2006/relationships/hyperlink" Target="https://docs.google.com/document/d/1lkGMBWHA1QY2BkXhnOfX4xYWYfPkdgGO/edit?usp=drive_link&amp;ouid=113810406368108601541&amp;rtpof=true&amp;sd=true" TargetMode="External"/><Relationship Id="rId183" Type="http://schemas.openxmlformats.org/officeDocument/2006/relationships/hyperlink" Target="https://docs.google.com/document/d/1BRJHZr-6x4O8ToUygZybv5L8pdSvmoDG/edit?usp=drive_link&amp;ouid=113810406368108601541&amp;rtpof=true&amp;sd=true" TargetMode="External"/><Relationship Id="rId2" Type="http://schemas.openxmlformats.org/officeDocument/2006/relationships/hyperlink" Target="https://docs.google.com/document/d/1UGleNjPn52l15_q0EDWlaQdADoXzUVx2/edit?usp=drive_link&amp;ouid=113810406368108601541&amp;rtpof=true&amp;sd=true" TargetMode="External"/><Relationship Id="rId29" Type="http://schemas.openxmlformats.org/officeDocument/2006/relationships/hyperlink" Target="https://drive.google.com/drive/folders/1msrDQ6fszfwBgWHnjwywIC5HDki6VZ6M?usp=drive_link" TargetMode="External"/><Relationship Id="rId24" Type="http://schemas.openxmlformats.org/officeDocument/2006/relationships/hyperlink" Target="https://docs.google.com/document/d/1blBgly_SdcW4_orx1B4Ax7fvtICEVXrp/edit?usp=drive_link&amp;ouid=113810406368108601541&amp;rtpof=true&amp;sd=true" TargetMode="External"/><Relationship Id="rId40" Type="http://schemas.openxmlformats.org/officeDocument/2006/relationships/hyperlink" Target="https://docs.google.com/document/d/19tH1EAwaupnCSLiTTYSdDJ-j8l939rY4/edit?usp=drive_link&amp;ouid=113810406368108601541&amp;rtpof=true&amp;sd=true" TargetMode="External"/><Relationship Id="rId45" Type="http://schemas.openxmlformats.org/officeDocument/2006/relationships/hyperlink" Target="https://drive.google.com/drive/folders/1ogYc3QFaYR5ZzjlvanOH5J5JdCzU9nHt?usp=drive_link" TargetMode="External"/><Relationship Id="rId66" Type="http://schemas.openxmlformats.org/officeDocument/2006/relationships/hyperlink" Target="https://drive.google.com/drive/folders/14Fo_2lwsBQy25Jniyb1guMhJQaJbGz3h?usp=drive_link" TargetMode="External"/><Relationship Id="rId87" Type="http://schemas.openxmlformats.org/officeDocument/2006/relationships/hyperlink" Target="https://docs.google.com/document/d/1VtSLMmE8EDvoSWwmSaKmnEihJtsQVO-T/edit?usp=drive_link&amp;ouid=113810406368108601541&amp;rtpof=true&amp;sd=true" TargetMode="External"/><Relationship Id="rId110" Type="http://schemas.openxmlformats.org/officeDocument/2006/relationships/hyperlink" Target="https://docs.google.com/document/d/1x24Fj98Si0bRcT9zD22Ey0hvYQVAaonC/edit?usp=sharing&amp;ouid=113810406368108601541&amp;rtpof=true&amp;sd=true" TargetMode="External"/><Relationship Id="rId115" Type="http://schemas.openxmlformats.org/officeDocument/2006/relationships/hyperlink" Target="https://drive.google.com/drive/folders/1p81wggrcx2w3e73hER9bL6In-eBFz6b2?usp=drive_link" TargetMode="External"/><Relationship Id="rId131" Type="http://schemas.openxmlformats.org/officeDocument/2006/relationships/hyperlink" Target="https://drive.google.com/drive/folders/1tquMyntfE5D9x-X8PNm86VbCk-u5-Sz_?usp=drive_link" TargetMode="External"/><Relationship Id="rId136" Type="http://schemas.openxmlformats.org/officeDocument/2006/relationships/hyperlink" Target="https://docs.google.com/document/d/14F-PoQ_VjzG7mi7rS9G-ZPhj-ayJ8kGy/edit?usp=drive_link&amp;ouid=113810406368108601541&amp;rtpof=true&amp;sd=true" TargetMode="External"/><Relationship Id="rId157" Type="http://schemas.openxmlformats.org/officeDocument/2006/relationships/hyperlink" Target="https://drive.google.com/drive/folders/1qtThLoa0H_5DoX3m3DPMb3SEZ8CynxbU?usp=drive_link" TargetMode="External"/><Relationship Id="rId178" Type="http://schemas.openxmlformats.org/officeDocument/2006/relationships/hyperlink" Target="https://docs.google.com/document/d/138TYGDY3tSr302nHyMYL3z2zopBq_LyR/edit?usp=drive_link&amp;ouid=113810406368108601541&amp;rtpof=true&amp;sd=true" TargetMode="External"/><Relationship Id="rId61" Type="http://schemas.openxmlformats.org/officeDocument/2006/relationships/hyperlink" Target="https://drive.google.com/drive/folders/1gNnI5eHjHcTCA86ADDRXCE_D5iJqQdtp?usp=drive_link" TargetMode="External"/><Relationship Id="rId82" Type="http://schemas.openxmlformats.org/officeDocument/2006/relationships/hyperlink" Target="https://drive.google.com/drive/folders/1vRDAhAIXlfcN8TN5hgCoCuEt5S-wWP28?usp=drive_link" TargetMode="External"/><Relationship Id="rId152" Type="http://schemas.openxmlformats.org/officeDocument/2006/relationships/hyperlink" Target="https://drive.google.com/drive/folders/121vQI-_Zlu72SsMFdof-UMpBvFKSyGxU?usp=drive_link" TargetMode="External"/><Relationship Id="rId173" Type="http://schemas.openxmlformats.org/officeDocument/2006/relationships/hyperlink" Target="https://drive.google.com/drive/folders/1ENlQZezf4Gh6QpWKsy8FWhY-tNRAa-1j?usp=drive_link" TargetMode="External"/><Relationship Id="rId194" Type="http://schemas.openxmlformats.org/officeDocument/2006/relationships/hyperlink" Target="https://docs.google.com/document/d/1DRH3CoQs_1DzyNN_B5jXjN2hFdjpEGza/edit?usp=drive_link&amp;ouid=113810406368108601541&amp;rtpof=true&amp;sd=true" TargetMode="External"/><Relationship Id="rId199" Type="http://schemas.openxmlformats.org/officeDocument/2006/relationships/hyperlink" Target="https://drive.google.com/drive/folders/1Xvk07zsoM7DpBsK8GBMVZ9kadtqb2syk?usp=drive_link" TargetMode="External"/><Relationship Id="rId19" Type="http://schemas.openxmlformats.org/officeDocument/2006/relationships/hyperlink" Target="https://drive.google.com/drive/folders/1xKPQOCeiW3EhAgu5QnmXRiUnw3k_Ftgo?usp=drive_link" TargetMode="External"/><Relationship Id="rId14" Type="http://schemas.openxmlformats.org/officeDocument/2006/relationships/hyperlink" Target="https://drive.google.com/drive/folders/1RGdLHgFjD30wr8aNcLBuMwiM0i_qjVny?usp=drive_link" TargetMode="External"/><Relationship Id="rId30" Type="http://schemas.openxmlformats.org/officeDocument/2006/relationships/hyperlink" Target="https://drive.google.com/drive/folders/17Ua6UetFyziMxrZufS4Dp-gLDhexiBfB?usp=drive_link" TargetMode="External"/><Relationship Id="rId35" Type="http://schemas.openxmlformats.org/officeDocument/2006/relationships/hyperlink" Target="https://docs.google.com/document/d/1uHxeR6XrQj5yqNIIHk82hgHHNKaNeY6o/edit?usp=drive_link&amp;ouid=113810406368108601541&amp;rtpof=true&amp;sd=true" TargetMode="External"/><Relationship Id="rId56" Type="http://schemas.openxmlformats.org/officeDocument/2006/relationships/hyperlink" Target="https://drive.google.com/drive/folders/1EcTnR0GHTNWM90jhX6wZlMu3MoOVIEX5?usp=drive_link" TargetMode="External"/><Relationship Id="rId77" Type="http://schemas.openxmlformats.org/officeDocument/2006/relationships/hyperlink" Target="https://drive.google.com/drive/folders/1YyFh9m95vw1ulPn-GBdVncQiZQc4brnQ?usp=drive_link" TargetMode="External"/><Relationship Id="rId100" Type="http://schemas.openxmlformats.org/officeDocument/2006/relationships/hyperlink" Target="https://drive.google.com/drive/folders/1SODXm39c_-2IURCVfTc1srZ5koAgY2zW?usp=drive_link" TargetMode="External"/><Relationship Id="rId105" Type="http://schemas.openxmlformats.org/officeDocument/2006/relationships/hyperlink" Target="https://drive.google.com/drive/folders/19tJun_sAUP6LMK_4MYQISPC3-soYfT0g?usp=drive_link" TargetMode="External"/><Relationship Id="rId126" Type="http://schemas.openxmlformats.org/officeDocument/2006/relationships/hyperlink" Target="https://drive.google.com/drive/folders/1JPH8ZUK0zExr4AIEXxWLtvu-_Vi3Hf0Z?usp=drive_link" TargetMode="External"/><Relationship Id="rId147" Type="http://schemas.openxmlformats.org/officeDocument/2006/relationships/hyperlink" Target="https://docs.google.com/document/d/1ByxgAjP3ZbseT7QC9aipeg9FsnFmF_DA/edit?usp=drive_link&amp;ouid=113810406368108601541&amp;rtpof=true&amp;sd=true" TargetMode="External"/><Relationship Id="rId168" Type="http://schemas.openxmlformats.org/officeDocument/2006/relationships/hyperlink" Target="https://drive.google.com/drive/folders/1thSaase3lr8_ncy8xI6jN5CX-JIYGLxs?usp=drive_link" TargetMode="External"/><Relationship Id="rId8" Type="http://schemas.openxmlformats.org/officeDocument/2006/relationships/hyperlink" Target="https://drive.google.com/drive/folders/1D2gjeqxhEzfOYm6cFkQogwKS85sFxZXz?usp=drive_link" TargetMode="External"/><Relationship Id="rId51" Type="http://schemas.openxmlformats.org/officeDocument/2006/relationships/hyperlink" Target="https://drive.google.com/drive/folders/160Gxs2pJOZJtMD26i3behMEty7GA9uqe?usp=drive_link" TargetMode="External"/><Relationship Id="rId72" Type="http://schemas.openxmlformats.org/officeDocument/2006/relationships/hyperlink" Target="https://docs.google.com/document/d/1aCxwv-YH4_tUI0Yzsdw89_FWq2maGgse/edit?usp=drive_link&amp;ouid=113810406368108601541&amp;rtpof=true&amp;sd=true" TargetMode="External"/><Relationship Id="rId93" Type="http://schemas.openxmlformats.org/officeDocument/2006/relationships/hyperlink" Target="https://drive.google.com/drive/folders/1UMhRzMLUf-oxIAjADwt4L0ZVS2cQ51HV?usp=drive_link" TargetMode="External"/><Relationship Id="rId98" Type="http://schemas.openxmlformats.org/officeDocument/2006/relationships/hyperlink" Target="https://docs.google.com/document/d/1TOUADo9SvdtMimMbDWeHL9Hfz3fyQW5Y/edit?usp=drive_link&amp;ouid=113810406368108601541&amp;rtpof=true&amp;sd=true" TargetMode="External"/><Relationship Id="rId121" Type="http://schemas.openxmlformats.org/officeDocument/2006/relationships/hyperlink" Target="https://drive.google.com/drive/folders/1d0nXNcAQK2SiY0xBTZktsry7tZ_RZqy0?usp=drive_link" TargetMode="External"/><Relationship Id="rId142" Type="http://schemas.openxmlformats.org/officeDocument/2006/relationships/hyperlink" Target="https://docs.google.com/document/d/1RBkrAZSkXBZIs1obzuwshtY5fe6IT-Yv/edit?usp=drive_link&amp;ouid=113810406368108601541&amp;rtpof=true&amp;sd=true" TargetMode="External"/><Relationship Id="rId163" Type="http://schemas.openxmlformats.org/officeDocument/2006/relationships/hyperlink" Target="https://docs.google.com/document/d/1o46_XKgR6ZZQwlzPdjPKnnrkf-DyzWC-/edit?usp=drive_link&amp;ouid=113810406368108601541&amp;rtpof=true&amp;sd=true" TargetMode="External"/><Relationship Id="rId184" Type="http://schemas.openxmlformats.org/officeDocument/2006/relationships/hyperlink" Target="https://docs.google.com/document/d/1pv6tO7yjFXoYcWevG0DLtkMCVxo-7TUH/edit?usp=drive_link&amp;ouid=113810406368108601541&amp;rtpof=true&amp;sd=true" TargetMode="External"/><Relationship Id="rId189" Type="http://schemas.openxmlformats.org/officeDocument/2006/relationships/hyperlink" Target="https://drive.google.com/drive/folders/1H2GOnteQFxOAczg5HDO-5ftZYsgbofL5?usp=drive_link" TargetMode="External"/><Relationship Id="rId3" Type="http://schemas.openxmlformats.org/officeDocument/2006/relationships/hyperlink" Target="https://drive.google.com/drive/folders/1trpo6TP2icKy0ezGR77rvIub-8rAeWcH?usp=drive_link" TargetMode="External"/><Relationship Id="rId25" Type="http://schemas.openxmlformats.org/officeDocument/2006/relationships/hyperlink" Target="https://docs.google.com/document/d/1H62Zi5lRsLMUz3ZN9HvZ-wKOz6UX_J19/edit?usp=drive_link&amp;ouid=113810406368108601541&amp;rtpof=true&amp;sd=true" TargetMode="External"/><Relationship Id="rId46" Type="http://schemas.openxmlformats.org/officeDocument/2006/relationships/hyperlink" Target="https://drive.google.com/drive/folders/1iA2coIMOEvTSyDCOWBym6f1Y8MQIpueY?usp=drive_link" TargetMode="External"/><Relationship Id="rId67" Type="http://schemas.openxmlformats.org/officeDocument/2006/relationships/hyperlink" Target="https://drive.google.com/drive/folders/1lddbi-3YDhC79_RZKe21A9YOK-66dBuj?usp=drive_link" TargetMode="External"/><Relationship Id="rId116" Type="http://schemas.openxmlformats.org/officeDocument/2006/relationships/hyperlink" Target="https://drive.google.com/drive/folders/1cqsYf_KeAPNR0ieW4C9TYEZx6MUTXN5Q?usp=drive_link" TargetMode="External"/><Relationship Id="rId137" Type="http://schemas.openxmlformats.org/officeDocument/2006/relationships/hyperlink" Target="https://drive.google.com/drive/folders/1NDhZcTeBfVwZ8cllIkTIdwpyCsVHRnhB?usp=drive_link" TargetMode="External"/><Relationship Id="rId158" Type="http://schemas.openxmlformats.org/officeDocument/2006/relationships/hyperlink" Target="https://docs.google.com/document/d/1a3dJr_BfhWeJSPJQQlO8S80afWkG0Ee9/edit?usp=drive_link&amp;ouid=113810406368108601541&amp;rtpof=true&amp;sd=true" TargetMode="External"/><Relationship Id="rId20" Type="http://schemas.openxmlformats.org/officeDocument/2006/relationships/hyperlink" Target="https://docs.google.com/document/d/1vtl27RLz0cBbW5Y92YsQd0U8vsuvM_iD/edit?usp=drive_link&amp;ouid=113810406368108601541&amp;rtpof=true&amp;sd=true" TargetMode="External"/><Relationship Id="rId41" Type="http://schemas.openxmlformats.org/officeDocument/2006/relationships/hyperlink" Target="https://docs.google.com/document/d/1R6bI2Q0LZnpKPHgrLNmtwqK_y9vCmFBV/edit?usp=drive_link&amp;ouid=113810406368108601541&amp;rtpof=true&amp;sd=true" TargetMode="External"/><Relationship Id="rId62" Type="http://schemas.openxmlformats.org/officeDocument/2006/relationships/hyperlink" Target="https://docs.google.com/document/d/1Vh_RSx881rm0HGAIqszp8JqdDexTwi7j/edit?usp=drive_link&amp;ouid=113810406368108601541&amp;rtpof=true&amp;sd=true" TargetMode="External"/><Relationship Id="rId83" Type="http://schemas.openxmlformats.org/officeDocument/2006/relationships/hyperlink" Target="https://drive.google.com/drive/folders/1W5oCW0QnGTKqHVfTiN4ORXfKk7CUeYve?usp=drive_link" TargetMode="External"/><Relationship Id="rId88" Type="http://schemas.openxmlformats.org/officeDocument/2006/relationships/hyperlink" Target="https://docs.google.com/document/d/1DgwOPm1T7kVINbsJw-7s7JBSE3IGkO-A/edit?usp=drive_link&amp;ouid=113810406368108601541&amp;rtpof=true&amp;sd=true" TargetMode="External"/><Relationship Id="rId111" Type="http://schemas.openxmlformats.org/officeDocument/2006/relationships/hyperlink" Target="https://docs.google.com/document/d/1EaejGVgWJgZVW6PfzS_E0vEGJqZAVT5P/edit?usp=drive_link&amp;ouid=113810406368108601541&amp;rtpof=true&amp;sd=true" TargetMode="External"/><Relationship Id="rId132" Type="http://schemas.openxmlformats.org/officeDocument/2006/relationships/hyperlink" Target="https://docs.google.com/document/d/1BPD1WI-cCxiCWQUp2qdmbrTxmyRoeYkF/edit?usp=drive_link&amp;ouid=113810406368108601541&amp;rtpof=true&amp;sd=true" TargetMode="External"/><Relationship Id="rId153" Type="http://schemas.openxmlformats.org/officeDocument/2006/relationships/hyperlink" Target="https://docs.google.com/document/d/16Wi2rKmWqhowxT33446FYBEgwO8TkcTI/edit?usp=drive_link&amp;ouid=113810406368108601541&amp;rtpof=true&amp;sd=true" TargetMode="External"/><Relationship Id="rId174" Type="http://schemas.openxmlformats.org/officeDocument/2006/relationships/hyperlink" Target="https://docs.google.com/document/d/1vZyz339IQcZvQBQGjLtZHILwpljBHLdB/edit?usp=drive_link&amp;ouid=113810406368108601541&amp;rtpof=true&amp;sd=true" TargetMode="External"/><Relationship Id="rId179" Type="http://schemas.openxmlformats.org/officeDocument/2006/relationships/hyperlink" Target="https://drive.google.com/drive/folders/1241_EzCcTjEnPWQOD-AY5D51AsmQK5w1?usp=drive_link" TargetMode="External"/><Relationship Id="rId195" Type="http://schemas.openxmlformats.org/officeDocument/2006/relationships/hyperlink" Target="https://docs.google.com/document/d/1Xu0l-w7Es_KCsQOhbhLp9N12uiuywp4M/edit?usp=drive_link&amp;ouid=113810406368108601541&amp;rtpof=true&amp;sd=true" TargetMode="External"/><Relationship Id="rId190" Type="http://schemas.openxmlformats.org/officeDocument/2006/relationships/hyperlink" Target="https://docs.google.com/document/d/1Plq7DOGUAyAXMgRcffgUZw-9QB_crjJU/edit?usp=drive_link&amp;ouid=113810406368108601541&amp;rtpof=true&amp;sd=true" TargetMode="External"/><Relationship Id="rId15" Type="http://schemas.openxmlformats.org/officeDocument/2006/relationships/hyperlink" Target="https://docs.google.com/document/d/1sb1Frve4sPYijgDagFqsSy_fqdqgOJH0/edit?usp=drive_link&amp;ouid=113810406368108601541&amp;rtpof=true&amp;sd=true" TargetMode="External"/><Relationship Id="rId36" Type="http://schemas.openxmlformats.org/officeDocument/2006/relationships/hyperlink" Target="https://docs.google.com/document/d/1_V-6izCSbHs0Kbv-NUOVrf36t1Ba5Lv4/edit?usp=drive_link&amp;ouid=113810406368108601541&amp;rtpof=true&amp;sd=true" TargetMode="External"/><Relationship Id="rId57" Type="http://schemas.openxmlformats.org/officeDocument/2006/relationships/hyperlink" Target="https://drive.google.com/drive/folders/1ZrrgJLmL8pbpkjTs86kTqWA8FFb8gSXl?usp=drive_link" TargetMode="External"/><Relationship Id="rId106" Type="http://schemas.openxmlformats.org/officeDocument/2006/relationships/hyperlink" Target="https://docs.google.com/document/d/1C9B7BOENWXrTgfMM0ZDnq79t0UoNABEt/edit?usp=drive_link&amp;ouid=113810406368108601541&amp;rtpof=true&amp;sd=true" TargetMode="External"/><Relationship Id="rId127" Type="http://schemas.openxmlformats.org/officeDocument/2006/relationships/hyperlink" Target="https://docs.google.com/document/d/1SqJd6JEPx9dZ7mvltF3jCcXpfqzSKMzU/edit?usp=drive_link&amp;ouid=113810406368108601541&amp;rtpof=true&amp;sd=true" TargetMode="External"/><Relationship Id="rId10" Type="http://schemas.openxmlformats.org/officeDocument/2006/relationships/hyperlink" Target="https://drive.google.com/drive/folders/1eAHBFxwZJcG3UCbwSV-5WU9wvO-H24d-?usp=drive_link" TargetMode="External"/><Relationship Id="rId31" Type="http://schemas.openxmlformats.org/officeDocument/2006/relationships/hyperlink" Target="https://docs.google.com/document/d/18n85K0EKlHF9NwrU__zQsVzaCf9VHWK9/edit?usp=drive_link&amp;ouid=113810406368108601541&amp;rtpof=true&amp;sd=true" TargetMode="External"/><Relationship Id="rId52" Type="http://schemas.openxmlformats.org/officeDocument/2006/relationships/hyperlink" Target="https://docs.google.com/document/d/1CyOaPV-UUzeB_85fZYyqo16CV5AjERmp/edit?usp=drive_link&amp;ouid=113810406368108601541&amp;rtpof=true&amp;sd=true" TargetMode="External"/><Relationship Id="rId73" Type="http://schemas.openxmlformats.org/officeDocument/2006/relationships/hyperlink" Target="https://docs.google.com/document/d/1SbxtDJ88DpPpYhVIR8fmypv66FbQPOC8/edit?usp=drive_link&amp;ouid=113810406368108601541&amp;rtpof=true&amp;sd=true" TargetMode="External"/><Relationship Id="rId78" Type="http://schemas.openxmlformats.org/officeDocument/2006/relationships/hyperlink" Target="https://docs.google.com/document/d/1csHqrsNwODNd_9fZMX950pD2NKWziHBQ/edit?usp=drive_link&amp;ouid=113810406368108601541&amp;rtpof=true&amp;sd=true" TargetMode="External"/><Relationship Id="rId94" Type="http://schemas.openxmlformats.org/officeDocument/2006/relationships/hyperlink" Target="https://docs.google.com/document/d/1qEJP9rH5opqrfk7mcxtxQ_R-mhpRhA12/edit?usp=drive_link&amp;ouid=113810406368108601541&amp;rtpof=true&amp;sd=true" TargetMode="External"/><Relationship Id="rId99" Type="http://schemas.openxmlformats.org/officeDocument/2006/relationships/hyperlink" Target="https://drive.google.com/drive/folders/1YRyaDyVrpFrYC27ToYE7bxxjKNDERWL-?usp=drive_link" TargetMode="External"/><Relationship Id="rId101" Type="http://schemas.openxmlformats.org/officeDocument/2006/relationships/hyperlink" Target="https://docs.google.com/document/d/11J4twmaoOgEv7PBeAzvrOzroBpNmXLXv/edit?usp=drive_link&amp;ouid=113810406368108601541&amp;rtpof=true&amp;sd=true" TargetMode="External"/><Relationship Id="rId122" Type="http://schemas.openxmlformats.org/officeDocument/2006/relationships/hyperlink" Target="https://drive.google.com/drive/folders/18FzbZwBqm--WqNeidr6UvDtzzcdNXsBB?usp=drive_link" TargetMode="External"/><Relationship Id="rId143" Type="http://schemas.openxmlformats.org/officeDocument/2006/relationships/hyperlink" Target="https://drive.google.com/drive/folders/13QLvR54R4XQY0DwWpxXhmJRanDY1JNBu?usp=drive_link" TargetMode="External"/><Relationship Id="rId148" Type="http://schemas.openxmlformats.org/officeDocument/2006/relationships/hyperlink" Target="https://docs.google.com/document/d/1Y-mbOaLlY0JTeHxyRIEv4WLiLfMyFpDE/edit?usp=drive_link&amp;ouid=113810406368108601541&amp;rtpof=true&amp;sd=true" TargetMode="External"/><Relationship Id="rId164" Type="http://schemas.openxmlformats.org/officeDocument/2006/relationships/hyperlink" Target="https://drive.google.com/drive/folders/1iZ-KcOlR6r1JVPGwYeuUez8HjWZOVe93?usp=drive_link" TargetMode="External"/><Relationship Id="rId169" Type="http://schemas.openxmlformats.org/officeDocument/2006/relationships/hyperlink" Target="https://drive.google.com/drive/folders/1hDGVyI3jPjhApbCSdBOlqjB_Zkqgay2y?usp=drive_link" TargetMode="External"/><Relationship Id="rId185" Type="http://schemas.openxmlformats.org/officeDocument/2006/relationships/hyperlink" Target="https://drive.google.com/drive/folders/1Tr-fuH6CmP9ciwfYBSM1cmcVB1YkIPuJ?usp=drive_link" TargetMode="External"/><Relationship Id="rId4" Type="http://schemas.openxmlformats.org/officeDocument/2006/relationships/hyperlink" Target="https://docs.google.com/document/d/1CpvJGomGV9rLiLd6j_5a3Kz6huWI-Dic/edit?usp=drive_link&amp;ouid=113810406368108601541&amp;rtpof=true&amp;sd=true" TargetMode="External"/><Relationship Id="rId9" Type="http://schemas.openxmlformats.org/officeDocument/2006/relationships/hyperlink" Target="https://docs.google.com/document/d/1Y8cgyZnM7NBqoacMvEG37oF3-LGVv-qt/edit?usp=drive_link&amp;ouid=113810406368108601541&amp;rtpof=true&amp;sd=true" TargetMode="External"/><Relationship Id="rId180" Type="http://schemas.openxmlformats.org/officeDocument/2006/relationships/hyperlink" Target="https://drive.google.com/drive/folders/1f5THUITgiaO2V1mql8837L4Hi1pBMY0f?usp=drive_link" TargetMode="External"/><Relationship Id="rId26" Type="http://schemas.openxmlformats.org/officeDocument/2006/relationships/hyperlink" Target="https://drive.google.com/drive/folders/1IuJl_3PU3ne19BVMq0vj5xEMrmgeOlwy?usp=drive_link" TargetMode="External"/><Relationship Id="rId47" Type="http://schemas.openxmlformats.org/officeDocument/2006/relationships/hyperlink" Target="https://drive.google.com/drive/folders/1PEENsPhfaOWT87Q_oNrKVts3tu-alzNF?usp=drive_link" TargetMode="External"/><Relationship Id="rId68" Type="http://schemas.openxmlformats.org/officeDocument/2006/relationships/hyperlink" Target="https://drive.google.com/drive/folders/1eC4K0C_2lkbET7zdqE9uG1w9bQN2ttNa?usp=drive_link" TargetMode="External"/><Relationship Id="rId89" Type="http://schemas.openxmlformats.org/officeDocument/2006/relationships/hyperlink" Target="https://drive.google.com/drive/folders/1amR3uJKB-H0qshu-anTvYWKAYpLYtfY1?usp=drive_link" TargetMode="External"/><Relationship Id="rId112" Type="http://schemas.openxmlformats.org/officeDocument/2006/relationships/hyperlink" Target="https://drive.google.com/drive/folders/1rzeBBZbkqts2wVdYBRy0WhKK4adSSLHo?usp=drive_link" TargetMode="External"/><Relationship Id="rId133" Type="http://schemas.openxmlformats.org/officeDocument/2006/relationships/hyperlink" Target="https://drive.google.com/drive/folders/1pI7OZnYkJr6y7_Djh1U4xoDO61I2Hqyk?usp=drive_link" TargetMode="External"/><Relationship Id="rId154" Type="http://schemas.openxmlformats.org/officeDocument/2006/relationships/hyperlink" Target="https://docs.google.com/document/d/10FsX-ar8HxfLFfE_AN86EUyG9sQquHED/edit?usp=drive_link&amp;ouid=113810406368108601541&amp;rtpof=true&amp;sd=true" TargetMode="External"/><Relationship Id="rId175" Type="http://schemas.openxmlformats.org/officeDocument/2006/relationships/hyperlink" Target="https://drive.google.com/drive/folders/1FfrFxqQ_bq4ejXGXQ0tS7_yw3uS770Kq?usp=drive_link" TargetMode="External"/><Relationship Id="rId196" Type="http://schemas.openxmlformats.org/officeDocument/2006/relationships/hyperlink" Target="https://drive.google.com/drive/folders/10ccxwmVzwbEBqZrkqmSCBB_BIp4YJ9uJ?usp=drive_link" TargetMode="External"/><Relationship Id="rId200" Type="http://schemas.openxmlformats.org/officeDocument/2006/relationships/hyperlink" Target="https://docs.google.com/document/d/1NX1eag3LEgylHb_Mx88oJvigrOcyFJHL/edit?usp=drive_link&amp;ouid=113810406368108601541&amp;rtpof=true&amp;sd=true" TargetMode="External"/><Relationship Id="rId16" Type="http://schemas.openxmlformats.org/officeDocument/2006/relationships/hyperlink" Target="https://docs.google.com/document/d/1N1UA3Z-qU6t-xRweqw1XD8a-A-6HsROO/edit?usp=drive_link&amp;ouid=113810406368108601541&amp;rtpof=true&amp;sd=true" TargetMode="External"/><Relationship Id="rId37" Type="http://schemas.openxmlformats.org/officeDocument/2006/relationships/hyperlink" Target="https://drive.google.com/drive/folders/1wRvtfB4JsHxKuDh-c0PVCvM4CcRa-XFQ?usp=drive_link" TargetMode="External"/><Relationship Id="rId58" Type="http://schemas.openxmlformats.org/officeDocument/2006/relationships/hyperlink" Target="https://docs.google.com/document/d/1i9HAqUvjV8FvmfUtCA2KcB6_UcMYFaa8/edit?usp=drive_link&amp;ouid=113810406368108601541&amp;rtpof=true&amp;sd=true" TargetMode="External"/><Relationship Id="rId79" Type="http://schemas.openxmlformats.org/officeDocument/2006/relationships/hyperlink" Target="https://docs.google.com/document/d/1Zt-6-ZFm-ygxcMQmkhoRb9lgFIwYg766/edit?usp=drive_link&amp;ouid=113810406368108601541&amp;rtpof=true&amp;sd=true" TargetMode="External"/><Relationship Id="rId102" Type="http://schemas.openxmlformats.org/officeDocument/2006/relationships/hyperlink" Target="https://drive.google.com/drive/folders/1saVfjygs617PKYCpB_rEaT_8Zn0K5UGb?usp=drive_link" TargetMode="External"/><Relationship Id="rId123" Type="http://schemas.openxmlformats.org/officeDocument/2006/relationships/hyperlink" Target="https://drive.google.com/drive/folders/16VRludxZ4z6Wn9bv1JXdVnEXprm2L6-7?usp=drive_link" TargetMode="External"/><Relationship Id="rId144" Type="http://schemas.openxmlformats.org/officeDocument/2006/relationships/hyperlink" Target="https://drive.google.com/drive/folders/15bdlsL0lGKJL49HxKFI2uBhTvV1xM6MZ?usp=drive_link" TargetMode="External"/><Relationship Id="rId90" Type="http://schemas.openxmlformats.org/officeDocument/2006/relationships/hyperlink" Target="https://docs.google.com/document/d/1rPsHvb8Xx3RMu1YAYM19WfHxiZ90t0jY/edit?usp=drive_link&amp;ouid=113810406368108601541&amp;rtpof=true&amp;sd=true" TargetMode="External"/><Relationship Id="rId165" Type="http://schemas.openxmlformats.org/officeDocument/2006/relationships/hyperlink" Target="https://drive.google.com/drive/folders/1SroMpZy9E6m0TugYep_d4F-vXPn-p4Jr?usp=drive_link" TargetMode="External"/><Relationship Id="rId186" Type="http://schemas.openxmlformats.org/officeDocument/2006/relationships/hyperlink" Target="https://docs.google.com/document/d/1ExayWK073M6p3aVQj4FacZLcErsHqoU0/edit?usp=drive_link&amp;ouid=113810406368108601541&amp;rtpof=true&amp;sd=true" TargetMode="External"/><Relationship Id="rId27" Type="http://schemas.openxmlformats.org/officeDocument/2006/relationships/hyperlink" Target="https://docs.google.com/document/d/1r3jef8cSvbyDaWdSNQ-a6UUMOwCHx3lx/edit?usp=drive_link&amp;ouid=113810406368108601541&amp;rtpof=true&amp;sd=true" TargetMode="External"/><Relationship Id="rId48" Type="http://schemas.openxmlformats.org/officeDocument/2006/relationships/hyperlink" Target="https://drive.google.com/drive/folders/1BnACBoDLgAySJKF1TWrNf0cKdNL5sTZy?usp=drive_link" TargetMode="External"/><Relationship Id="rId69" Type="http://schemas.openxmlformats.org/officeDocument/2006/relationships/hyperlink" Target="https://docs.google.com/document/d/1oJYNRRaW7DX20YOBr-wEpG_AXExTYNAp/edit?usp=drive_link&amp;ouid=113810406368108601541&amp;rtpof=true&amp;sd=true" TargetMode="External"/><Relationship Id="rId113" Type="http://schemas.openxmlformats.org/officeDocument/2006/relationships/hyperlink" Target="https://drive.google.com/drive/folders/1KDy_8qlSpb0kz9Ck3-ild55wI0mMzqcc?usp=drive_link" TargetMode="External"/><Relationship Id="rId134" Type="http://schemas.openxmlformats.org/officeDocument/2006/relationships/hyperlink" Target="https://drive.google.com/drive/folders/117bt8aM7_jv0TACviJlyZ2Ehv6QiHrsi?usp=drive_link" TargetMode="External"/><Relationship Id="rId80" Type="http://schemas.openxmlformats.org/officeDocument/2006/relationships/hyperlink" Target="https://drive.google.com/drive/folders/1eyaeP6yae6s4HIVdH3m0Qo-2gqTbTqS-?usp=drive_link" TargetMode="External"/><Relationship Id="rId155" Type="http://schemas.openxmlformats.org/officeDocument/2006/relationships/hyperlink" Target="https://drive.google.com/drive/folders/1J9pnQ9Ve1VadHL40Woddu9I7ajIn40Or?usp=drive_link" TargetMode="External"/><Relationship Id="rId176" Type="http://schemas.openxmlformats.org/officeDocument/2006/relationships/hyperlink" Target="https://drive.google.com/drive/folders/1XVXtRHOLhg-MYUzn6TXYMhZAg9-SHQ1m?usp=drive_link" TargetMode="External"/><Relationship Id="rId197" Type="http://schemas.openxmlformats.org/officeDocument/2006/relationships/hyperlink" Target="https://docs.google.com/document/d/1LgSo8vUMPck5DY39FPkjZmHxv3XWkQjt/edit?usp=drive_link&amp;ouid=113810406368108601541&amp;rtpof=true&amp;sd=true" TargetMode="External"/><Relationship Id="rId201" Type="http://schemas.openxmlformats.org/officeDocument/2006/relationships/hyperlink" Target="https://docs.google.com/document/d/1tUMUO_Xwi4Z77zBGp4_7sYQRVuKDqiFv/edit?usp=drive_link&amp;ouid=113810406368108601541&amp;rtpof=true&amp;sd=true" TargetMode="External"/><Relationship Id="rId17" Type="http://schemas.openxmlformats.org/officeDocument/2006/relationships/hyperlink" Target="https://drive.google.com/drive/folders/1kGorDW_Cxld08CLZJgeE5P080cSwQmm-?usp=drive_link" TargetMode="External"/><Relationship Id="rId38" Type="http://schemas.openxmlformats.org/officeDocument/2006/relationships/hyperlink" Target="https://drive.google.com/drive/folders/1MUjS-k6_OcaI2X_gBvi56B4VE23TSmi3?usp=drive_link" TargetMode="External"/><Relationship Id="rId59" Type="http://schemas.openxmlformats.org/officeDocument/2006/relationships/hyperlink" Target="https://docs.google.com/document/d/1cltMU3Jm2qv50C4luPV-5ACJ9IYU9Npf/edit?usp=drive_link&amp;ouid=113810406368108601541&amp;rtpof=true&amp;sd=true" TargetMode="External"/><Relationship Id="rId103" Type="http://schemas.openxmlformats.org/officeDocument/2006/relationships/hyperlink" Target="https://drive.google.com/drive/folders/1na9oR4LfMHz8cdGkeU32kkHzwjngOqeE?usp=drive_link" TargetMode="External"/><Relationship Id="rId124" Type="http://schemas.openxmlformats.org/officeDocument/2006/relationships/hyperlink" Target="https://drive.google.com/drive/folders/1ylxk2kFJkaeAicxsOxpPDIHXnXVUw50Q?usp=drive_link" TargetMode="External"/><Relationship Id="rId70" Type="http://schemas.openxmlformats.org/officeDocument/2006/relationships/hyperlink" Target="https://docs.google.com/document/d/18JWNs8mSXZ0bWajGTSBcMSLiEa3eInL7/edit?usp=drive_link&amp;ouid=113810406368108601541&amp;rtpof=true&amp;sd=true" TargetMode="External"/><Relationship Id="rId91" Type="http://schemas.openxmlformats.org/officeDocument/2006/relationships/hyperlink" Target="https://drive.google.com/drive/folders/1rvh37-UtGIWwyKvX0uqKRNreFgK72nbq?usp=drive_link" TargetMode="External"/><Relationship Id="rId145" Type="http://schemas.openxmlformats.org/officeDocument/2006/relationships/hyperlink" Target="https://docs.google.com/document/d/127E9Ex2wE4yP9bVp7ZBMQP65F2v2ZRpT/edit?usp=drive_link&amp;ouid=113810406368108601541&amp;rtpof=true&amp;sd=true" TargetMode="External"/><Relationship Id="rId166" Type="http://schemas.openxmlformats.org/officeDocument/2006/relationships/hyperlink" Target="https://docs.google.com/document/d/1eFiG4WPCuCTSWOLr3VpQOV-cJj-_2KDw/edit?usp=drive_link&amp;ouid=113810406368108601541&amp;rtpof=true&amp;sd=true" TargetMode="External"/><Relationship Id="rId187" Type="http://schemas.openxmlformats.org/officeDocument/2006/relationships/hyperlink" Target="https://docs.google.com/document/d/1HOhWfICht5rHaBhfwocSEVJnPMtpw-kK/edit?usp=drive_link&amp;ouid=113810406368108601541&amp;rtpof=true&amp;sd=true" TargetMode="External"/><Relationship Id="rId1" Type="http://schemas.openxmlformats.org/officeDocument/2006/relationships/hyperlink" Target="https://drive.google.com/drive/folders/19OcXP81kiqeVOxmhQbMKq3liI5x9w-eZ?usp=drive_link" TargetMode="External"/><Relationship Id="rId28" Type="http://schemas.openxmlformats.org/officeDocument/2006/relationships/hyperlink" Target="https://docs.google.com/document/d/1MJNOOMPAqJd99tCK67RClYX3l68K02Sk/edit?usp=drive_link&amp;ouid=113810406368108601541&amp;rtpof=true&amp;sd=true" TargetMode="External"/><Relationship Id="rId49" Type="http://schemas.openxmlformats.org/officeDocument/2006/relationships/hyperlink" Target="https://docs.google.com/document/d/1P7Ah2YiqdIh1ptVtvTDCQahENKinyeyt/edit?usp=drive_link&amp;ouid=113810406368108601541&amp;rtpof=true&amp;sd=true" TargetMode="External"/><Relationship Id="rId114" Type="http://schemas.openxmlformats.org/officeDocument/2006/relationships/hyperlink" Target="https://drive.google.com/drive/folders/1u1NiE-QQMtLNmj3XpW-LAFMc8h0NcNSp?usp=drive_link" TargetMode="External"/><Relationship Id="rId60" Type="http://schemas.openxmlformats.org/officeDocument/2006/relationships/hyperlink" Target="https://drive.google.com/drive/folders/1P4vTDaQpF3CAIRIBHz8g2U0CVzh5U_qL?usp=drive_link" TargetMode="External"/><Relationship Id="rId81" Type="http://schemas.openxmlformats.org/officeDocument/2006/relationships/hyperlink" Target="https://drive.google.com/drive/folders/1bNcEVQZ3SRrVlecNkwlFtTyIpOv0sqsG?usp=drive_link" TargetMode="External"/><Relationship Id="rId135" Type="http://schemas.openxmlformats.org/officeDocument/2006/relationships/hyperlink" Target="https://docs.google.com/document/d/1zyRDcJOmxkzdau4ksNQ6Pxf4lr2Er9wK/edit?usp=drive_link&amp;ouid=113810406368108601541&amp;rtpof=true&amp;sd=true" TargetMode="External"/><Relationship Id="rId156" Type="http://schemas.openxmlformats.org/officeDocument/2006/relationships/hyperlink" Target="https://drive.google.com/drive/folders/1PTYOT29yrTbTl4pKIQO5x07J8sDgx9M_?usp=drive_link" TargetMode="External"/><Relationship Id="rId177" Type="http://schemas.openxmlformats.org/officeDocument/2006/relationships/hyperlink" Target="https://docs.google.com/document/d/1W74Y84uOdw0DusgO5xXyPKyNzuGI2MSv/edit?usp=drive_link&amp;ouid=113810406368108601541&amp;rtpof=true&amp;sd=true" TargetMode="External"/><Relationship Id="rId198" Type="http://schemas.openxmlformats.org/officeDocument/2006/relationships/hyperlink" Target="https://docs.google.com/document/d/1kQV1siWoZR4l8dMpAz-eGiz_gQvvyp1W/edit?usp=drive_link&amp;ouid=113810406368108601541&amp;rtpof=true&amp;sd=true" TargetMode="External"/><Relationship Id="rId18" Type="http://schemas.openxmlformats.org/officeDocument/2006/relationships/hyperlink" Target="https://docs.google.com/document/d/16ZTkT71pKBlaNwu7kjTaATZlr7BoIzeb/edit?usp=drive_link&amp;ouid=113810406368108601541&amp;rtpof=true&amp;sd=true" TargetMode="External"/><Relationship Id="rId39" Type="http://schemas.openxmlformats.org/officeDocument/2006/relationships/hyperlink" Target="https://drive.google.com/drive/folders/1RGxORJCltZVfgPoH2Qs83npEDx1XiCtp?usp=drive_link" TargetMode="External"/><Relationship Id="rId50" Type="http://schemas.openxmlformats.org/officeDocument/2006/relationships/hyperlink" Target="https://docs.google.com/document/d/1dfcCYHHzbFGw75YXxff4NyauNxeSj4im/edit?usp=drive_link&amp;ouid=113810406368108601541&amp;rtpof=true&amp;sd=true" TargetMode="External"/><Relationship Id="rId104" Type="http://schemas.openxmlformats.org/officeDocument/2006/relationships/hyperlink" Target="https://docs.google.com/document/d/13xcmzpdnF6vbsr0qYACtD-HzIL7PIDlZ/edit?usp=drive_link&amp;ouid=113810406368108601541&amp;rtpof=true&amp;sd=true" TargetMode="External"/><Relationship Id="rId125" Type="http://schemas.openxmlformats.org/officeDocument/2006/relationships/hyperlink" Target="https://docs.google.com/document/d/1K_1EAcmVnqR8pF4xs4t-6x2GNPtRb_8X/edit?usp=drive_link&amp;ouid=113810406368108601541&amp;rtpof=true&amp;sd=true" TargetMode="External"/><Relationship Id="rId146" Type="http://schemas.openxmlformats.org/officeDocument/2006/relationships/hyperlink" Target="https://drive.google.com/drive/folders/10lUdMRKhrWIDZ7lFG9itfoV9-c_tJcUZ?usp=drive_link" TargetMode="External"/><Relationship Id="rId167" Type="http://schemas.openxmlformats.org/officeDocument/2006/relationships/hyperlink" Target="https://docs.google.com/document/d/12doLk6epM5_7GIwyDu6JfnGt5cZfHd0n/edit?usp=drive_link&amp;ouid=113810406368108601541&amp;rtpof=true&amp;sd=true" TargetMode="External"/><Relationship Id="rId188" Type="http://schemas.openxmlformats.org/officeDocument/2006/relationships/hyperlink" Target="https://drive.google.com/drive/folders/1YX7DZP9i2gkQc3DzzabMe_4u4PxAgABO?usp=drive_link" TargetMode="External"/><Relationship Id="rId71" Type="http://schemas.openxmlformats.org/officeDocument/2006/relationships/hyperlink" Target="https://drive.google.com/drive/folders/1m6ldzQKInVcJnbniWE9FTBJBxM01aqlr?usp=drive_link" TargetMode="External"/><Relationship Id="rId92" Type="http://schemas.openxmlformats.org/officeDocument/2006/relationships/hyperlink" Target="https://drive.google.com/drive/folders/1iEB7-cc-zce8BrDfxwkXG0zp_k3gMd8-?usp=drive_lin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B110"/>
  <sheetViews>
    <sheetView tabSelected="1" workbookViewId="0">
      <pane xSplit="1" ySplit="1" topLeftCell="F4" activePane="bottomRight" state="frozen"/>
      <selection pane="topRight" activeCell="B1" sqref="B1"/>
      <selection pane="bottomLeft" activeCell="A2" sqref="A2"/>
      <selection pane="bottomRight" activeCell="H26" sqref="H26"/>
    </sheetView>
  </sheetViews>
  <sheetFormatPr defaultColWidth="12.6640625" defaultRowHeight="15.75" customHeight="1"/>
  <cols>
    <col min="1" max="1" width="27.44140625" customWidth="1"/>
    <col min="2" max="2" width="11.77734375" customWidth="1"/>
    <col min="3" max="3" width="11.33203125" customWidth="1"/>
    <col min="4" max="4" width="17.109375" customWidth="1"/>
    <col min="5" max="5" width="13.33203125" customWidth="1"/>
    <col min="6" max="6" width="15.88671875" customWidth="1"/>
    <col min="7" max="7" width="10.77734375" customWidth="1"/>
    <col min="8" max="8" width="14.44140625" customWidth="1"/>
    <col min="9" max="9" width="10.88671875" customWidth="1"/>
    <col min="11" max="11" width="11.77734375" customWidth="1"/>
    <col min="13" max="13" width="16.33203125" customWidth="1"/>
    <col min="16" max="16" width="16.77734375" customWidth="1"/>
  </cols>
  <sheetData>
    <row r="1" spans="1:28" ht="13.2">
      <c r="A1" s="1" t="s">
        <v>677</v>
      </c>
      <c r="B1" s="1" t="s">
        <v>1</v>
      </c>
      <c r="C1" s="1" t="s">
        <v>678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679</v>
      </c>
      <c r="I1" s="1" t="s">
        <v>8</v>
      </c>
      <c r="J1" s="1" t="s">
        <v>682</v>
      </c>
      <c r="K1" s="1" t="s">
        <v>10</v>
      </c>
      <c r="L1" s="1" t="s">
        <v>11</v>
      </c>
      <c r="M1" s="1" t="s">
        <v>12</v>
      </c>
      <c r="N1" s="1" t="s">
        <v>681</v>
      </c>
      <c r="O1" s="1" t="s">
        <v>680</v>
      </c>
      <c r="P1" s="1" t="s">
        <v>14</v>
      </c>
      <c r="Q1" s="1" t="s">
        <v>15</v>
      </c>
      <c r="R1" s="1" t="s">
        <v>15</v>
      </c>
      <c r="S1" s="1" t="s">
        <v>15</v>
      </c>
      <c r="T1" s="1" t="s">
        <v>15</v>
      </c>
      <c r="U1" s="1" t="s">
        <v>15</v>
      </c>
      <c r="V1" s="1" t="s">
        <v>15</v>
      </c>
      <c r="W1" s="1" t="s">
        <v>15</v>
      </c>
      <c r="X1" s="1" t="s">
        <v>15</v>
      </c>
      <c r="Y1" s="1" t="s">
        <v>15</v>
      </c>
      <c r="Z1" s="1" t="s">
        <v>15</v>
      </c>
      <c r="AA1" s="1" t="s">
        <v>15</v>
      </c>
      <c r="AB1" s="1" t="s">
        <v>15</v>
      </c>
    </row>
    <row r="2" spans="1:28" ht="13.2" hidden="1">
      <c r="A2" s="2" t="s">
        <v>16</v>
      </c>
      <c r="B2" s="3" t="s">
        <v>16</v>
      </c>
      <c r="C2" s="4">
        <v>42162</v>
      </c>
      <c r="D2" s="3" t="s">
        <v>17</v>
      </c>
      <c r="E2" s="2"/>
      <c r="F2" s="2" t="s">
        <v>18</v>
      </c>
      <c r="G2" s="2" t="str">
        <f t="shared" ref="G2:G110" si="0">IF(OR(F2="Finalizado",F2="Desistência"),"Inativo","Ativo")</f>
        <v>Ativo</v>
      </c>
      <c r="H2" s="2" t="s">
        <v>19</v>
      </c>
      <c r="I2" s="5" t="str">
        <f ca="1">IFERROR(__xludf.DUMMYFUNCTION("HYPERLINK(""http://wa.me/55""&amp;REGEXREPLACE(H2,""\D+"",""""),LEFT(J2,FIND("" "",J2) - 1)&amp;"".Wpp"")"),"Hélio.Wpp")</f>
        <v>Hélio.Wpp</v>
      </c>
      <c r="J2" s="2" t="s">
        <v>20</v>
      </c>
      <c r="K2" s="2" t="s">
        <v>21</v>
      </c>
      <c r="L2" s="4">
        <v>45775</v>
      </c>
      <c r="M2" s="4">
        <v>45865</v>
      </c>
      <c r="N2" s="2">
        <v>15292148660</v>
      </c>
      <c r="O2" s="2" t="s">
        <v>22</v>
      </c>
      <c r="P2" s="6" t="s">
        <v>23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3.2" hidden="1">
      <c r="A3" s="7" t="s">
        <v>24</v>
      </c>
      <c r="B3" s="8" t="s">
        <v>24</v>
      </c>
      <c r="C3" s="9">
        <v>37081</v>
      </c>
      <c r="D3" s="8" t="s">
        <v>25</v>
      </c>
      <c r="E3" s="7"/>
      <c r="F3" s="7" t="s">
        <v>18</v>
      </c>
      <c r="G3" s="7" t="str">
        <f t="shared" si="0"/>
        <v>Ativo</v>
      </c>
      <c r="H3" s="7" t="s">
        <v>26</v>
      </c>
      <c r="I3" s="10" t="str">
        <f ca="1">IFERROR(__xludf.DUMMYFUNCTION("HYPERLINK(""http://wa.me/55""&amp;REGEXREPLACE(H3,""\D+"",""""),LEFT(J3,FIND("" "",J3) - 1)&amp;"".Wpp"")"),"Ana.Wpp")</f>
        <v>Ana.Wpp</v>
      </c>
      <c r="J3" s="7" t="s">
        <v>24</v>
      </c>
      <c r="K3" s="7" t="s">
        <v>27</v>
      </c>
      <c r="L3" s="9">
        <v>45926</v>
      </c>
      <c r="M3" s="9"/>
      <c r="N3" s="7">
        <v>14746007608</v>
      </c>
      <c r="O3" s="7" t="s">
        <v>28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3.2">
      <c r="A4" s="11" t="s">
        <v>29</v>
      </c>
      <c r="B4" s="3" t="s">
        <v>29</v>
      </c>
      <c r="C4" s="4">
        <v>41928</v>
      </c>
      <c r="D4" s="3" t="s">
        <v>30</v>
      </c>
      <c r="E4" s="3" t="s">
        <v>31</v>
      </c>
      <c r="F4" s="2" t="s">
        <v>32</v>
      </c>
      <c r="G4" s="2" t="str">
        <f t="shared" si="0"/>
        <v>Ativo</v>
      </c>
      <c r="H4" s="2" t="s">
        <v>33</v>
      </c>
      <c r="I4" s="5" t="str">
        <f ca="1">IFERROR(__xludf.DUMMYFUNCTION("HYPERLINK(""http://wa.me/55""&amp;REGEXREPLACE(H4,""\D+"",""""),LEFT(J4,FIND("" "",J4) - 1)&amp;"".Wpp"")"),"Alessandra.Wpp")</f>
        <v>Alessandra.Wpp</v>
      </c>
      <c r="J4" s="2" t="s">
        <v>34</v>
      </c>
      <c r="K4" s="2" t="s">
        <v>35</v>
      </c>
      <c r="L4" s="4">
        <v>45730</v>
      </c>
      <c r="M4" s="4">
        <v>45820</v>
      </c>
      <c r="N4" s="2">
        <v>14665266611</v>
      </c>
      <c r="O4" s="2" t="s">
        <v>36</v>
      </c>
      <c r="P4" s="6" t="s">
        <v>37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3.2">
      <c r="A5" s="12" t="s">
        <v>38</v>
      </c>
      <c r="B5" s="8" t="s">
        <v>38</v>
      </c>
      <c r="C5" s="9">
        <v>35779</v>
      </c>
      <c r="D5" s="8" t="s">
        <v>39</v>
      </c>
      <c r="E5" s="7"/>
      <c r="F5" s="7" t="s">
        <v>32</v>
      </c>
      <c r="G5" s="7" t="str">
        <f t="shared" si="0"/>
        <v>Ativo</v>
      </c>
      <c r="H5" s="7" t="s">
        <v>40</v>
      </c>
      <c r="I5" s="10" t="str">
        <f ca="1">IFERROR(__xludf.DUMMYFUNCTION("HYPERLINK(""http://wa.me/55""&amp;REGEXREPLACE(H5,""\D+"",""""),LEFT(J5,FIND("" "",J5) - 1)&amp;"".Wpp"")"),"Marta.Wpp")</f>
        <v>Marta.Wpp</v>
      </c>
      <c r="J5" s="7" t="s">
        <v>41</v>
      </c>
      <c r="K5" s="7" t="s">
        <v>42</v>
      </c>
      <c r="L5" s="9">
        <v>45757</v>
      </c>
      <c r="M5" s="9">
        <v>45847</v>
      </c>
      <c r="N5" s="7" t="s">
        <v>43</v>
      </c>
      <c r="O5" s="7" t="s">
        <v>44</v>
      </c>
      <c r="P5" s="7" t="s">
        <v>45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3.2" hidden="1">
      <c r="A6" s="2" t="s">
        <v>46</v>
      </c>
      <c r="B6" s="3" t="s">
        <v>46</v>
      </c>
      <c r="C6" s="4">
        <v>42048</v>
      </c>
      <c r="D6" s="3" t="s">
        <v>47</v>
      </c>
      <c r="E6" s="3" t="s">
        <v>48</v>
      </c>
      <c r="F6" s="2" t="s">
        <v>49</v>
      </c>
      <c r="G6" s="2" t="str">
        <f t="shared" si="0"/>
        <v>Inativo</v>
      </c>
      <c r="H6" s="2" t="s">
        <v>50</v>
      </c>
      <c r="I6" s="5" t="str">
        <f ca="1">IFERROR(__xludf.DUMMYFUNCTION("HYPERLINK(""http://wa.me/55""&amp;REGEXREPLACE(H6,""\D+"",""""),LEFT(J6,FIND("" "",J6) - 1)&amp;"".Wpp"")"),"Luciene.Wpp")</f>
        <v>Luciene.Wpp</v>
      </c>
      <c r="J6" s="2" t="s">
        <v>51</v>
      </c>
      <c r="K6" s="2" t="s">
        <v>52</v>
      </c>
      <c r="L6" s="4">
        <v>45783</v>
      </c>
      <c r="M6" s="4">
        <v>45873</v>
      </c>
      <c r="N6" s="2">
        <v>17488317637</v>
      </c>
      <c r="O6" s="2" t="s">
        <v>53</v>
      </c>
      <c r="P6" s="2" t="s">
        <v>54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3.2">
      <c r="A7" s="13" t="s">
        <v>55</v>
      </c>
      <c r="B7" s="8" t="s">
        <v>55</v>
      </c>
      <c r="C7" s="9">
        <v>39557</v>
      </c>
      <c r="D7" s="7"/>
      <c r="E7" s="7"/>
      <c r="F7" s="7" t="s">
        <v>32</v>
      </c>
      <c r="G7" s="7" t="str">
        <f t="shared" si="0"/>
        <v>Ativo</v>
      </c>
      <c r="H7" s="7" t="s">
        <v>56</v>
      </c>
      <c r="I7" s="10" t="str">
        <f ca="1">IFERROR(__xludf.DUMMYFUNCTION("HYPERLINK(""http://wa.me/55""&amp;REGEXREPLACE(H7,""\D+"",""""),LEFT(J7,FIND("" "",J7) - 1)&amp;"".Wpp"")"),"Jane.Wpp")</f>
        <v>Jane.Wpp</v>
      </c>
      <c r="J7" s="7" t="s">
        <v>57</v>
      </c>
      <c r="K7" s="7" t="s">
        <v>52</v>
      </c>
      <c r="L7" s="9">
        <v>45784</v>
      </c>
      <c r="M7" s="9">
        <v>45874</v>
      </c>
      <c r="N7" s="14" t="s">
        <v>58</v>
      </c>
      <c r="O7" s="7" t="s">
        <v>59</v>
      </c>
      <c r="P7" s="7">
        <v>76990834668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13.2" hidden="1">
      <c r="A8" s="2" t="s">
        <v>60</v>
      </c>
      <c r="B8" s="3" t="s">
        <v>60</v>
      </c>
      <c r="C8" s="4">
        <v>42107</v>
      </c>
      <c r="D8" s="3" t="s">
        <v>61</v>
      </c>
      <c r="E8" s="3" t="s">
        <v>62</v>
      </c>
      <c r="F8" s="2" t="s">
        <v>49</v>
      </c>
      <c r="G8" s="2" t="str">
        <f t="shared" si="0"/>
        <v>Inativo</v>
      </c>
      <c r="H8" s="2" t="s">
        <v>63</v>
      </c>
      <c r="I8" s="5" t="str">
        <f ca="1">IFERROR(__xludf.DUMMYFUNCTION("HYPERLINK(""http://wa.me/55""&amp;REGEXREPLACE(H8,""\D+"",""""),LEFT(J8,FIND("" "",J8) - 1)&amp;"".Wpp"")"),"Carlos.Wpp")</f>
        <v>Carlos.Wpp</v>
      </c>
      <c r="J8" s="2" t="s">
        <v>64</v>
      </c>
      <c r="K8" s="2" t="s">
        <v>35</v>
      </c>
      <c r="L8" s="4">
        <v>45730</v>
      </c>
      <c r="M8" s="4">
        <v>45820</v>
      </c>
      <c r="N8" s="2">
        <v>15830621657</v>
      </c>
      <c r="O8" s="2" t="s">
        <v>65</v>
      </c>
      <c r="P8" s="6" t="s">
        <v>66</v>
      </c>
      <c r="Q8" s="2"/>
      <c r="R8" s="2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13.2" hidden="1">
      <c r="A9" s="7" t="s">
        <v>67</v>
      </c>
      <c r="B9" s="8" t="s">
        <v>67</v>
      </c>
      <c r="C9" s="9">
        <v>37723</v>
      </c>
      <c r="D9" s="8" t="s">
        <v>68</v>
      </c>
      <c r="E9" s="7"/>
      <c r="F9" s="7" t="s">
        <v>18</v>
      </c>
      <c r="G9" s="7" t="str">
        <f t="shared" si="0"/>
        <v>Ativo</v>
      </c>
      <c r="H9" s="7" t="s">
        <v>69</v>
      </c>
      <c r="I9" s="10" t="str">
        <f ca="1">IFERROR(__xludf.DUMMYFUNCTION("HYPERLINK(""http://wa.me/55""&amp;REGEXREPLACE(H9,""\D+"",""""),LEFT(J9,FIND("" "",J9) - 1)&amp;"".Wpp"")"),"Bianca.Wpp")</f>
        <v>Bianca.Wpp</v>
      </c>
      <c r="J9" s="7" t="s">
        <v>70</v>
      </c>
      <c r="K9" s="7" t="s">
        <v>27</v>
      </c>
      <c r="L9" s="9">
        <v>45889</v>
      </c>
      <c r="M9" s="9"/>
      <c r="N9" s="7">
        <v>16083375614</v>
      </c>
      <c r="O9" s="7" t="s">
        <v>71</v>
      </c>
      <c r="P9" s="7">
        <v>16083375614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13.2" hidden="1">
      <c r="A10" s="2" t="s">
        <v>72</v>
      </c>
      <c r="B10" s="3" t="s">
        <v>72</v>
      </c>
      <c r="C10" s="4">
        <v>42491</v>
      </c>
      <c r="D10" s="3" t="s">
        <v>73</v>
      </c>
      <c r="E10" s="2"/>
      <c r="F10" s="2" t="s">
        <v>18</v>
      </c>
      <c r="G10" s="2" t="str">
        <f t="shared" si="0"/>
        <v>Ativo</v>
      </c>
      <c r="H10" s="2" t="s">
        <v>74</v>
      </c>
      <c r="I10" s="5" t="str">
        <f ca="1">IFERROR(__xludf.DUMMYFUNCTION("HYPERLINK(""http://wa.me/55""&amp;REGEXREPLACE(H10,""\D+"",""""),LEFT(J10,FIND("" "",J10) - 1)&amp;"".Wpp"")"),"Beatriz.Wpp")</f>
        <v>Beatriz.Wpp</v>
      </c>
      <c r="J10" s="2" t="s">
        <v>75</v>
      </c>
      <c r="K10" s="2" t="s">
        <v>76</v>
      </c>
      <c r="L10" s="4">
        <v>45888</v>
      </c>
      <c r="M10" s="4"/>
      <c r="N10" s="2">
        <v>15566642659</v>
      </c>
      <c r="O10" s="2" t="s">
        <v>77</v>
      </c>
      <c r="P10" s="2" t="s">
        <v>78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3.2" hidden="1">
      <c r="A11" s="7" t="s">
        <v>79</v>
      </c>
      <c r="B11" s="8" t="s">
        <v>79</v>
      </c>
      <c r="C11" s="9">
        <v>28424</v>
      </c>
      <c r="D11" s="7"/>
      <c r="E11" s="7"/>
      <c r="F11" s="7" t="s">
        <v>18</v>
      </c>
      <c r="G11" s="7" t="str">
        <f t="shared" si="0"/>
        <v>Ativo</v>
      </c>
      <c r="H11" s="7" t="s">
        <v>80</v>
      </c>
      <c r="I11" s="10" t="str">
        <f ca="1">IFERROR(__xludf.DUMMYFUNCTION("HYPERLINK(""http://wa.me/55""&amp;REGEXREPLACE(H11,""\D+"",""""),LEFT(J11,FIND("" "",J11) - 1)&amp;"".Wpp"")"),"Bruna.Wpp")</f>
        <v>Bruna.Wpp</v>
      </c>
      <c r="J11" s="7" t="s">
        <v>79</v>
      </c>
      <c r="K11" s="7" t="s">
        <v>81</v>
      </c>
      <c r="L11" s="9">
        <v>45856</v>
      </c>
      <c r="M11" s="9">
        <v>45926</v>
      </c>
      <c r="N11" s="7">
        <v>1263891608</v>
      </c>
      <c r="O11" s="7" t="s">
        <v>82</v>
      </c>
      <c r="P11" s="14" t="s">
        <v>83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3.2" hidden="1">
      <c r="A12" s="2" t="s">
        <v>84</v>
      </c>
      <c r="B12" s="3" t="s">
        <v>84</v>
      </c>
      <c r="C12" s="4">
        <v>27841</v>
      </c>
      <c r="D12" s="2"/>
      <c r="E12" s="2"/>
      <c r="F12" s="2" t="s">
        <v>85</v>
      </c>
      <c r="G12" s="2" t="str">
        <f t="shared" si="0"/>
        <v>Ativo</v>
      </c>
      <c r="H12" s="2" t="s">
        <v>86</v>
      </c>
      <c r="I12" s="5" t="str">
        <f ca="1">IFERROR(__xludf.DUMMYFUNCTION("HYPERLINK(""http://wa.me/55""&amp;REGEXREPLACE(H12,""\D+"",""""),LEFT(J12,FIND("" "",J12) - 1)&amp;"".Wpp"")"),"Carlos.Wpp")</f>
        <v>Carlos.Wpp</v>
      </c>
      <c r="J12" s="2" t="s">
        <v>87</v>
      </c>
      <c r="K12" s="2" t="s">
        <v>27</v>
      </c>
      <c r="L12" s="4">
        <v>45901</v>
      </c>
      <c r="M12" s="4"/>
      <c r="N12" s="2" t="s">
        <v>88</v>
      </c>
      <c r="O12" s="2" t="s">
        <v>89</v>
      </c>
      <c r="P12" s="2" t="s">
        <v>90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3.2" hidden="1">
      <c r="A13" s="7" t="s">
        <v>91</v>
      </c>
      <c r="B13" s="8" t="s">
        <v>91</v>
      </c>
      <c r="C13" s="9">
        <v>41605</v>
      </c>
      <c r="D13" s="8" t="s">
        <v>92</v>
      </c>
      <c r="E13" s="8" t="s">
        <v>93</v>
      </c>
      <c r="F13" s="7" t="s">
        <v>49</v>
      </c>
      <c r="G13" s="7" t="str">
        <f t="shared" si="0"/>
        <v>Inativo</v>
      </c>
      <c r="H13" s="7" t="s">
        <v>94</v>
      </c>
      <c r="I13" s="10" t="str">
        <f ca="1">IFERROR(__xludf.DUMMYFUNCTION("HYPERLINK(""http://wa.me/55""&amp;REGEXREPLACE(H13,""\D+"",""""),LEFT(J13,FIND("" "",J13) - 1)&amp;"".Wpp"")"),"Daiana.Wpp")</f>
        <v>Daiana.Wpp</v>
      </c>
      <c r="J13" s="7" t="s">
        <v>95</v>
      </c>
      <c r="K13" s="7" t="s">
        <v>96</v>
      </c>
      <c r="L13" s="9">
        <v>45786</v>
      </c>
      <c r="M13" s="9">
        <v>45876</v>
      </c>
      <c r="N13" s="7">
        <v>16798335616</v>
      </c>
      <c r="O13" s="7" t="s">
        <v>97</v>
      </c>
      <c r="P13" s="14" t="s">
        <v>98</v>
      </c>
      <c r="Q13" s="7"/>
      <c r="R13" s="7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3.2" hidden="1">
      <c r="A14" s="2" t="s">
        <v>99</v>
      </c>
      <c r="B14" s="3" t="s">
        <v>99</v>
      </c>
      <c r="C14" s="4">
        <v>27065</v>
      </c>
      <c r="D14" s="3" t="s">
        <v>100</v>
      </c>
      <c r="E14" s="3" t="s">
        <v>101</v>
      </c>
      <c r="F14" s="2" t="s">
        <v>49</v>
      </c>
      <c r="G14" s="2" t="str">
        <f t="shared" si="0"/>
        <v>Inativo</v>
      </c>
      <c r="H14" s="2" t="s">
        <v>102</v>
      </c>
      <c r="I14" s="5" t="str">
        <f ca="1">IFERROR(__xludf.DUMMYFUNCTION("HYPERLINK(""http://wa.me/55""&amp;REGEXREPLACE(H14,""\D+"",""""),LEFT(J14,FIND("" "",J14) - 1)&amp;"".Wpp"")"),"Charles.Wpp")</f>
        <v>Charles.Wpp</v>
      </c>
      <c r="J14" s="2" t="s">
        <v>99</v>
      </c>
      <c r="K14" s="2" t="s">
        <v>96</v>
      </c>
      <c r="L14" s="4">
        <v>45740</v>
      </c>
      <c r="M14" s="4">
        <v>45810</v>
      </c>
      <c r="N14" s="2">
        <v>96096551653</v>
      </c>
      <c r="O14" s="2" t="s">
        <v>103</v>
      </c>
      <c r="P14" s="2">
        <v>96096551653</v>
      </c>
      <c r="Q14" s="2"/>
      <c r="R14" s="2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ht="13.2" hidden="1">
      <c r="A15" s="7" t="s">
        <v>104</v>
      </c>
      <c r="B15" s="8" t="s">
        <v>104</v>
      </c>
      <c r="C15" s="9">
        <v>25734</v>
      </c>
      <c r="D15" s="7"/>
      <c r="E15" s="7"/>
      <c r="F15" s="7" t="s">
        <v>18</v>
      </c>
      <c r="G15" s="7" t="str">
        <f t="shared" si="0"/>
        <v>Ativo</v>
      </c>
      <c r="H15" s="7" t="s">
        <v>105</v>
      </c>
      <c r="I15" s="10" t="str">
        <f ca="1">IFERROR(__xludf.DUMMYFUNCTION("HYPERLINK(""http://wa.me/55""&amp;REGEXREPLACE(H15,""\D+"",""""),LEFT(J15,FIND("" "",J15) - 1)&amp;"".Wpp"")"),"Clóvis.Wpp")</f>
        <v>Clóvis.Wpp</v>
      </c>
      <c r="J15" s="7" t="s">
        <v>106</v>
      </c>
      <c r="K15" s="7" t="s">
        <v>107</v>
      </c>
      <c r="L15" s="9">
        <v>45791</v>
      </c>
      <c r="M15" s="9">
        <v>45881</v>
      </c>
      <c r="N15" s="7">
        <v>59491914553</v>
      </c>
      <c r="O15" s="7" t="s">
        <v>108</v>
      </c>
      <c r="P15" s="7">
        <v>59491914553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3.2">
      <c r="A16" s="11" t="s">
        <v>109</v>
      </c>
      <c r="B16" s="3" t="s">
        <v>109</v>
      </c>
      <c r="C16" s="4">
        <v>42795</v>
      </c>
      <c r="D16" s="2"/>
      <c r="E16" s="3" t="s">
        <v>110</v>
      </c>
      <c r="F16" s="2" t="s">
        <v>32</v>
      </c>
      <c r="G16" s="2" t="str">
        <f t="shared" si="0"/>
        <v>Ativo</v>
      </c>
      <c r="H16" s="2" t="s">
        <v>111</v>
      </c>
      <c r="I16" s="5" t="str">
        <f ca="1">IFERROR(__xludf.DUMMYFUNCTION("HYPERLINK(""http://wa.me/55""&amp;REGEXREPLACE(H16,""\D+"",""""),LEFT(J16,FIND("" "",J16) - 1)&amp;"".Wpp"")"),"Shelen.Wpp")</f>
        <v>Shelen.Wpp</v>
      </c>
      <c r="J16" s="2" t="s">
        <v>112</v>
      </c>
      <c r="K16" s="2" t="s">
        <v>52</v>
      </c>
      <c r="L16" s="4">
        <v>45784</v>
      </c>
      <c r="M16" s="4">
        <v>45874</v>
      </c>
      <c r="N16" s="2">
        <v>18104199641</v>
      </c>
      <c r="O16" s="2" t="s">
        <v>113</v>
      </c>
      <c r="P16" s="2">
        <v>12285417608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3.2" hidden="1">
      <c r="A17" s="7" t="s">
        <v>114</v>
      </c>
      <c r="B17" s="8" t="s">
        <v>114</v>
      </c>
      <c r="C17" s="9">
        <v>41491</v>
      </c>
      <c r="D17" s="7"/>
      <c r="E17" s="7"/>
      <c r="F17" s="7" t="s">
        <v>18</v>
      </c>
      <c r="G17" s="7" t="str">
        <f t="shared" si="0"/>
        <v>Ativo</v>
      </c>
      <c r="H17" s="7" t="s">
        <v>115</v>
      </c>
      <c r="I17" s="10" t="str">
        <f ca="1">IFERROR(__xludf.DUMMYFUNCTION("HYPERLINK(""http://wa.me/55""&amp;REGEXREPLACE(H17,""\D+"",""""),LEFT(J17,FIND("" "",J17) - 1)&amp;"".Wpp"")"),"Talita.Wpp")</f>
        <v>Talita.Wpp</v>
      </c>
      <c r="J17" s="7" t="s">
        <v>116</v>
      </c>
      <c r="K17" s="7" t="s">
        <v>76</v>
      </c>
      <c r="L17" s="9">
        <v>45817</v>
      </c>
      <c r="M17" s="9">
        <v>45887</v>
      </c>
      <c r="N17" s="7">
        <v>14467137688</v>
      </c>
      <c r="O17" s="7" t="s">
        <v>117</v>
      </c>
      <c r="P17" s="14" t="s">
        <v>118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13.2" hidden="1">
      <c r="A18" s="2" t="s">
        <v>119</v>
      </c>
      <c r="B18" s="3" t="s">
        <v>119</v>
      </c>
      <c r="C18" s="4">
        <v>39401</v>
      </c>
      <c r="D18" s="2"/>
      <c r="E18" s="2"/>
      <c r="F18" s="2" t="s">
        <v>18</v>
      </c>
      <c r="G18" s="2" t="str">
        <f t="shared" si="0"/>
        <v>Ativo</v>
      </c>
      <c r="H18" s="2" t="s">
        <v>120</v>
      </c>
      <c r="I18" s="5" t="str">
        <f ca="1">IFERROR(__xludf.DUMMYFUNCTION("HYPERLINK(""http://wa.me/55""&amp;REGEXREPLACE(H18,""\D+"",""""),LEFT(J18,FIND("" "",J18) - 1)&amp;"".Wpp"")"),"Natália.Wpp")</f>
        <v>Natália.Wpp</v>
      </c>
      <c r="J18" s="2" t="s">
        <v>121</v>
      </c>
      <c r="K18" s="2" t="s">
        <v>81</v>
      </c>
      <c r="L18" s="4">
        <v>45790</v>
      </c>
      <c r="M18" s="4">
        <v>45880</v>
      </c>
      <c r="N18" s="2">
        <v>18189236610</v>
      </c>
      <c r="O18" s="2" t="s">
        <v>122</v>
      </c>
      <c r="P18" s="2" t="s">
        <v>123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3.2" hidden="1">
      <c r="A19" s="7" t="s">
        <v>124</v>
      </c>
      <c r="B19" s="8" t="s">
        <v>124</v>
      </c>
      <c r="C19" s="9">
        <v>30390</v>
      </c>
      <c r="D19" s="8" t="s">
        <v>125</v>
      </c>
      <c r="E19" s="8" t="s">
        <v>126</v>
      </c>
      <c r="F19" s="7" t="s">
        <v>49</v>
      </c>
      <c r="G19" s="7" t="str">
        <f t="shared" si="0"/>
        <v>Inativo</v>
      </c>
      <c r="H19" s="7" t="s">
        <v>127</v>
      </c>
      <c r="I19" s="10" t="str">
        <f ca="1">IFERROR(__xludf.DUMMYFUNCTION("HYPERLINK(""http://wa.me/55""&amp;REGEXREPLACE(H19,""\D+"",""""),LEFT(J19,FIND("" "",J19) - 1)&amp;"".Wpp"")"),"Luiz.Wpp")</f>
        <v>Luiz.Wpp</v>
      </c>
      <c r="J19" s="7" t="s">
        <v>128</v>
      </c>
      <c r="K19" s="7" t="s">
        <v>129</v>
      </c>
      <c r="L19" s="9">
        <v>45748</v>
      </c>
      <c r="M19" s="9">
        <v>45818</v>
      </c>
      <c r="N19" s="14" t="s">
        <v>130</v>
      </c>
      <c r="O19" s="7" t="s">
        <v>131</v>
      </c>
      <c r="P19" s="7"/>
      <c r="Q19" s="7"/>
      <c r="R19" s="7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ht="13.2" hidden="1">
      <c r="A20" s="2" t="s">
        <v>132</v>
      </c>
      <c r="B20" s="3" t="s">
        <v>132</v>
      </c>
      <c r="C20" s="4">
        <v>43484</v>
      </c>
      <c r="D20" s="2"/>
      <c r="E20" s="2"/>
      <c r="F20" s="2" t="s">
        <v>18</v>
      </c>
      <c r="G20" s="2" t="str">
        <f t="shared" si="0"/>
        <v>Ativo</v>
      </c>
      <c r="H20" s="2" t="s">
        <v>133</v>
      </c>
      <c r="I20" s="5" t="str">
        <f ca="1">IFERROR(__xludf.DUMMYFUNCTION("HYPERLINK(""http://wa.me/55""&amp;REGEXREPLACE(H20,""\D+"",""""),LEFT(J20,FIND("" "",J20) - 1)&amp;"".Wpp"")"),"Luana.Wpp")</f>
        <v>Luana.Wpp</v>
      </c>
      <c r="J20" s="2" t="s">
        <v>134</v>
      </c>
      <c r="K20" s="2" t="s">
        <v>21</v>
      </c>
      <c r="L20" s="4">
        <v>45782</v>
      </c>
      <c r="M20" s="4">
        <v>45872</v>
      </c>
      <c r="N20" s="2">
        <v>17576876611</v>
      </c>
      <c r="O20" s="2" t="s">
        <v>135</v>
      </c>
      <c r="P20" s="6" t="s">
        <v>136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3.2">
      <c r="A21" s="12" t="s">
        <v>137</v>
      </c>
      <c r="B21" s="8" t="s">
        <v>137</v>
      </c>
      <c r="C21" s="9">
        <v>42720</v>
      </c>
      <c r="D21" s="7"/>
      <c r="E21" s="7"/>
      <c r="F21" s="7" t="s">
        <v>32</v>
      </c>
      <c r="G21" s="7" t="str">
        <f t="shared" si="0"/>
        <v>Ativo</v>
      </c>
      <c r="H21" s="7" t="s">
        <v>138</v>
      </c>
      <c r="I21" s="10" t="str">
        <f ca="1">IFERROR(__xludf.DUMMYFUNCTION("HYPERLINK(""http://wa.me/55""&amp;REGEXREPLACE(H21,""\D+"",""""),LEFT(J21,FIND("" "",J21) - 1)&amp;"".Wpp"")"),"Maria.Wpp")</f>
        <v>Maria.Wpp</v>
      </c>
      <c r="J21" s="7" t="s">
        <v>139</v>
      </c>
      <c r="K21" s="7" t="s">
        <v>76</v>
      </c>
      <c r="L21" s="9">
        <v>45786</v>
      </c>
      <c r="M21" s="9">
        <v>45876</v>
      </c>
      <c r="N21" s="7" t="s">
        <v>140</v>
      </c>
      <c r="O21" s="7" t="s">
        <v>141</v>
      </c>
      <c r="P21" s="14" t="s">
        <v>142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3.2" hidden="1">
      <c r="A22" s="2" t="s">
        <v>143</v>
      </c>
      <c r="B22" s="3" t="s">
        <v>143</v>
      </c>
      <c r="C22" s="4">
        <v>30379</v>
      </c>
      <c r="D22" s="3" t="s">
        <v>144</v>
      </c>
      <c r="E22" s="3" t="s">
        <v>145</v>
      </c>
      <c r="F22" s="2" t="s">
        <v>49</v>
      </c>
      <c r="G22" s="2" t="str">
        <f t="shared" si="0"/>
        <v>Inativo</v>
      </c>
      <c r="H22" s="2" t="s">
        <v>146</v>
      </c>
      <c r="I22" s="5" t="str">
        <f ca="1">IFERROR(__xludf.DUMMYFUNCTION("HYPERLINK(""http://wa.me/55""&amp;REGEXREPLACE(H22,""\D+"",""""),LEFT(J22,FIND("" "",J22) - 1)&amp;"".Wpp"")"),"Elen.Wpp")</f>
        <v>Elen.Wpp</v>
      </c>
      <c r="J22" s="2" t="s">
        <v>143</v>
      </c>
      <c r="K22" s="2" t="s">
        <v>52</v>
      </c>
      <c r="L22" s="4">
        <v>45798</v>
      </c>
      <c r="M22" s="4">
        <v>45868</v>
      </c>
      <c r="N22" s="6" t="s">
        <v>147</v>
      </c>
      <c r="O22" s="2" t="s">
        <v>148</v>
      </c>
      <c r="P22" s="6" t="s">
        <v>147</v>
      </c>
      <c r="Q22" s="2"/>
      <c r="R22" s="2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ht="13.2" hidden="1">
      <c r="A23" s="7" t="s">
        <v>149</v>
      </c>
      <c r="B23" s="8" t="s">
        <v>149</v>
      </c>
      <c r="C23" s="9">
        <v>33770</v>
      </c>
      <c r="D23" s="8" t="s">
        <v>150</v>
      </c>
      <c r="E23" s="8" t="s">
        <v>151</v>
      </c>
      <c r="F23" s="7" t="s">
        <v>49</v>
      </c>
      <c r="G23" s="7" t="str">
        <f t="shared" si="0"/>
        <v>Inativo</v>
      </c>
      <c r="H23" s="7" t="s">
        <v>152</v>
      </c>
      <c r="I23" s="10" t="str">
        <f ca="1">IFERROR(__xludf.DUMMYFUNCTION("HYPERLINK(""http://wa.me/55""&amp;REGEXREPLACE(H23,""\D+"",""""),LEFT(J23,FIND("" "",J23) - 1)&amp;"".Wpp"")"),"Douglas.Wpp")</f>
        <v>Douglas.Wpp</v>
      </c>
      <c r="J23" s="7" t="s">
        <v>153</v>
      </c>
      <c r="K23" s="7" t="s">
        <v>42</v>
      </c>
      <c r="L23" s="9">
        <v>45785</v>
      </c>
      <c r="M23" s="9">
        <v>45855</v>
      </c>
      <c r="N23" s="7">
        <v>11531298680</v>
      </c>
      <c r="O23" s="7" t="s">
        <v>154</v>
      </c>
      <c r="P23" s="7">
        <v>10149776659</v>
      </c>
      <c r="Q23" s="7"/>
      <c r="R23" s="7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3.2">
      <c r="A24" s="2" t="s">
        <v>155</v>
      </c>
      <c r="B24" s="3" t="s">
        <v>155</v>
      </c>
      <c r="C24" s="4">
        <v>42538</v>
      </c>
      <c r="D24" s="2"/>
      <c r="E24" s="2"/>
      <c r="F24" s="2" t="s">
        <v>32</v>
      </c>
      <c r="G24" s="2" t="str">
        <f t="shared" si="0"/>
        <v>Ativo</v>
      </c>
      <c r="H24" s="2" t="s">
        <v>156</v>
      </c>
      <c r="I24" s="5" t="str">
        <f ca="1">IFERROR(__xludf.DUMMYFUNCTION("HYPERLINK(""http://wa.me/55""&amp;REGEXREPLACE(H24,""\D+"",""""),LEFT(J24,FIND("" "",J24) - 1)&amp;"".Wpp"")"),"Maria.Wpp")</f>
        <v>Maria.Wpp</v>
      </c>
      <c r="J24" s="2" t="s">
        <v>157</v>
      </c>
      <c r="K24" s="2" t="s">
        <v>96</v>
      </c>
      <c r="L24" s="4">
        <v>45789</v>
      </c>
      <c r="M24" s="4">
        <v>45879</v>
      </c>
      <c r="N24" s="2" t="s">
        <v>158</v>
      </c>
      <c r="O24" s="2" t="s">
        <v>159</v>
      </c>
      <c r="P24" s="2" t="s">
        <v>160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3.2">
      <c r="A25" s="7" t="s">
        <v>161</v>
      </c>
      <c r="B25" s="8" t="s">
        <v>161</v>
      </c>
      <c r="C25" s="9">
        <v>42538</v>
      </c>
      <c r="D25" s="7"/>
      <c r="E25" s="7"/>
      <c r="F25" s="7" t="s">
        <v>32</v>
      </c>
      <c r="G25" s="7" t="str">
        <f t="shared" si="0"/>
        <v>Ativo</v>
      </c>
      <c r="H25" s="7" t="s">
        <v>156</v>
      </c>
      <c r="I25" s="10" t="str">
        <f ca="1">IFERROR(__xludf.DUMMYFUNCTION("HYPERLINK(""http://wa.me/55""&amp;REGEXREPLACE(H25,""\D+"",""""),LEFT(J25,FIND("" "",J25) - 1)&amp;"".Wpp"")"),"Maria.Wpp")</f>
        <v>Maria.Wpp</v>
      </c>
      <c r="J25" s="7" t="s">
        <v>157</v>
      </c>
      <c r="K25" s="7" t="s">
        <v>96</v>
      </c>
      <c r="L25" s="9">
        <v>45789</v>
      </c>
      <c r="M25" s="9">
        <v>45879</v>
      </c>
      <c r="N25" s="7" t="s">
        <v>162</v>
      </c>
      <c r="O25" s="7" t="s">
        <v>159</v>
      </c>
      <c r="P25" s="7" t="s">
        <v>160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3.2">
      <c r="A26" s="12" t="s">
        <v>163</v>
      </c>
      <c r="B26" s="3" t="s">
        <v>163</v>
      </c>
      <c r="C26" s="4">
        <v>40326</v>
      </c>
      <c r="D26" s="2"/>
      <c r="E26" s="2"/>
      <c r="F26" s="2" t="s">
        <v>32</v>
      </c>
      <c r="G26" s="2" t="str">
        <f t="shared" si="0"/>
        <v>Ativo</v>
      </c>
      <c r="H26" s="2" t="s">
        <v>164</v>
      </c>
      <c r="I26" s="5" t="str">
        <f ca="1">IFERROR(__xludf.DUMMYFUNCTION("HYPERLINK(""http://wa.me/55""&amp;REGEXREPLACE(H26,""\D+"",""""),LEFT(J26,FIND("" "",J26) - 1)&amp;"".Wpp"")"),"Poliana.Wpp")</f>
        <v>Poliana.Wpp</v>
      </c>
      <c r="J26" s="2" t="s">
        <v>165</v>
      </c>
      <c r="K26" s="2" t="s">
        <v>52</v>
      </c>
      <c r="L26" s="4">
        <v>45789</v>
      </c>
      <c r="M26" s="4">
        <v>45879</v>
      </c>
      <c r="N26" s="2" t="s">
        <v>166</v>
      </c>
      <c r="O26" s="2" t="s">
        <v>167</v>
      </c>
      <c r="P26" s="6" t="s">
        <v>168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3.2" hidden="1">
      <c r="A27" s="7" t="s">
        <v>169</v>
      </c>
      <c r="B27" s="8" t="s">
        <v>169</v>
      </c>
      <c r="C27" s="9">
        <v>38151</v>
      </c>
      <c r="D27" s="8" t="s">
        <v>170</v>
      </c>
      <c r="E27" s="8" t="s">
        <v>171</v>
      </c>
      <c r="F27" s="7" t="s">
        <v>49</v>
      </c>
      <c r="G27" s="7" t="str">
        <f t="shared" si="0"/>
        <v>Inativo</v>
      </c>
      <c r="H27" s="7" t="s">
        <v>172</v>
      </c>
      <c r="I27" s="10" t="str">
        <f ca="1">IFERROR(__xludf.DUMMYFUNCTION("HYPERLINK(""http://wa.me/55""&amp;REGEXREPLACE(H27,""\D+"",""""),LEFT(J27,FIND("" "",J27) - 1)&amp;"".Wpp"")"),"Leila.Wpp")</f>
        <v>Leila.Wpp</v>
      </c>
      <c r="J27" s="7" t="s">
        <v>173</v>
      </c>
      <c r="K27" s="7" t="s">
        <v>42</v>
      </c>
      <c r="L27" s="9">
        <v>45748</v>
      </c>
      <c r="M27" s="9">
        <v>45818</v>
      </c>
      <c r="N27" s="7" t="s">
        <v>174</v>
      </c>
      <c r="O27" s="7" t="s">
        <v>175</v>
      </c>
      <c r="P27" s="7">
        <v>41973631687</v>
      </c>
      <c r="Q27" s="7"/>
      <c r="R27" s="7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3.2" hidden="1">
      <c r="A28" s="2" t="s">
        <v>176</v>
      </c>
      <c r="B28" s="3" t="s">
        <v>176</v>
      </c>
      <c r="C28" s="4">
        <v>28897</v>
      </c>
      <c r="D28" s="3" t="s">
        <v>177</v>
      </c>
      <c r="E28" s="3" t="s">
        <v>178</v>
      </c>
      <c r="F28" s="2" t="s">
        <v>49</v>
      </c>
      <c r="G28" s="2" t="str">
        <f t="shared" si="0"/>
        <v>Inativo</v>
      </c>
      <c r="H28" s="2" t="s">
        <v>179</v>
      </c>
      <c r="I28" s="5" t="str">
        <f ca="1">IFERROR(__xludf.DUMMYFUNCTION("HYPERLINK(""http://wa.me/55""&amp;REGEXREPLACE(H28,""\D+"",""""),LEFT(J28,FIND("" "",J28) - 1)&amp;"".Wpp"")"),"Fernanda.Wpp")</f>
        <v>Fernanda.Wpp</v>
      </c>
      <c r="J28" s="2" t="s">
        <v>176</v>
      </c>
      <c r="K28" s="2" t="s">
        <v>42</v>
      </c>
      <c r="L28" s="4">
        <v>45786</v>
      </c>
      <c r="M28" s="4">
        <v>45876</v>
      </c>
      <c r="N28" s="6" t="s">
        <v>180</v>
      </c>
      <c r="O28" s="2" t="s">
        <v>181</v>
      </c>
      <c r="P28" s="6" t="s">
        <v>182</v>
      </c>
      <c r="Q28" s="2"/>
      <c r="R28" s="2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ht="13.2" hidden="1">
      <c r="A29" s="7" t="s">
        <v>183</v>
      </c>
      <c r="B29" s="8" t="s">
        <v>183</v>
      </c>
      <c r="C29" s="9">
        <v>41795</v>
      </c>
      <c r="D29" s="7"/>
      <c r="E29" s="7"/>
      <c r="F29" s="7" t="s">
        <v>18</v>
      </c>
      <c r="G29" s="7" t="str">
        <f t="shared" si="0"/>
        <v>Ativo</v>
      </c>
      <c r="H29" s="7" t="s">
        <v>184</v>
      </c>
      <c r="I29" s="10" t="str">
        <f ca="1">IFERROR(__xludf.DUMMYFUNCTION("HYPERLINK(""http://wa.me/55""&amp;REGEXREPLACE(H29,""\D+"",""""),LEFT(J29,FIND("" "",J29) - 1)&amp;"".Wpp"")"),"Simone.Wpp")</f>
        <v>Simone.Wpp</v>
      </c>
      <c r="J29" s="7" t="s">
        <v>185</v>
      </c>
      <c r="K29" s="7" t="s">
        <v>21</v>
      </c>
      <c r="L29" s="9">
        <v>45805</v>
      </c>
      <c r="M29" s="9">
        <v>45895</v>
      </c>
      <c r="N29" s="7">
        <v>16066091654</v>
      </c>
      <c r="O29" s="7" t="s">
        <v>186</v>
      </c>
      <c r="P29" s="7" t="s">
        <v>187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3.2" hidden="1">
      <c r="A30" s="2" t="s">
        <v>188</v>
      </c>
      <c r="B30" s="3" t="s">
        <v>188</v>
      </c>
      <c r="C30" s="4">
        <v>26512</v>
      </c>
      <c r="D30" s="2"/>
      <c r="E30" s="2"/>
      <c r="F30" s="2" t="s">
        <v>18</v>
      </c>
      <c r="G30" s="2" t="str">
        <f t="shared" si="0"/>
        <v>Ativo</v>
      </c>
      <c r="H30" s="2" t="s">
        <v>189</v>
      </c>
      <c r="I30" s="5" t="str">
        <f ca="1">IFERROR(__xludf.DUMMYFUNCTION("HYPERLINK(""http://wa.me/55""&amp;REGEXREPLACE(H30,""\D+"",""""),LEFT(J30,FIND("" "",J30) - 1)&amp;"".Wpp"")"),"Flávia.Wpp")</f>
        <v>Flávia.Wpp</v>
      </c>
      <c r="J30" s="2" t="s">
        <v>188</v>
      </c>
      <c r="K30" s="2" t="s">
        <v>42</v>
      </c>
      <c r="L30" s="4">
        <v>45866</v>
      </c>
      <c r="M30" s="4">
        <v>45936</v>
      </c>
      <c r="N30" s="2">
        <v>501979670</v>
      </c>
      <c r="O30" s="2" t="s">
        <v>190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3.2">
      <c r="A31" s="13" t="s">
        <v>191</v>
      </c>
      <c r="B31" s="8" t="s">
        <v>191</v>
      </c>
      <c r="C31" s="9">
        <v>44447</v>
      </c>
      <c r="D31" s="7"/>
      <c r="E31" s="7"/>
      <c r="F31" s="7" t="s">
        <v>32</v>
      </c>
      <c r="G31" s="7" t="str">
        <f t="shared" si="0"/>
        <v>Ativo</v>
      </c>
      <c r="H31" s="7" t="s">
        <v>192</v>
      </c>
      <c r="I31" s="10" t="str">
        <f ca="1">IFERROR(__xludf.DUMMYFUNCTION("HYPERLINK(""http://wa.me/55""&amp;REGEXREPLACE(H31,""\D+"",""""),LEFT(J31,FIND("" "",J31) - 1)&amp;"".Wpp"")"),"Lucinea.Wpp")</f>
        <v>Lucinea.Wpp</v>
      </c>
      <c r="J31" s="7" t="s">
        <v>193</v>
      </c>
      <c r="K31" s="7" t="s">
        <v>194</v>
      </c>
      <c r="L31" s="9">
        <v>45789</v>
      </c>
      <c r="M31" s="9">
        <v>45879</v>
      </c>
      <c r="N31" s="7">
        <v>18936214640</v>
      </c>
      <c r="O31" s="7" t="s">
        <v>195</v>
      </c>
      <c r="P31" s="7" t="s">
        <v>196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3.2" hidden="1">
      <c r="A32" s="2" t="s">
        <v>197</v>
      </c>
      <c r="B32" s="3" t="s">
        <v>197</v>
      </c>
      <c r="C32" s="4">
        <v>35339</v>
      </c>
      <c r="D32" s="3" t="s">
        <v>198</v>
      </c>
      <c r="E32" s="3" t="s">
        <v>199</v>
      </c>
      <c r="F32" s="2" t="s">
        <v>49</v>
      </c>
      <c r="G32" s="2" t="str">
        <f t="shared" si="0"/>
        <v>Inativo</v>
      </c>
      <c r="H32" s="2" t="s">
        <v>200</v>
      </c>
      <c r="I32" s="5" t="str">
        <f ca="1">IFERROR(__xludf.DUMMYFUNCTION("HYPERLINK(""http://wa.me/55""&amp;REGEXREPLACE(H32,""\D+"",""""),LEFT(J32,FIND("" "",J32) - 1)&amp;"".Wpp"")"),"Gabriel.Wpp")</f>
        <v>Gabriel.Wpp</v>
      </c>
      <c r="J32" s="2" t="s">
        <v>201</v>
      </c>
      <c r="K32" s="2" t="s">
        <v>42</v>
      </c>
      <c r="L32" s="4">
        <v>45730</v>
      </c>
      <c r="M32" s="2"/>
      <c r="N32" s="2" t="s">
        <v>202</v>
      </c>
      <c r="O32" s="2" t="s">
        <v>203</v>
      </c>
      <c r="P32" s="6" t="s">
        <v>204</v>
      </c>
      <c r="Q32" s="2"/>
      <c r="R32" s="2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ht="13.2" hidden="1">
      <c r="A33" s="7" t="s">
        <v>205</v>
      </c>
      <c r="B33" s="8" t="s">
        <v>205</v>
      </c>
      <c r="C33" s="9">
        <v>43153</v>
      </c>
      <c r="D33" s="7"/>
      <c r="E33" s="7"/>
      <c r="F33" s="7" t="s">
        <v>18</v>
      </c>
      <c r="G33" s="7" t="str">
        <f t="shared" si="0"/>
        <v>Ativo</v>
      </c>
      <c r="H33" s="7" t="s">
        <v>206</v>
      </c>
      <c r="I33" s="10" t="str">
        <f ca="1">IFERROR(__xludf.DUMMYFUNCTION("HYPERLINK(""http://wa.me/55""&amp;REGEXREPLACE(H33,""\D+"",""""),LEFT(J33,FIND("" "",J33) - 1)&amp;"".Wpp"")"),"Fabiano.Wpp")</f>
        <v>Fabiano.Wpp</v>
      </c>
      <c r="J33" s="7" t="s">
        <v>207</v>
      </c>
      <c r="K33" s="7" t="s">
        <v>21</v>
      </c>
      <c r="L33" s="9">
        <v>45791</v>
      </c>
      <c r="M33" s="9">
        <v>45881</v>
      </c>
      <c r="N33" s="7">
        <v>16845446610</v>
      </c>
      <c r="O33" s="7" t="s">
        <v>208</v>
      </c>
      <c r="P33" s="14" t="s">
        <v>209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3.2" hidden="1">
      <c r="A34" s="2" t="s">
        <v>210</v>
      </c>
      <c r="B34" s="3" t="s">
        <v>210</v>
      </c>
      <c r="C34" s="4">
        <v>41432</v>
      </c>
      <c r="D34" s="3" t="s">
        <v>211</v>
      </c>
      <c r="E34" s="2"/>
      <c r="F34" s="2" t="s">
        <v>18</v>
      </c>
      <c r="G34" s="2" t="str">
        <f t="shared" si="0"/>
        <v>Ativo</v>
      </c>
      <c r="H34" s="2" t="s">
        <v>212</v>
      </c>
      <c r="I34" s="5" t="str">
        <f ca="1">IFERROR(__xludf.DUMMYFUNCTION("HYPERLINK(""http://wa.me/55""&amp;REGEXREPLACE(H34,""\D+"",""""),LEFT(J34,FIND("" "",J34) - 1)&amp;"".Wpp"")"),"Daniel.Wpp")</f>
        <v>Daniel.Wpp</v>
      </c>
      <c r="J34" s="2" t="s">
        <v>213</v>
      </c>
      <c r="K34" s="2" t="s">
        <v>42</v>
      </c>
      <c r="L34" s="4">
        <v>45889</v>
      </c>
      <c r="M34" s="4"/>
      <c r="N34" s="2">
        <v>15921067652</v>
      </c>
      <c r="O34" s="2" t="s">
        <v>214</v>
      </c>
      <c r="P34" s="6" t="s">
        <v>215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3.2" hidden="1">
      <c r="A35" s="7" t="s">
        <v>216</v>
      </c>
      <c r="B35" s="8" t="s">
        <v>216</v>
      </c>
      <c r="C35" s="9">
        <v>41527</v>
      </c>
      <c r="D35" s="8" t="s">
        <v>217</v>
      </c>
      <c r="E35" s="8" t="s">
        <v>218</v>
      </c>
      <c r="F35" s="7" t="s">
        <v>49</v>
      </c>
      <c r="G35" s="7" t="str">
        <f t="shared" si="0"/>
        <v>Inativo</v>
      </c>
      <c r="H35" s="7" t="s">
        <v>219</v>
      </c>
      <c r="I35" s="10" t="str">
        <f ca="1">IFERROR(__xludf.DUMMYFUNCTION("HYPERLINK(""http://wa.me/55""&amp;REGEXREPLACE(H35,""\D+"",""""),LEFT(J35,FIND("" "",J35) - 1)&amp;"".Wpp"")"),"Gionayra.Wpp")</f>
        <v>Gionayra.Wpp</v>
      </c>
      <c r="J35" s="7" t="s">
        <v>220</v>
      </c>
      <c r="K35" s="7" t="s">
        <v>221</v>
      </c>
      <c r="L35" s="9">
        <v>45755</v>
      </c>
      <c r="M35" s="9">
        <v>45825</v>
      </c>
      <c r="N35" s="7">
        <v>15316801601</v>
      </c>
      <c r="O35" s="7" t="s">
        <v>222</v>
      </c>
      <c r="P35" s="14" t="s">
        <v>223</v>
      </c>
      <c r="Q35" s="7"/>
      <c r="R35" s="7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3.2" hidden="1">
      <c r="A36" s="4" t="s">
        <v>224</v>
      </c>
      <c r="B36" s="3" t="s">
        <v>224</v>
      </c>
      <c r="C36" s="4">
        <v>41915</v>
      </c>
      <c r="D36" s="2"/>
      <c r="E36" s="2"/>
      <c r="F36" s="2" t="s">
        <v>85</v>
      </c>
      <c r="G36" s="2" t="str">
        <f t="shared" si="0"/>
        <v>Ativo</v>
      </c>
      <c r="H36" s="2" t="s">
        <v>225</v>
      </c>
      <c r="I36" s="5" t="str">
        <f ca="1">IFERROR(__xludf.DUMMYFUNCTION("HYPERLINK(""http://wa.me/55""&amp;REGEXREPLACE(H36,""\D+"",""""),LEFT(J36,FIND("" "",J36) - 1)&amp;"".Wpp"")"),"Leonardo.Wpp")</f>
        <v>Leonardo.Wpp</v>
      </c>
      <c r="J36" s="2" t="s">
        <v>226</v>
      </c>
      <c r="K36" s="2" t="s">
        <v>42</v>
      </c>
      <c r="L36" s="4">
        <v>45912</v>
      </c>
      <c r="M36" s="4"/>
      <c r="N36" s="2">
        <v>17020493610</v>
      </c>
      <c r="O36" s="2" t="s">
        <v>227</v>
      </c>
      <c r="P36" s="2" t="s">
        <v>228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3.2" hidden="1">
      <c r="A37" s="7" t="s">
        <v>229</v>
      </c>
      <c r="B37" s="8" t="s">
        <v>229</v>
      </c>
      <c r="C37" s="9">
        <v>41682</v>
      </c>
      <c r="D37" s="7"/>
      <c r="E37" s="7"/>
      <c r="F37" s="7" t="s">
        <v>18</v>
      </c>
      <c r="G37" s="7" t="str">
        <f t="shared" si="0"/>
        <v>Ativo</v>
      </c>
      <c r="H37" s="7" t="s">
        <v>230</v>
      </c>
      <c r="I37" s="10" t="str">
        <f ca="1">IFERROR(__xludf.DUMMYFUNCTION("HYPERLINK(""http://wa.me/55""&amp;REGEXREPLACE(H37,""\D+"",""""),LEFT(J37,FIND("" "",J37) - 1)&amp;"".Wpp"")"),"Wanda.Wpp")</f>
        <v>Wanda.Wpp</v>
      </c>
      <c r="J37" s="7" t="s">
        <v>231</v>
      </c>
      <c r="K37" s="7" t="s">
        <v>42</v>
      </c>
      <c r="L37" s="9">
        <v>45904</v>
      </c>
      <c r="M37" s="9"/>
      <c r="N37" s="7" t="s">
        <v>232</v>
      </c>
      <c r="O37" s="7" t="s">
        <v>233</v>
      </c>
      <c r="P37" s="7" t="s">
        <v>234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3.2" hidden="1">
      <c r="A38" s="2" t="s">
        <v>235</v>
      </c>
      <c r="B38" s="3" t="s">
        <v>236</v>
      </c>
      <c r="C38" s="4">
        <v>34680</v>
      </c>
      <c r="D38" s="3" t="s">
        <v>237</v>
      </c>
      <c r="E38" s="3" t="s">
        <v>238</v>
      </c>
      <c r="F38" s="2" t="s">
        <v>49</v>
      </c>
      <c r="G38" s="2" t="str">
        <f t="shared" si="0"/>
        <v>Inativo</v>
      </c>
      <c r="H38" s="2" t="s">
        <v>239</v>
      </c>
      <c r="I38" s="5" t="str">
        <f ca="1">IFERROR(__xludf.DUMMYFUNCTION("HYPERLINK(""http://wa.me/55""&amp;REGEXREPLACE(H38,""\D+"",""""),LEFT(J38,FIND("" "",J38) - 1)&amp;"".Wpp"")"),"Guilherme.Wpp")</f>
        <v>Guilherme.Wpp</v>
      </c>
      <c r="J38" s="2" t="s">
        <v>235</v>
      </c>
      <c r="K38" s="2" t="s">
        <v>42</v>
      </c>
      <c r="L38" s="4">
        <v>45755</v>
      </c>
      <c r="M38" s="4">
        <v>45825</v>
      </c>
      <c r="N38" s="2">
        <v>10647299674</v>
      </c>
      <c r="O38" s="2" t="s">
        <v>240</v>
      </c>
      <c r="P38" s="2">
        <v>10647299674</v>
      </c>
      <c r="Q38" s="2"/>
      <c r="R38" s="2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13.2" hidden="1">
      <c r="A39" s="7" t="s">
        <v>241</v>
      </c>
      <c r="B39" s="8" t="s">
        <v>242</v>
      </c>
      <c r="C39" s="9">
        <v>41320</v>
      </c>
      <c r="D39" s="8" t="s">
        <v>243</v>
      </c>
      <c r="E39" s="8" t="s">
        <v>244</v>
      </c>
      <c r="F39" s="7" t="s">
        <v>49</v>
      </c>
      <c r="G39" s="7" t="str">
        <f t="shared" si="0"/>
        <v>Inativo</v>
      </c>
      <c r="H39" s="7" t="s">
        <v>245</v>
      </c>
      <c r="I39" s="10" t="str">
        <f ca="1">IFERROR(__xludf.DUMMYFUNCTION("HYPERLINK(""http://wa.me/55""&amp;REGEXREPLACE(H39,""\D+"",""""),LEFT(J39,FIND("" "",J39) - 1)&amp;"".Wpp"")"),"Fabíola.Wpp")</f>
        <v>Fabíola.Wpp</v>
      </c>
      <c r="J39" s="7" t="s">
        <v>246</v>
      </c>
      <c r="K39" s="7" t="s">
        <v>42</v>
      </c>
      <c r="L39" s="9">
        <v>45743</v>
      </c>
      <c r="M39" s="9">
        <v>45833</v>
      </c>
      <c r="N39" s="7">
        <v>15060912612</v>
      </c>
      <c r="O39" s="7" t="s">
        <v>247</v>
      </c>
      <c r="P39" s="7">
        <v>11373988681</v>
      </c>
      <c r="Q39" s="7"/>
      <c r="R39" s="7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ht="13.2" hidden="1">
      <c r="A40" s="2" t="s">
        <v>248</v>
      </c>
      <c r="B40" s="3" t="s">
        <v>248</v>
      </c>
      <c r="C40" s="4">
        <v>41278</v>
      </c>
      <c r="D40" s="3" t="s">
        <v>249</v>
      </c>
      <c r="E40" s="2"/>
      <c r="F40" s="2" t="s">
        <v>18</v>
      </c>
      <c r="G40" s="2" t="str">
        <f t="shared" si="0"/>
        <v>Ativo</v>
      </c>
      <c r="H40" s="2" t="s">
        <v>250</v>
      </c>
      <c r="I40" s="5" t="str">
        <f ca="1">IFERROR(__xludf.DUMMYFUNCTION("HYPERLINK(""http://wa.me/55""&amp;REGEXREPLACE(H40,""\D+"",""""),LEFT(J40,FIND("" "",J40) - 1)&amp;"".Wpp"")"),"Adriano.Wpp")</f>
        <v>Adriano.Wpp</v>
      </c>
      <c r="J40" s="2" t="s">
        <v>251</v>
      </c>
      <c r="K40" s="2" t="s">
        <v>42</v>
      </c>
      <c r="L40" s="4">
        <v>45860</v>
      </c>
      <c r="M40" s="4">
        <v>45930</v>
      </c>
      <c r="N40" s="2">
        <v>18898021666</v>
      </c>
      <c r="O40" s="2" t="s">
        <v>252</v>
      </c>
      <c r="P40" s="6" t="s">
        <v>253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3.2" hidden="1">
      <c r="A41" s="9" t="s">
        <v>254</v>
      </c>
      <c r="B41" s="8" t="s">
        <v>254</v>
      </c>
      <c r="C41" s="9">
        <v>40869</v>
      </c>
      <c r="D41" s="7"/>
      <c r="E41" s="7"/>
      <c r="F41" s="7" t="s">
        <v>255</v>
      </c>
      <c r="G41" s="7" t="str">
        <f t="shared" si="0"/>
        <v>Inativo</v>
      </c>
      <c r="H41" s="7" t="s">
        <v>256</v>
      </c>
      <c r="I41" s="10" t="str">
        <f ca="1">IFERROR(__xludf.DUMMYFUNCTION("HYPERLINK(""http://wa.me/55""&amp;REGEXREPLACE(H41,""\D+"",""""),LEFT(J41,FIND("" "",J41) - 1)&amp;"".Wpp"")"),"Juliana.Wpp")</f>
        <v>Juliana.Wpp</v>
      </c>
      <c r="J41" s="7" t="s">
        <v>257</v>
      </c>
      <c r="K41" s="7" t="s">
        <v>42</v>
      </c>
      <c r="L41" s="9">
        <v>45889</v>
      </c>
      <c r="M41" s="9"/>
      <c r="N41" s="7">
        <v>13313926673</v>
      </c>
      <c r="O41" s="7" t="s">
        <v>258</v>
      </c>
      <c r="P41" s="14" t="s">
        <v>259</v>
      </c>
      <c r="Q41" s="7"/>
      <c r="R41" s="7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13.2" hidden="1">
      <c r="A42" s="2" t="s">
        <v>260</v>
      </c>
      <c r="B42" s="3" t="s">
        <v>260</v>
      </c>
      <c r="C42" s="4">
        <v>34707</v>
      </c>
      <c r="D42" s="3" t="s">
        <v>261</v>
      </c>
      <c r="E42" s="3" t="s">
        <v>262</v>
      </c>
      <c r="F42" s="2" t="s">
        <v>49</v>
      </c>
      <c r="G42" s="2" t="str">
        <f t="shared" si="0"/>
        <v>Inativo</v>
      </c>
      <c r="H42" s="2" t="s">
        <v>263</v>
      </c>
      <c r="I42" s="5" t="str">
        <f ca="1">IFERROR(__xludf.DUMMYFUNCTION("HYPERLINK(""http://wa.me/55""&amp;REGEXREPLACE(H42,""\D+"",""""),LEFT(J42,FIND("" "",J42) - 1)&amp;"".Wpp"")"),"Igor.Wpp")</f>
        <v>Igor.Wpp</v>
      </c>
      <c r="J42" s="2" t="s">
        <v>260</v>
      </c>
      <c r="K42" s="2" t="s">
        <v>42</v>
      </c>
      <c r="L42" s="4">
        <v>45737</v>
      </c>
      <c r="M42" s="4">
        <v>45807</v>
      </c>
      <c r="N42" s="2">
        <v>12278413619</v>
      </c>
      <c r="O42" s="2" t="s">
        <v>264</v>
      </c>
      <c r="P42" s="2"/>
      <c r="Q42" s="2"/>
      <c r="R42" s="2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13.2">
      <c r="A43" s="13" t="s">
        <v>265</v>
      </c>
      <c r="B43" s="8" t="s">
        <v>265</v>
      </c>
      <c r="C43" s="9">
        <v>42417</v>
      </c>
      <c r="D43" s="7"/>
      <c r="E43" s="7"/>
      <c r="F43" s="7" t="s">
        <v>32</v>
      </c>
      <c r="G43" s="7" t="str">
        <f t="shared" si="0"/>
        <v>Ativo</v>
      </c>
      <c r="H43" s="7" t="s">
        <v>266</v>
      </c>
      <c r="I43" s="10" t="str">
        <f ca="1">IFERROR(__xludf.DUMMYFUNCTION("HYPERLINK(""http://wa.me/55""&amp;REGEXREPLACE(H43,""\D+"",""""),LEFT(J43,FIND("" "",J43) - 1)&amp;"".Wpp"")"),"Ianamara.Wpp")</f>
        <v>Ianamara.Wpp</v>
      </c>
      <c r="J43" s="7" t="s">
        <v>267</v>
      </c>
      <c r="K43" s="7" t="s">
        <v>194</v>
      </c>
      <c r="L43" s="9">
        <v>45792</v>
      </c>
      <c r="M43" s="9">
        <v>45882</v>
      </c>
      <c r="N43" s="7">
        <v>17820023678</v>
      </c>
      <c r="O43" s="7" t="s">
        <v>268</v>
      </c>
      <c r="P43" s="14" t="s">
        <v>269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3.2" hidden="1">
      <c r="A44" s="2" t="s">
        <v>270</v>
      </c>
      <c r="B44" s="3" t="s">
        <v>270</v>
      </c>
      <c r="C44" s="4">
        <v>43606</v>
      </c>
      <c r="D44" s="2"/>
      <c r="E44" s="2"/>
      <c r="F44" s="2" t="s">
        <v>18</v>
      </c>
      <c r="G44" s="2" t="str">
        <f t="shared" si="0"/>
        <v>Ativo</v>
      </c>
      <c r="H44" s="2" t="s">
        <v>271</v>
      </c>
      <c r="I44" s="5" t="str">
        <f ca="1">IFERROR(__xludf.DUMMYFUNCTION("HYPERLINK(""http://wa.me/55""&amp;REGEXREPLACE(H44,""\D+"",""""),LEFT(J44,FIND("" "",J44) - 1)&amp;"".Wpp"")"),"Erli.Wpp")</f>
        <v>Erli.Wpp</v>
      </c>
      <c r="J44" s="2" t="s">
        <v>272</v>
      </c>
      <c r="K44" s="2" t="s">
        <v>42</v>
      </c>
      <c r="L44" s="4">
        <v>45887</v>
      </c>
      <c r="M44" s="4"/>
      <c r="N44" s="2">
        <v>4279018634</v>
      </c>
      <c r="O44" s="2" t="s">
        <v>273</v>
      </c>
      <c r="P44" s="6" t="s">
        <v>274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3.2" hidden="1">
      <c r="A45" s="9" t="s">
        <v>275</v>
      </c>
      <c r="B45" s="8" t="s">
        <v>275</v>
      </c>
      <c r="C45" s="9">
        <v>41202</v>
      </c>
      <c r="D45" s="7"/>
      <c r="E45" s="7"/>
      <c r="F45" s="7" t="s">
        <v>18</v>
      </c>
      <c r="G45" s="7" t="str">
        <f t="shared" si="0"/>
        <v>Ativo</v>
      </c>
      <c r="H45" s="7" t="s">
        <v>276</v>
      </c>
      <c r="I45" s="10" t="str">
        <f ca="1">IFERROR(__xludf.DUMMYFUNCTION("HYPERLINK(""http://wa.me/55""&amp;REGEXREPLACE(H45,""\D+"",""""),LEFT(J45,FIND("" "",J45) - 1)&amp;"".Wpp"")"),"Mara.Wpp")</f>
        <v>Mara.Wpp</v>
      </c>
      <c r="J45" s="7" t="s">
        <v>277</v>
      </c>
      <c r="K45" s="7" t="s">
        <v>42</v>
      </c>
      <c r="L45" s="9">
        <v>45890</v>
      </c>
      <c r="M45" s="9"/>
      <c r="N45" s="7">
        <v>15231513660</v>
      </c>
      <c r="O45" s="7" t="s">
        <v>278</v>
      </c>
      <c r="P45" s="14" t="s">
        <v>279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3.2" hidden="1">
      <c r="A46" s="2" t="s">
        <v>280</v>
      </c>
      <c r="B46" s="3" t="s">
        <v>281</v>
      </c>
      <c r="C46" s="4">
        <v>42077</v>
      </c>
      <c r="D46" s="3" t="s">
        <v>282</v>
      </c>
      <c r="E46" s="3" t="s">
        <v>283</v>
      </c>
      <c r="F46" s="2" t="s">
        <v>49</v>
      </c>
      <c r="G46" s="2" t="str">
        <f t="shared" si="0"/>
        <v>Inativo</v>
      </c>
      <c r="H46" s="2" t="s">
        <v>284</v>
      </c>
      <c r="I46" s="5" t="str">
        <f ca="1">IFERROR(__xludf.DUMMYFUNCTION("HYPERLINK(""http://wa.me/55""&amp;REGEXREPLACE(H46,""\D+"",""""),LEFT(J46,FIND("" "",J46) - 1)&amp;"".Wpp"")"),"Cristiane.Wpp")</f>
        <v>Cristiane.Wpp</v>
      </c>
      <c r="J46" s="2" t="s">
        <v>285</v>
      </c>
      <c r="K46" s="2" t="s">
        <v>52</v>
      </c>
      <c r="L46" s="4">
        <v>45797</v>
      </c>
      <c r="M46" s="4">
        <v>45887</v>
      </c>
      <c r="N46" s="2">
        <v>17840029680</v>
      </c>
      <c r="O46" s="2" t="s">
        <v>286</v>
      </c>
      <c r="P46" s="6" t="s">
        <v>287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3.2">
      <c r="A47" s="13" t="s">
        <v>288</v>
      </c>
      <c r="B47" s="8" t="s">
        <v>288</v>
      </c>
      <c r="C47" s="9">
        <v>42262</v>
      </c>
      <c r="D47" s="8" t="s">
        <v>289</v>
      </c>
      <c r="E47" s="8" t="s">
        <v>290</v>
      </c>
      <c r="F47" s="7" t="s">
        <v>32</v>
      </c>
      <c r="G47" s="7" t="str">
        <f t="shared" si="0"/>
        <v>Ativo</v>
      </c>
      <c r="H47" s="7" t="s">
        <v>291</v>
      </c>
      <c r="I47" s="10" t="str">
        <f ca="1">IFERROR(__xludf.DUMMYFUNCTION("HYPERLINK(""http://wa.me/55""&amp;REGEXREPLACE(H47,""\D+"",""""),LEFT(J47,FIND("" "",J47) - 1)&amp;"".Wpp"")"),"Jeniffer.Wpp")</f>
        <v>Jeniffer.Wpp</v>
      </c>
      <c r="J47" s="7" t="s">
        <v>292</v>
      </c>
      <c r="K47" s="7" t="s">
        <v>52</v>
      </c>
      <c r="L47" s="9">
        <v>45797</v>
      </c>
      <c r="M47" s="9">
        <v>45887</v>
      </c>
      <c r="N47" s="7">
        <v>70540609625</v>
      </c>
      <c r="O47" s="7" t="s">
        <v>293</v>
      </c>
      <c r="P47" s="7">
        <v>11855855674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3.2">
      <c r="A48" s="12" t="s">
        <v>294</v>
      </c>
      <c r="B48" s="3" t="s">
        <v>294</v>
      </c>
      <c r="C48" s="4">
        <v>26567</v>
      </c>
      <c r="D48" s="3" t="s">
        <v>295</v>
      </c>
      <c r="E48" s="2"/>
      <c r="F48" s="2" t="s">
        <v>32</v>
      </c>
      <c r="G48" s="2" t="str">
        <f t="shared" si="0"/>
        <v>Ativo</v>
      </c>
      <c r="H48" s="2" t="s">
        <v>296</v>
      </c>
      <c r="I48" s="5" t="str">
        <f ca="1">IFERROR(__xludf.DUMMYFUNCTION("HYPERLINK(""http://wa.me/55""&amp;REGEXREPLACE(H48,""\D+"",""""),LEFT(J48,FIND("" "",J48) - 1)&amp;"".Wpp"")"),"Jeanne.Wpp")</f>
        <v>Jeanne.Wpp</v>
      </c>
      <c r="J48" s="2" t="s">
        <v>294</v>
      </c>
      <c r="K48" s="2"/>
      <c r="L48" s="4">
        <v>45798</v>
      </c>
      <c r="M48" s="4">
        <v>45888</v>
      </c>
      <c r="N48" s="2">
        <v>82911940687</v>
      </c>
      <c r="O48" s="2" t="s">
        <v>297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3.2" hidden="1">
      <c r="A49" s="9" t="s">
        <v>298</v>
      </c>
      <c r="B49" s="8" t="s">
        <v>298</v>
      </c>
      <c r="C49" s="9">
        <v>43324</v>
      </c>
      <c r="D49" s="7"/>
      <c r="E49" s="7"/>
      <c r="F49" s="7" t="s">
        <v>18</v>
      </c>
      <c r="G49" s="7" t="str">
        <f t="shared" si="0"/>
        <v>Ativo</v>
      </c>
      <c r="H49" s="7" t="s">
        <v>299</v>
      </c>
      <c r="I49" s="10" t="str">
        <f ca="1">IFERROR(__xludf.DUMMYFUNCTION("HYPERLINK(""http://wa.me/55""&amp;REGEXREPLACE(H49,""\D+"",""""),LEFT(J49,FIND("" "",J49) - 1)&amp;"".Wpp"")"),"Márcia.Wpp")</f>
        <v>Márcia.Wpp</v>
      </c>
      <c r="J49" s="7" t="s">
        <v>300</v>
      </c>
      <c r="K49" s="7" t="s">
        <v>27</v>
      </c>
      <c r="L49" s="9">
        <v>45891</v>
      </c>
      <c r="M49" s="9"/>
      <c r="N49" s="7">
        <v>17112488605</v>
      </c>
      <c r="O49" s="7" t="s">
        <v>301</v>
      </c>
      <c r="P49" s="7">
        <v>10959187618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3.2">
      <c r="A50" s="2" t="s">
        <v>302</v>
      </c>
      <c r="B50" s="3" t="s">
        <v>302</v>
      </c>
      <c r="C50" s="4">
        <v>26579</v>
      </c>
      <c r="D50" s="2"/>
      <c r="E50" s="2"/>
      <c r="F50" s="2" t="s">
        <v>32</v>
      </c>
      <c r="G50" s="2" t="str">
        <f t="shared" si="0"/>
        <v>Ativo</v>
      </c>
      <c r="H50" s="2" t="s">
        <v>303</v>
      </c>
      <c r="I50" s="5" t="str">
        <f ca="1">IFERROR(__xludf.DUMMYFUNCTION("HYPERLINK(""http://wa.me/55""&amp;REGEXREPLACE(H50,""\D+"",""""),LEFT(J50,FIND("" "",J50) - 1)&amp;"".Wpp"")"),"Antônio.Wpp")</f>
        <v>Antônio.Wpp</v>
      </c>
      <c r="J50" s="2" t="s">
        <v>304</v>
      </c>
      <c r="K50" s="2" t="s">
        <v>81</v>
      </c>
      <c r="L50" s="4">
        <v>45800</v>
      </c>
      <c r="M50" s="4">
        <v>45890</v>
      </c>
      <c r="N50" s="2">
        <v>92376240697</v>
      </c>
      <c r="O50" s="2" t="s">
        <v>305</v>
      </c>
      <c r="P50" s="2">
        <v>92376240697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3.2">
      <c r="A51" s="7" t="s">
        <v>306</v>
      </c>
      <c r="B51" s="8" t="s">
        <v>306</v>
      </c>
      <c r="C51" s="9">
        <v>41837</v>
      </c>
      <c r="D51" s="8" t="s">
        <v>307</v>
      </c>
      <c r="E51" s="8" t="s">
        <v>308</v>
      </c>
      <c r="F51" s="7" t="s">
        <v>32</v>
      </c>
      <c r="G51" s="7" t="str">
        <f t="shared" si="0"/>
        <v>Ativo</v>
      </c>
      <c r="H51" s="7" t="s">
        <v>309</v>
      </c>
      <c r="I51" s="10" t="str">
        <f ca="1">IFERROR(__xludf.DUMMYFUNCTION("HYPERLINK(""http://wa.me/55""&amp;REGEXREPLACE(H51,""\D+"",""""),LEFT(J51,FIND("" "",J51) - 1)&amp;"".Wpp"")"),"Heidy.Wpp")</f>
        <v>Heidy.Wpp</v>
      </c>
      <c r="J51" s="7" t="s">
        <v>310</v>
      </c>
      <c r="K51" s="7" t="s">
        <v>76</v>
      </c>
      <c r="L51" s="9">
        <v>45800</v>
      </c>
      <c r="M51" s="9">
        <v>45890</v>
      </c>
      <c r="N51" s="7">
        <v>15295037606</v>
      </c>
      <c r="O51" s="7" t="s">
        <v>311</v>
      </c>
      <c r="P51" s="7" t="s">
        <v>312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3.2" hidden="1">
      <c r="A52" s="2" t="s">
        <v>313</v>
      </c>
      <c r="B52" s="3" t="s">
        <v>313</v>
      </c>
      <c r="C52" s="4">
        <v>44198</v>
      </c>
      <c r="D52" s="3" t="s">
        <v>314</v>
      </c>
      <c r="E52" s="3" t="s">
        <v>315</v>
      </c>
      <c r="F52" s="2" t="s">
        <v>49</v>
      </c>
      <c r="G52" s="2" t="str">
        <f t="shared" si="0"/>
        <v>Inativo</v>
      </c>
      <c r="H52" s="2" t="s">
        <v>316</v>
      </c>
      <c r="I52" s="5" t="str">
        <f ca="1">IFERROR(__xludf.DUMMYFUNCTION("HYPERLINK(""http://wa.me/55""&amp;REGEXREPLACE(H52,""\D+"",""""),LEFT(J52,FIND("" "",J52) - 1)&amp;"".Wpp"")"),"Paulo.Wpp")</f>
        <v>Paulo.Wpp</v>
      </c>
      <c r="J52" s="2" t="s">
        <v>317</v>
      </c>
      <c r="K52" s="2" t="s">
        <v>21</v>
      </c>
      <c r="L52" s="4">
        <v>45742</v>
      </c>
      <c r="M52" s="4">
        <v>45812</v>
      </c>
      <c r="N52" s="2">
        <v>18660678699</v>
      </c>
      <c r="O52" s="2" t="s">
        <v>318</v>
      </c>
      <c r="P52" s="2">
        <v>11703257693</v>
      </c>
      <c r="Q52" s="2"/>
      <c r="R52" s="2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ht="13.2">
      <c r="A53" s="7" t="s">
        <v>319</v>
      </c>
      <c r="B53" s="8" t="s">
        <v>319</v>
      </c>
      <c r="C53" s="9">
        <v>42818</v>
      </c>
      <c r="D53" s="7"/>
      <c r="E53" s="7"/>
      <c r="F53" s="7" t="s">
        <v>32</v>
      </c>
      <c r="G53" s="7" t="str">
        <f t="shared" si="0"/>
        <v>Ativo</v>
      </c>
      <c r="H53" s="7" t="s">
        <v>184</v>
      </c>
      <c r="I53" s="10" t="str">
        <f ca="1">IFERROR(__xludf.DUMMYFUNCTION("HYPERLINK(""http://wa.me/55""&amp;REGEXREPLACE(H53,""\D+"",""""),LEFT(J53,FIND("" "",J53) - 1)&amp;"".Wpp"")"),"Simone.Wpp")</f>
        <v>Simone.Wpp</v>
      </c>
      <c r="J53" s="7" t="s">
        <v>185</v>
      </c>
      <c r="K53" s="7" t="s">
        <v>52</v>
      </c>
      <c r="L53" s="9">
        <v>45805</v>
      </c>
      <c r="M53" s="9">
        <v>45895</v>
      </c>
      <c r="N53" s="7">
        <v>16190685676</v>
      </c>
      <c r="O53" s="7" t="s">
        <v>186</v>
      </c>
      <c r="P53" s="14" t="s">
        <v>320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3.2" hidden="1">
      <c r="A54" s="4" t="s">
        <v>321</v>
      </c>
      <c r="B54" s="3" t="s">
        <v>321</v>
      </c>
      <c r="C54" s="4">
        <v>42044</v>
      </c>
      <c r="D54" s="3" t="s">
        <v>322</v>
      </c>
      <c r="E54" s="2"/>
      <c r="F54" s="2" t="s">
        <v>18</v>
      </c>
      <c r="G54" s="2" t="str">
        <f t="shared" si="0"/>
        <v>Ativo</v>
      </c>
      <c r="H54" s="2" t="s">
        <v>323</v>
      </c>
      <c r="I54" s="5" t="str">
        <f ca="1">IFERROR(__xludf.DUMMYFUNCTION("HYPERLINK(""http://wa.me/55""&amp;REGEXREPLACE(H54,""\D+"",""""),LEFT(J54,FIND("" "",J54) - 1)&amp;"".Wpp"")"),"Cátia.Wpp")</f>
        <v>Cátia.Wpp</v>
      </c>
      <c r="J54" s="2" t="s">
        <v>324</v>
      </c>
      <c r="K54" s="2" t="s">
        <v>42</v>
      </c>
      <c r="L54" s="4">
        <v>45897</v>
      </c>
      <c r="M54" s="4"/>
      <c r="N54" s="2" t="s">
        <v>325</v>
      </c>
      <c r="O54" s="2" t="s">
        <v>326</v>
      </c>
      <c r="P54" s="6" t="s">
        <v>327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3.2" hidden="1">
      <c r="A55" s="7" t="s">
        <v>328</v>
      </c>
      <c r="B55" s="8" t="s">
        <v>328</v>
      </c>
      <c r="C55" s="9">
        <v>42885</v>
      </c>
      <c r="D55" s="7"/>
      <c r="E55" s="7"/>
      <c r="F55" s="7" t="s">
        <v>18</v>
      </c>
      <c r="G55" s="7" t="str">
        <f t="shared" si="0"/>
        <v>Ativo</v>
      </c>
      <c r="H55" s="7" t="s">
        <v>329</v>
      </c>
      <c r="I55" s="10" t="str">
        <f ca="1">IFERROR(__xludf.DUMMYFUNCTION("HYPERLINK(""http://wa.me/55""&amp;REGEXREPLACE(H55,""\D+"",""""),LEFT(J55,FIND("" "",J55) - 1)&amp;"".Wpp"")"),"Cristiane.Wpp")</f>
        <v>Cristiane.Wpp</v>
      </c>
      <c r="J55" s="7" t="s">
        <v>330</v>
      </c>
      <c r="K55" s="7" t="s">
        <v>27</v>
      </c>
      <c r="L55" s="9">
        <v>45901</v>
      </c>
      <c r="M55" s="9"/>
      <c r="N55" s="7">
        <v>16295588697</v>
      </c>
      <c r="O55" s="7" t="s">
        <v>331</v>
      </c>
      <c r="P55" s="7" t="s">
        <v>332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3.2" hidden="1">
      <c r="A56" s="2" t="s">
        <v>333</v>
      </c>
      <c r="B56" s="3" t="s">
        <v>333</v>
      </c>
      <c r="C56" s="4">
        <v>36894</v>
      </c>
      <c r="D56" s="3" t="s">
        <v>334</v>
      </c>
      <c r="E56" s="2"/>
      <c r="F56" s="2" t="s">
        <v>255</v>
      </c>
      <c r="G56" s="2" t="str">
        <f t="shared" si="0"/>
        <v>Inativo</v>
      </c>
      <c r="H56" s="2" t="s">
        <v>335</v>
      </c>
      <c r="I56" s="5" t="str">
        <f ca="1">IFERROR(__xludf.DUMMYFUNCTION("HYPERLINK(""http://wa.me/55""&amp;REGEXREPLACE(H56,""\D+"",""""),LEFT(J56,FIND("" "",J56) - 1)&amp;"".Wpp"")"),"Letícia.Wpp")</f>
        <v>Letícia.Wpp</v>
      </c>
      <c r="J56" s="2" t="s">
        <v>336</v>
      </c>
      <c r="K56" s="2" t="s">
        <v>42</v>
      </c>
      <c r="L56" s="4">
        <v>45737</v>
      </c>
      <c r="M56" s="4">
        <v>45807</v>
      </c>
      <c r="N56" s="6" t="s">
        <v>337</v>
      </c>
      <c r="O56" s="2" t="s">
        <v>338</v>
      </c>
      <c r="P56" s="6" t="s">
        <v>337</v>
      </c>
      <c r="Q56" s="2"/>
      <c r="R56" s="2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ht="13.2" hidden="1">
      <c r="A57" s="7" t="s">
        <v>339</v>
      </c>
      <c r="B57" s="8" t="s">
        <v>339</v>
      </c>
      <c r="C57" s="9">
        <v>29645</v>
      </c>
      <c r="D57" s="8" t="s">
        <v>340</v>
      </c>
      <c r="E57" s="8" t="s">
        <v>341</v>
      </c>
      <c r="F57" s="7" t="s">
        <v>49</v>
      </c>
      <c r="G57" s="7" t="str">
        <f t="shared" si="0"/>
        <v>Inativo</v>
      </c>
      <c r="H57" s="7" t="s">
        <v>342</v>
      </c>
      <c r="I57" s="10" t="str">
        <f ca="1">IFERROR(__xludf.DUMMYFUNCTION("HYPERLINK(""http://wa.me/55""&amp;REGEXREPLACE(H57,""\D+"",""""),LEFT(J57,FIND("" "",J57) - 1)&amp;"".Wpp"")"),"Ligiele.Wpp")</f>
        <v>Ligiele.Wpp</v>
      </c>
      <c r="J57" s="7" t="s">
        <v>339</v>
      </c>
      <c r="K57" s="7" t="s">
        <v>76</v>
      </c>
      <c r="L57" s="9">
        <v>45777</v>
      </c>
      <c r="M57" s="9">
        <v>45867</v>
      </c>
      <c r="N57" s="14" t="s">
        <v>343</v>
      </c>
      <c r="O57" s="7" t="s">
        <v>344</v>
      </c>
      <c r="P57" s="14" t="s">
        <v>343</v>
      </c>
      <c r="Q57" s="7"/>
      <c r="R57" s="7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3.2" hidden="1">
      <c r="A58" s="2" t="s">
        <v>345</v>
      </c>
      <c r="B58" s="3" t="s">
        <v>345</v>
      </c>
      <c r="C58" s="4">
        <v>43554</v>
      </c>
      <c r="D58" s="2"/>
      <c r="E58" s="2"/>
      <c r="F58" s="2" t="s">
        <v>49</v>
      </c>
      <c r="G58" s="2" t="str">
        <f t="shared" si="0"/>
        <v>Inativo</v>
      </c>
      <c r="H58" s="2" t="s">
        <v>346</v>
      </c>
      <c r="I58" s="5" t="str">
        <f ca="1">IFERROR(__xludf.DUMMYFUNCTION("HYPERLINK(""http://wa.me/55""&amp;REGEXREPLACE(H58,""\D+"",""""),LEFT(J58,FIND("" "",J58) - 1)&amp;"".Wpp"")"),"Naidy.Wpp")</f>
        <v>Naidy.Wpp</v>
      </c>
      <c r="J58" s="2" t="s">
        <v>347</v>
      </c>
      <c r="K58" s="2" t="s">
        <v>348</v>
      </c>
      <c r="L58" s="4">
        <v>45754</v>
      </c>
      <c r="M58" s="4">
        <v>45844</v>
      </c>
      <c r="N58" s="2">
        <v>17743819663</v>
      </c>
      <c r="O58" s="2" t="s">
        <v>349</v>
      </c>
      <c r="P58" s="2">
        <v>10239232623</v>
      </c>
      <c r="Q58" s="2"/>
      <c r="R58" s="2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t="13.2" hidden="1">
      <c r="A59" s="7" t="s">
        <v>350</v>
      </c>
      <c r="B59" s="8" t="s">
        <v>350</v>
      </c>
      <c r="C59" s="9">
        <v>39570</v>
      </c>
      <c r="D59" s="8" t="s">
        <v>351</v>
      </c>
      <c r="E59" s="8" t="s">
        <v>352</v>
      </c>
      <c r="F59" s="7" t="s">
        <v>49</v>
      </c>
      <c r="G59" s="7" t="str">
        <f t="shared" si="0"/>
        <v>Inativo</v>
      </c>
      <c r="H59" s="7" t="s">
        <v>353</v>
      </c>
      <c r="I59" s="10" t="str">
        <f ca="1">IFERROR(__xludf.DUMMYFUNCTION("HYPERLINK(""http://wa.me/55""&amp;REGEXREPLACE(H59,""\D+"",""""),LEFT(J59,FIND("" "",J59) - 1)&amp;"".Wpp"")"),"Tatiane.Wpp")</f>
        <v>Tatiane.Wpp</v>
      </c>
      <c r="J59" s="7" t="s">
        <v>354</v>
      </c>
      <c r="K59" s="7" t="s">
        <v>42</v>
      </c>
      <c r="L59" s="9">
        <v>45749</v>
      </c>
      <c r="M59" s="7"/>
      <c r="N59" s="7">
        <v>70222122609</v>
      </c>
      <c r="O59" s="7" t="s">
        <v>355</v>
      </c>
      <c r="P59" s="14" t="s">
        <v>356</v>
      </c>
      <c r="Q59" s="7"/>
      <c r="R59" s="7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13.2">
      <c r="A60" s="2" t="s">
        <v>357</v>
      </c>
      <c r="B60" s="3" t="s">
        <v>357</v>
      </c>
      <c r="C60" s="4">
        <v>43056</v>
      </c>
      <c r="D60" s="2"/>
      <c r="E60" s="2"/>
      <c r="F60" s="2" t="s">
        <v>32</v>
      </c>
      <c r="G60" s="2" t="str">
        <f t="shared" si="0"/>
        <v>Ativo</v>
      </c>
      <c r="H60" s="2" t="s">
        <v>358</v>
      </c>
      <c r="I60" s="5" t="str">
        <f ca="1">IFERROR(__xludf.DUMMYFUNCTION("HYPERLINK(""http://wa.me/55""&amp;REGEXREPLACE(H60,""\D+"",""""),LEFT(J60,FIND("" "",J60) - 1)&amp;"".Wpp"")"),"Tatielle.Wpp")</f>
        <v>Tatielle.Wpp</v>
      </c>
      <c r="J60" s="2" t="s">
        <v>359</v>
      </c>
      <c r="K60" s="2" t="s">
        <v>76</v>
      </c>
      <c r="L60" s="4">
        <v>45806</v>
      </c>
      <c r="M60" s="4">
        <v>45896</v>
      </c>
      <c r="N60" s="2">
        <v>16601436674</v>
      </c>
      <c r="O60" s="2" t="s">
        <v>360</v>
      </c>
      <c r="P60" s="2">
        <v>12279799677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3.2" hidden="1">
      <c r="A61" s="7" t="s">
        <v>361</v>
      </c>
      <c r="B61" s="8" t="s">
        <v>361</v>
      </c>
      <c r="C61" s="9">
        <v>33021</v>
      </c>
      <c r="D61" s="7"/>
      <c r="E61" s="7"/>
      <c r="F61" s="7" t="s">
        <v>85</v>
      </c>
      <c r="G61" s="7" t="str">
        <f t="shared" si="0"/>
        <v>Ativo</v>
      </c>
      <c r="H61" s="7" t="s">
        <v>362</v>
      </c>
      <c r="I61" s="10" t="str">
        <f ca="1">IFERROR(__xludf.DUMMYFUNCTION("HYPERLINK(""http://wa.me/55""&amp;REGEXREPLACE(H61,""\D+"",""""),LEFT(J61,FIND("" "",J61) - 1)&amp;"".Wpp"")"),"Lucas.Wpp")</f>
        <v>Lucas.Wpp</v>
      </c>
      <c r="J61" s="7" t="s">
        <v>363</v>
      </c>
      <c r="K61" s="7" t="s">
        <v>194</v>
      </c>
      <c r="L61" s="9">
        <v>45910</v>
      </c>
      <c r="M61" s="9"/>
      <c r="N61" s="7">
        <v>12919762729</v>
      </c>
      <c r="O61" s="7" t="s">
        <v>364</v>
      </c>
      <c r="P61" s="7">
        <v>12919762729</v>
      </c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3.2" hidden="1">
      <c r="A62" s="2" t="s">
        <v>365</v>
      </c>
      <c r="B62" s="3" t="s">
        <v>365</v>
      </c>
      <c r="C62" s="4">
        <v>41119</v>
      </c>
      <c r="D62" s="2"/>
      <c r="E62" s="2"/>
      <c r="F62" s="2" t="s">
        <v>18</v>
      </c>
      <c r="G62" s="2" t="str">
        <f t="shared" si="0"/>
        <v>Ativo</v>
      </c>
      <c r="H62" s="2" t="s">
        <v>366</v>
      </c>
      <c r="I62" s="5" t="str">
        <f ca="1">IFERROR(__xludf.DUMMYFUNCTION("HYPERLINK(""http://wa.me/55""&amp;REGEXREPLACE(H62,""\D+"",""""),LEFT(J62,FIND("" "",J62) - 1)&amp;"".Wpp"")"),"Irineia.Wpp")</f>
        <v>Irineia.Wpp</v>
      </c>
      <c r="J62" s="2" t="s">
        <v>367</v>
      </c>
      <c r="K62" s="2" t="s">
        <v>107</v>
      </c>
      <c r="L62" s="4">
        <v>45756</v>
      </c>
      <c r="M62" s="4">
        <v>45846</v>
      </c>
      <c r="N62" s="6" t="s">
        <v>368</v>
      </c>
      <c r="O62" s="2" t="s">
        <v>369</v>
      </c>
      <c r="P62" s="6" t="s">
        <v>368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3.2" hidden="1">
      <c r="A63" s="7" t="s">
        <v>370</v>
      </c>
      <c r="B63" s="8" t="s">
        <v>370</v>
      </c>
      <c r="C63" s="9">
        <v>28490</v>
      </c>
      <c r="D63" s="7"/>
      <c r="E63" s="7"/>
      <c r="F63" s="7" t="s">
        <v>18</v>
      </c>
      <c r="G63" s="7" t="str">
        <f t="shared" si="0"/>
        <v>Ativo</v>
      </c>
      <c r="H63" s="7" t="s">
        <v>371</v>
      </c>
      <c r="I63" s="10" t="str">
        <f ca="1">IFERROR(__xludf.DUMMYFUNCTION("HYPERLINK(""http://wa.me/55""&amp;REGEXREPLACE(H63,""\D+"",""""),LEFT(J63,FIND("" "",J63) - 1)&amp;"".Wpp"")"),"Lucélia.Wpp")</f>
        <v>Lucélia.Wpp</v>
      </c>
      <c r="J63" s="7" t="s">
        <v>372</v>
      </c>
      <c r="K63" s="7" t="s">
        <v>52</v>
      </c>
      <c r="L63" s="9">
        <v>45832</v>
      </c>
      <c r="M63" s="9">
        <v>45902</v>
      </c>
      <c r="N63" s="7" t="s">
        <v>373</v>
      </c>
      <c r="O63" s="7" t="s">
        <v>374</v>
      </c>
      <c r="P63" s="7" t="s">
        <v>373</v>
      </c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3.2" hidden="1">
      <c r="A64" s="2" t="s">
        <v>375</v>
      </c>
      <c r="B64" s="3" t="s">
        <v>375</v>
      </c>
      <c r="C64" s="4">
        <v>41563</v>
      </c>
      <c r="D64" s="2"/>
      <c r="E64" s="2"/>
      <c r="F64" s="2" t="s">
        <v>49</v>
      </c>
      <c r="G64" s="2" t="str">
        <f t="shared" si="0"/>
        <v>Inativo</v>
      </c>
      <c r="H64" s="2" t="s">
        <v>376</v>
      </c>
      <c r="I64" s="5" t="str">
        <f ca="1">IFERROR(__xludf.DUMMYFUNCTION("HYPERLINK(""http://wa.me/55""&amp;REGEXREPLACE(H64,""\D+"",""""),LEFT(J64,FIND("" "",J64) - 1)&amp;"".Wpp"")"),"Orquenea.Wpp")</f>
        <v>Orquenea.Wpp</v>
      </c>
      <c r="J64" s="2" t="s">
        <v>377</v>
      </c>
      <c r="K64" s="2" t="s">
        <v>378</v>
      </c>
      <c r="L64" s="4">
        <v>45734</v>
      </c>
      <c r="M64" s="4">
        <v>45804</v>
      </c>
      <c r="N64" s="2" t="s">
        <v>379</v>
      </c>
      <c r="O64" s="2" t="s">
        <v>380</v>
      </c>
      <c r="P64" s="2" t="s">
        <v>381</v>
      </c>
      <c r="Q64" s="2"/>
      <c r="R64" s="2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t="13.2" hidden="1">
      <c r="A65" s="7" t="s">
        <v>382</v>
      </c>
      <c r="B65" s="8" t="s">
        <v>382</v>
      </c>
      <c r="C65" s="9">
        <v>43350</v>
      </c>
      <c r="D65" s="8" t="s">
        <v>383</v>
      </c>
      <c r="E65" s="8" t="s">
        <v>384</v>
      </c>
      <c r="F65" s="7" t="s">
        <v>49</v>
      </c>
      <c r="G65" s="7" t="str">
        <f t="shared" si="0"/>
        <v>Inativo</v>
      </c>
      <c r="H65" s="7" t="s">
        <v>385</v>
      </c>
      <c r="I65" s="10" t="str">
        <f ca="1">IFERROR(__xludf.DUMMYFUNCTION("HYPERLINK(""http://wa.me/55""&amp;REGEXREPLACE(H65,""\D+"",""""),LEFT(J65,FIND("" "",J65) - 1)&amp;"".Wpp"")"),"Natália.Wpp")</f>
        <v>Natália.Wpp</v>
      </c>
      <c r="J65" s="7" t="s">
        <v>386</v>
      </c>
      <c r="K65" s="7" t="s">
        <v>96</v>
      </c>
      <c r="L65" s="9">
        <v>45789</v>
      </c>
      <c r="M65" s="9">
        <v>45879</v>
      </c>
      <c r="N65" s="7" t="s">
        <v>387</v>
      </c>
      <c r="O65" s="7" t="s">
        <v>388</v>
      </c>
      <c r="P65" s="7">
        <v>12497429628</v>
      </c>
      <c r="Q65" s="7"/>
      <c r="R65" s="7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3.2" hidden="1">
      <c r="A66" s="4" t="s">
        <v>389</v>
      </c>
      <c r="B66" s="3" t="s">
        <v>389</v>
      </c>
      <c r="C66" s="4">
        <v>30016</v>
      </c>
      <c r="D66" s="2"/>
      <c r="E66" s="2"/>
      <c r="F66" s="2" t="s">
        <v>255</v>
      </c>
      <c r="G66" s="2" t="str">
        <f t="shared" si="0"/>
        <v>Inativo</v>
      </c>
      <c r="H66" s="2" t="s">
        <v>390</v>
      </c>
      <c r="I66" s="5" t="str">
        <f ca="1">IFERROR(__xludf.DUMMYFUNCTION("HYPERLINK(""http://wa.me/55""&amp;REGEXREPLACE(H66,""\D+"",""""),LEFT(J66,FIND("" "",J66) - 1)&amp;"".Wpp"")"),"Luiz.Wpp")</f>
        <v>Luiz.Wpp</v>
      </c>
      <c r="J66" s="2" t="s">
        <v>389</v>
      </c>
      <c r="K66" s="2" t="s">
        <v>42</v>
      </c>
      <c r="L66" s="4">
        <v>45777</v>
      </c>
      <c r="M66" s="4"/>
      <c r="N66" s="6" t="s">
        <v>391</v>
      </c>
      <c r="O66" s="2" t="s">
        <v>392</v>
      </c>
      <c r="P66" s="6" t="s">
        <v>391</v>
      </c>
      <c r="Q66" s="2"/>
      <c r="R66" s="2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t="13.2" hidden="1">
      <c r="A67" s="7" t="s">
        <v>393</v>
      </c>
      <c r="B67" s="8" t="s">
        <v>393</v>
      </c>
      <c r="C67" s="9">
        <v>28213</v>
      </c>
      <c r="D67" s="7"/>
      <c r="E67" s="7"/>
      <c r="F67" s="7" t="s">
        <v>255</v>
      </c>
      <c r="G67" s="7" t="str">
        <f t="shared" si="0"/>
        <v>Inativo</v>
      </c>
      <c r="H67" s="7" t="s">
        <v>394</v>
      </c>
      <c r="I67" s="10" t="str">
        <f ca="1">IFERROR(__xludf.DUMMYFUNCTION("HYPERLINK(""http://wa.me/55""&amp;REGEXREPLACE(H67,""\D+"",""""),LEFT(J67,FIND("" "",J67) - 1)&amp;"".Wpp"")"),"Luz.Wpp")</f>
        <v>Luz.Wpp</v>
      </c>
      <c r="J67" s="7" t="s">
        <v>395</v>
      </c>
      <c r="K67" s="7" t="s">
        <v>35</v>
      </c>
      <c r="L67" s="9">
        <v>45743</v>
      </c>
      <c r="M67" s="9"/>
      <c r="N67" s="14" t="s">
        <v>396</v>
      </c>
      <c r="O67" s="7" t="s">
        <v>397</v>
      </c>
      <c r="P67" s="14" t="s">
        <v>396</v>
      </c>
      <c r="Q67" s="7"/>
      <c r="R67" s="7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1:28" ht="13.2" hidden="1">
      <c r="A68" s="4" t="s">
        <v>398</v>
      </c>
      <c r="B68" s="3" t="s">
        <v>398</v>
      </c>
      <c r="C68" s="4">
        <v>34701</v>
      </c>
      <c r="D68" s="2"/>
      <c r="E68" s="2"/>
      <c r="F68" s="2" t="s">
        <v>18</v>
      </c>
      <c r="G68" s="2" t="str">
        <f t="shared" si="0"/>
        <v>Ativo</v>
      </c>
      <c r="H68" s="2" t="s">
        <v>399</v>
      </c>
      <c r="I68" s="5" t="str">
        <f ca="1">IFERROR(__xludf.DUMMYFUNCTION("HYPERLINK(""http://wa.me/55""&amp;REGEXREPLACE(H68,""\D+"",""""),LEFT(J68,FIND("" "",J68) - 1)&amp;"".Wpp"")"),"Lydia.Wpp")</f>
        <v>Lydia.Wpp</v>
      </c>
      <c r="J68" s="2" t="s">
        <v>398</v>
      </c>
      <c r="K68" s="2" t="s">
        <v>194</v>
      </c>
      <c r="L68" s="4"/>
      <c r="M68" s="4"/>
      <c r="N68" s="2">
        <v>12631510607</v>
      </c>
      <c r="O68" s="2" t="s">
        <v>400</v>
      </c>
      <c r="P68" s="2">
        <v>12631510607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3.2" hidden="1">
      <c r="A69" s="7" t="s">
        <v>401</v>
      </c>
      <c r="B69" s="8" t="s">
        <v>401</v>
      </c>
      <c r="C69" s="9">
        <v>42102</v>
      </c>
      <c r="D69" s="7"/>
      <c r="E69" s="7"/>
      <c r="F69" s="7" t="s">
        <v>18</v>
      </c>
      <c r="G69" s="7" t="str">
        <f t="shared" si="0"/>
        <v>Ativo</v>
      </c>
      <c r="H69" s="7" t="s">
        <v>402</v>
      </c>
      <c r="I69" s="10" t="str">
        <f ca="1">IFERROR(__xludf.DUMMYFUNCTION("HYPERLINK(""http://wa.me/55""&amp;REGEXREPLACE(H69,""\D+"",""""),LEFT(J69,FIND("" "",J69) - 1)&amp;"".Wpp"")"),"Eliene.Wpp")</f>
        <v>Eliene.Wpp</v>
      </c>
      <c r="J69" s="7" t="s">
        <v>403</v>
      </c>
      <c r="K69" s="7" t="s">
        <v>42</v>
      </c>
      <c r="L69" s="9">
        <v>45891</v>
      </c>
      <c r="M69" s="9"/>
      <c r="N69" s="7">
        <v>14942493676</v>
      </c>
      <c r="O69" s="7" t="s">
        <v>404</v>
      </c>
      <c r="P69" s="14" t="s">
        <v>405</v>
      </c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3.2">
      <c r="A70" s="2" t="s">
        <v>406</v>
      </c>
      <c r="B70" s="3" t="s">
        <v>407</v>
      </c>
      <c r="C70" s="4">
        <v>39736</v>
      </c>
      <c r="D70" s="3" t="s">
        <v>408</v>
      </c>
      <c r="E70" s="2"/>
      <c r="F70" s="2" t="s">
        <v>32</v>
      </c>
      <c r="G70" s="2" t="str">
        <f t="shared" si="0"/>
        <v>Ativo</v>
      </c>
      <c r="H70" s="2" t="s">
        <v>409</v>
      </c>
      <c r="I70" s="5" t="str">
        <f ca="1">IFERROR(__xludf.DUMMYFUNCTION("HYPERLINK(""http://wa.me/55""&amp;REGEXREPLACE(H70,""\D+"",""""),LEFT(J70,FIND("" "",J70) - 1)&amp;"".Wpp"")"),"Raquel.Wpp")</f>
        <v>Raquel.Wpp</v>
      </c>
      <c r="J70" s="2" t="s">
        <v>410</v>
      </c>
      <c r="K70" s="2" t="s">
        <v>42</v>
      </c>
      <c r="L70" s="4">
        <v>45806</v>
      </c>
      <c r="M70" s="4">
        <v>45896</v>
      </c>
      <c r="N70" s="2" t="s">
        <v>411</v>
      </c>
      <c r="O70" s="2" t="s">
        <v>412</v>
      </c>
      <c r="P70" s="6" t="s">
        <v>413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3.2" hidden="1">
      <c r="A71" s="7" t="s">
        <v>414</v>
      </c>
      <c r="B71" s="8" t="s">
        <v>414</v>
      </c>
      <c r="C71" s="9">
        <v>45748</v>
      </c>
      <c r="D71" s="8" t="s">
        <v>415</v>
      </c>
      <c r="E71" s="8" t="s">
        <v>416</v>
      </c>
      <c r="F71" s="7" t="s">
        <v>49</v>
      </c>
      <c r="G71" s="7" t="str">
        <f t="shared" si="0"/>
        <v>Inativo</v>
      </c>
      <c r="H71" s="7" t="s">
        <v>417</v>
      </c>
      <c r="I71" s="10" t="str">
        <f ca="1">IFERROR(__xludf.DUMMYFUNCTION("HYPERLINK(""http://wa.me/55""&amp;REGEXREPLACE(H71,""\D+"",""""),LEFT(J71,FIND("" "",J71) - 1)&amp;"".Wpp"")"),"Maria.Wpp")</f>
        <v>Maria.Wpp</v>
      </c>
      <c r="J71" s="7" t="s">
        <v>414</v>
      </c>
      <c r="K71" s="7" t="s">
        <v>81</v>
      </c>
      <c r="L71" s="9">
        <v>45744</v>
      </c>
      <c r="M71" s="9">
        <v>45814</v>
      </c>
      <c r="N71" s="14" t="s">
        <v>418</v>
      </c>
      <c r="O71" s="7" t="s">
        <v>419</v>
      </c>
      <c r="P71" s="14" t="s">
        <v>418</v>
      </c>
      <c r="Q71" s="7"/>
      <c r="R71" s="7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3.2" hidden="1">
      <c r="A72" s="2" t="s">
        <v>420</v>
      </c>
      <c r="B72" s="3" t="s">
        <v>420</v>
      </c>
      <c r="C72" s="4">
        <v>30108</v>
      </c>
      <c r="D72" s="3" t="s">
        <v>421</v>
      </c>
      <c r="E72" s="2"/>
      <c r="F72" s="2" t="s">
        <v>18</v>
      </c>
      <c r="G72" s="2" t="str">
        <f t="shared" si="0"/>
        <v>Ativo</v>
      </c>
      <c r="H72" s="2" t="s">
        <v>422</v>
      </c>
      <c r="I72" s="5" t="str">
        <f ca="1">IFERROR(__xludf.DUMMYFUNCTION("HYPERLINK(""http://wa.me/55""&amp;REGEXREPLACE(H72,""\D+"",""""),LEFT(J72,FIND("" "",J72) - 1)&amp;"".Wpp"")"),"Maria.Wpp")</f>
        <v>Maria.Wpp</v>
      </c>
      <c r="J72" s="2" t="s">
        <v>420</v>
      </c>
      <c r="K72" s="2" t="s">
        <v>27</v>
      </c>
      <c r="L72" s="4">
        <v>45888</v>
      </c>
      <c r="M72" s="4"/>
      <c r="N72" s="6" t="s">
        <v>423</v>
      </c>
      <c r="O72" s="2" t="s">
        <v>424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.2" hidden="1">
      <c r="A73" s="7" t="s">
        <v>425</v>
      </c>
      <c r="B73" s="8" t="s">
        <v>425</v>
      </c>
      <c r="C73" s="9">
        <v>24919</v>
      </c>
      <c r="D73" s="8" t="s">
        <v>426</v>
      </c>
      <c r="E73" s="7"/>
      <c r="F73" s="7" t="s">
        <v>18</v>
      </c>
      <c r="G73" s="7" t="str">
        <f t="shared" si="0"/>
        <v>Ativo</v>
      </c>
      <c r="H73" s="7" t="s">
        <v>427</v>
      </c>
      <c r="I73" s="10" t="str">
        <f ca="1">IFERROR(__xludf.DUMMYFUNCTION("HYPERLINK(""http://wa.me/55""&amp;REGEXREPLACE(H73,""\D+"",""""),LEFT(J73,FIND("" "",J73) - 1)&amp;"".Wpp"")"),"Maria.Wpp")</f>
        <v>Maria.Wpp</v>
      </c>
      <c r="J73" s="7" t="s">
        <v>425</v>
      </c>
      <c r="K73" s="7" t="s">
        <v>42</v>
      </c>
      <c r="L73" s="9">
        <v>45882</v>
      </c>
      <c r="M73" s="9"/>
      <c r="N73" s="7">
        <v>79474845620</v>
      </c>
      <c r="O73" s="7" t="s">
        <v>428</v>
      </c>
      <c r="P73" s="7">
        <v>79474845620</v>
      </c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3.2" hidden="1">
      <c r="A74" s="2" t="s">
        <v>139</v>
      </c>
      <c r="B74" s="3" t="s">
        <v>139</v>
      </c>
      <c r="C74" s="4">
        <v>13914</v>
      </c>
      <c r="D74" s="2"/>
      <c r="E74" s="2"/>
      <c r="F74" s="2" t="s">
        <v>18</v>
      </c>
      <c r="G74" s="2" t="str">
        <f t="shared" si="0"/>
        <v>Ativo</v>
      </c>
      <c r="H74" s="2" t="s">
        <v>138</v>
      </c>
      <c r="I74" s="5" t="str">
        <f ca="1">IFERROR(__xludf.DUMMYFUNCTION("HYPERLINK(""http://wa.me/55""&amp;REGEXREPLACE(H74,""\D+"",""""),LEFT(J74,FIND("" "",J74) - 1)&amp;"".Wpp"")"),"Maria.Wpp")</f>
        <v>Maria.Wpp</v>
      </c>
      <c r="J74" s="2" t="s">
        <v>139</v>
      </c>
      <c r="K74" s="2" t="s">
        <v>42</v>
      </c>
      <c r="L74" s="4">
        <v>45856</v>
      </c>
      <c r="M74" s="4">
        <v>45926</v>
      </c>
      <c r="N74" s="2">
        <v>2965750622</v>
      </c>
      <c r="O74" s="2" t="s">
        <v>141</v>
      </c>
      <c r="P74" s="6" t="s">
        <v>142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.2" hidden="1">
      <c r="A75" s="7" t="s">
        <v>429</v>
      </c>
      <c r="B75" s="8" t="s">
        <v>429</v>
      </c>
      <c r="C75" s="9">
        <v>39165</v>
      </c>
      <c r="D75" s="8" t="s">
        <v>430</v>
      </c>
      <c r="E75" s="8" t="s">
        <v>431</v>
      </c>
      <c r="F75" s="7" t="s">
        <v>49</v>
      </c>
      <c r="G75" s="7" t="str">
        <f t="shared" si="0"/>
        <v>Inativo</v>
      </c>
      <c r="H75" s="7" t="s">
        <v>432</v>
      </c>
      <c r="I75" s="10" t="str">
        <f ca="1">IFERROR(__xludf.DUMMYFUNCTION("HYPERLINK(""http://wa.me/55""&amp;REGEXREPLACE(H75,""\D+"",""""),LEFT(J75,FIND("" "",J75) - 1)&amp;"".Wpp"")"),"José.Wpp")</f>
        <v>José.Wpp</v>
      </c>
      <c r="J75" s="7" t="s">
        <v>433</v>
      </c>
      <c r="K75" s="7" t="s">
        <v>52</v>
      </c>
      <c r="L75" s="9">
        <v>45784</v>
      </c>
      <c r="M75" s="9">
        <v>45854</v>
      </c>
      <c r="N75" s="7">
        <v>15024171624</v>
      </c>
      <c r="O75" s="7" t="s">
        <v>434</v>
      </c>
      <c r="P75" s="7" t="s">
        <v>435</v>
      </c>
      <c r="Q75" s="7"/>
      <c r="R75" s="7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13.2">
      <c r="A76" s="2" t="s">
        <v>436</v>
      </c>
      <c r="B76" s="3" t="s">
        <v>436</v>
      </c>
      <c r="C76" s="4">
        <v>35387</v>
      </c>
      <c r="D76" s="2"/>
      <c r="E76" s="2"/>
      <c r="F76" s="2" t="s">
        <v>32</v>
      </c>
      <c r="G76" s="2" t="str">
        <f t="shared" si="0"/>
        <v>Ativo</v>
      </c>
      <c r="H76" s="2" t="s">
        <v>437</v>
      </c>
      <c r="I76" s="5" t="str">
        <f ca="1">IFERROR(__xludf.DUMMYFUNCTION("HYPERLINK(""http://wa.me/55""&amp;REGEXREPLACE(H76,""\D+"",""""),LEFT(J76,FIND("" "",J76) - 1)&amp;"".Wpp"")"),"Lucimar.Wpp")</f>
        <v>Lucimar.Wpp</v>
      </c>
      <c r="J76" s="2" t="s">
        <v>438</v>
      </c>
      <c r="K76" s="2" t="s">
        <v>76</v>
      </c>
      <c r="L76" s="4">
        <v>45818</v>
      </c>
      <c r="M76" s="4">
        <v>45888</v>
      </c>
      <c r="N76" s="2">
        <v>13959855613</v>
      </c>
      <c r="O76" s="2" t="s">
        <v>439</v>
      </c>
      <c r="P76" s="6" t="s">
        <v>440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.2">
      <c r="A77" s="7" t="s">
        <v>441</v>
      </c>
      <c r="B77" s="8" t="s">
        <v>441</v>
      </c>
      <c r="C77" s="9">
        <v>43411</v>
      </c>
      <c r="D77" s="8" t="s">
        <v>442</v>
      </c>
      <c r="E77" s="7"/>
      <c r="F77" s="7" t="s">
        <v>32</v>
      </c>
      <c r="G77" s="7" t="str">
        <f t="shared" si="0"/>
        <v>Ativo</v>
      </c>
      <c r="H77" s="7" t="s">
        <v>443</v>
      </c>
      <c r="I77" s="10" t="str">
        <f ca="1">IFERROR(__xludf.DUMMYFUNCTION("HYPERLINK(""http://wa.me/55""&amp;REGEXREPLACE(H77,""\D+"",""""),LEFT(J77,FIND("" "",J77) - 1)&amp;"".Wpp"")"),"Fabiana.Wpp")</f>
        <v>Fabiana.Wpp</v>
      </c>
      <c r="J77" s="7" t="s">
        <v>444</v>
      </c>
      <c r="K77" s="7" t="s">
        <v>52</v>
      </c>
      <c r="L77" s="9">
        <v>45818</v>
      </c>
      <c r="M77" s="9">
        <v>45888</v>
      </c>
      <c r="N77" s="7">
        <v>17435057606</v>
      </c>
      <c r="O77" s="7" t="s">
        <v>445</v>
      </c>
      <c r="P77" s="14" t="s">
        <v>446</v>
      </c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3.2" hidden="1">
      <c r="A78" s="2" t="s">
        <v>447</v>
      </c>
      <c r="B78" s="3" t="s">
        <v>447</v>
      </c>
      <c r="C78" s="4">
        <v>41436</v>
      </c>
      <c r="D78" s="3" t="s">
        <v>448</v>
      </c>
      <c r="E78" s="3" t="s">
        <v>449</v>
      </c>
      <c r="F78" s="2" t="s">
        <v>49</v>
      </c>
      <c r="G78" s="2" t="str">
        <f t="shared" si="0"/>
        <v>Inativo</v>
      </c>
      <c r="H78" s="2" t="s">
        <v>450</v>
      </c>
      <c r="I78" s="5" t="str">
        <f ca="1">IFERROR(__xludf.DUMMYFUNCTION("HYPERLINK(""http://wa.me/55""&amp;REGEXREPLACE(H78,""\D+"",""""),LEFT(J78,FIND("" "",J78) - 1)&amp;"".Wpp"")"),"Tânia.Wpp")</f>
        <v>Tânia.Wpp</v>
      </c>
      <c r="J78" s="2" t="s">
        <v>451</v>
      </c>
      <c r="K78" s="2" t="s">
        <v>452</v>
      </c>
      <c r="L78" s="4">
        <v>45734</v>
      </c>
      <c r="M78" s="4">
        <v>45804</v>
      </c>
      <c r="N78" s="2">
        <v>70449924637</v>
      </c>
      <c r="O78" s="2" t="s">
        <v>453</v>
      </c>
      <c r="P78" s="6" t="s">
        <v>454</v>
      </c>
      <c r="Q78" s="2"/>
      <c r="R78" s="2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ht="13.2">
      <c r="A79" s="7" t="s">
        <v>455</v>
      </c>
      <c r="B79" s="8" t="s">
        <v>455</v>
      </c>
      <c r="C79" s="9">
        <v>41773</v>
      </c>
      <c r="D79" s="7"/>
      <c r="E79" s="7"/>
      <c r="F79" s="7" t="s">
        <v>32</v>
      </c>
      <c r="G79" s="7" t="str">
        <f t="shared" si="0"/>
        <v>Ativo</v>
      </c>
      <c r="H79" s="7" t="s">
        <v>456</v>
      </c>
      <c r="I79" s="10" t="str">
        <f ca="1">IFERROR(__xludf.DUMMYFUNCTION("HYPERLINK(""http://wa.me/55""&amp;REGEXREPLACE(H79,""\D+"",""""),LEFT(J79,FIND("" "",J79) - 1)&amp;"".Wpp"")"),"Michelle.Wpp")</f>
        <v>Michelle.Wpp</v>
      </c>
      <c r="J79" s="7" t="s">
        <v>457</v>
      </c>
      <c r="K79" s="7" t="s">
        <v>52</v>
      </c>
      <c r="L79" s="9">
        <v>45818</v>
      </c>
      <c r="M79" s="9">
        <v>45888</v>
      </c>
      <c r="N79" s="7"/>
      <c r="O79" s="7" t="s">
        <v>458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3.2" hidden="1">
      <c r="A80" s="2" t="s">
        <v>459</v>
      </c>
      <c r="B80" s="3" t="s">
        <v>459</v>
      </c>
      <c r="C80" s="4">
        <v>44170</v>
      </c>
      <c r="D80" s="3" t="s">
        <v>307</v>
      </c>
      <c r="E80" s="2"/>
      <c r="F80" s="2" t="s">
        <v>85</v>
      </c>
      <c r="G80" s="2" t="str">
        <f t="shared" si="0"/>
        <v>Ativo</v>
      </c>
      <c r="H80" s="2" t="s">
        <v>460</v>
      </c>
      <c r="I80" s="5" t="str">
        <f ca="1">IFERROR(__xludf.DUMMYFUNCTION("HYPERLINK(""http://wa.me/55""&amp;REGEXREPLACE(H80,""\D+"",""""),LEFT(J80,FIND("" "",J80) - 1)&amp;"".Wpp"")"),"Jéssica.Wpp")</f>
        <v>Jéssica.Wpp</v>
      </c>
      <c r="J80" s="2" t="s">
        <v>461</v>
      </c>
      <c r="K80" s="2" t="s">
        <v>194</v>
      </c>
      <c r="L80" s="4"/>
      <c r="M80" s="4"/>
      <c r="N80" s="2">
        <v>18635315642</v>
      </c>
      <c r="O80" s="2" t="s">
        <v>462</v>
      </c>
      <c r="P80" s="2" t="s">
        <v>463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.2" hidden="1">
      <c r="A81" s="7" t="s">
        <v>464</v>
      </c>
      <c r="B81" s="8" t="s">
        <v>464</v>
      </c>
      <c r="C81" s="9">
        <v>28708</v>
      </c>
      <c r="D81" s="8" t="s">
        <v>465</v>
      </c>
      <c r="E81" s="8" t="s">
        <v>466</v>
      </c>
      <c r="F81" s="7" t="s">
        <v>49</v>
      </c>
      <c r="G81" s="7" t="str">
        <f t="shared" si="0"/>
        <v>Inativo</v>
      </c>
      <c r="H81" s="7" t="s">
        <v>467</v>
      </c>
      <c r="I81" s="10" t="str">
        <f ca="1">IFERROR(__xludf.DUMMYFUNCTION("HYPERLINK(""http://wa.me/55""&amp;REGEXREPLACE(H81,""\D+"",""""),LEFT(J81,FIND("" "",J81) - 1)&amp;"".Wpp"")"),"Michellini.Wpp")</f>
        <v>Michellini.Wpp</v>
      </c>
      <c r="J81" s="7" t="s">
        <v>468</v>
      </c>
      <c r="K81" s="7" t="s">
        <v>76</v>
      </c>
      <c r="L81" s="9">
        <v>45783</v>
      </c>
      <c r="M81" s="9">
        <v>45853</v>
      </c>
      <c r="N81" s="14" t="s">
        <v>469</v>
      </c>
      <c r="O81" s="7" t="s">
        <v>470</v>
      </c>
      <c r="P81" s="14" t="s">
        <v>469</v>
      </c>
      <c r="Q81" s="7"/>
      <c r="R81" s="7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1:28" ht="13.2" hidden="1">
      <c r="A82" s="2" t="s">
        <v>471</v>
      </c>
      <c r="B82" s="3" t="s">
        <v>471</v>
      </c>
      <c r="C82" s="4">
        <v>41376</v>
      </c>
      <c r="D82" s="2"/>
      <c r="E82" s="2"/>
      <c r="F82" s="2" t="s">
        <v>18</v>
      </c>
      <c r="G82" s="2" t="str">
        <f t="shared" si="0"/>
        <v>Ativo</v>
      </c>
      <c r="H82" s="2" t="s">
        <v>472</v>
      </c>
      <c r="I82" s="5" t="str">
        <f ca="1">IFERROR(__xludf.DUMMYFUNCTION("HYPERLINK(""http://wa.me/55""&amp;REGEXREPLACE(H82,""\D+"",""""),LEFT(J82,FIND("" "",J82) - 1)&amp;"".Wpp"")"),"César.Wpp")</f>
        <v>César.Wpp</v>
      </c>
      <c r="J82" s="2" t="s">
        <v>473</v>
      </c>
      <c r="K82" s="2" t="s">
        <v>474</v>
      </c>
      <c r="L82" s="4">
        <v>45783</v>
      </c>
      <c r="M82" s="4">
        <v>45873</v>
      </c>
      <c r="N82" s="2" t="s">
        <v>475</v>
      </c>
      <c r="O82" s="2" t="s">
        <v>476</v>
      </c>
      <c r="P82" s="2" t="s">
        <v>477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.2">
      <c r="A83" s="7" t="s">
        <v>478</v>
      </c>
      <c r="B83" s="8" t="s">
        <v>478</v>
      </c>
      <c r="C83" s="9">
        <v>36525</v>
      </c>
      <c r="D83" s="7"/>
      <c r="E83" s="7"/>
      <c r="F83" s="7" t="s">
        <v>32</v>
      </c>
      <c r="G83" s="7" t="str">
        <f t="shared" si="0"/>
        <v>Ativo</v>
      </c>
      <c r="H83" s="7" t="s">
        <v>479</v>
      </c>
      <c r="I83" s="10" t="str">
        <f ca="1">IFERROR(__xludf.DUMMYFUNCTION("HYPERLINK(""http://wa.me/55""&amp;REGEXREPLACE(H83,""\D+"",""""),LEFT(J83,FIND("" "",J83) - 1)&amp;"".Wpp"")"),"Inglecia.Wpp")</f>
        <v>Inglecia.Wpp</v>
      </c>
      <c r="J83" s="7" t="s">
        <v>480</v>
      </c>
      <c r="K83" s="7" t="s">
        <v>76</v>
      </c>
      <c r="L83" s="9">
        <v>45819</v>
      </c>
      <c r="M83" s="9">
        <v>45889</v>
      </c>
      <c r="N83" s="14" t="s">
        <v>481</v>
      </c>
      <c r="O83" s="7" t="s">
        <v>482</v>
      </c>
      <c r="P83" s="14" t="s">
        <v>481</v>
      </c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3.2" hidden="1">
      <c r="A84" s="2" t="s">
        <v>483</v>
      </c>
      <c r="B84" s="3" t="s">
        <v>483</v>
      </c>
      <c r="C84" s="4">
        <v>43539</v>
      </c>
      <c r="D84" s="2"/>
      <c r="E84" s="2"/>
      <c r="F84" s="2" t="s">
        <v>18</v>
      </c>
      <c r="G84" s="2" t="str">
        <f t="shared" si="0"/>
        <v>Ativo</v>
      </c>
      <c r="H84" s="2" t="s">
        <v>484</v>
      </c>
      <c r="I84" s="5" t="str">
        <f ca="1">IFERROR(__xludf.DUMMYFUNCTION("HYPERLINK(""http://wa.me/55""&amp;REGEXREPLACE(H84,""\D+"",""""),LEFT(J84,FIND("" "",J84) - 1)&amp;"".Wpp"")"),"GLláucia.Wpp")</f>
        <v>GLláucia.Wpp</v>
      </c>
      <c r="J84" s="2" t="s">
        <v>485</v>
      </c>
      <c r="K84" s="2" t="s">
        <v>21</v>
      </c>
      <c r="L84" s="4">
        <v>45803</v>
      </c>
      <c r="M84" s="4">
        <v>45893</v>
      </c>
      <c r="N84" s="2">
        <v>17705354624</v>
      </c>
      <c r="O84" s="2" t="s">
        <v>486</v>
      </c>
      <c r="P84" s="2" t="s">
        <v>487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.2" hidden="1">
      <c r="A85" s="7" t="s">
        <v>488</v>
      </c>
      <c r="B85" s="8" t="s">
        <v>488</v>
      </c>
      <c r="C85" s="9">
        <v>41031</v>
      </c>
      <c r="D85" s="8" t="s">
        <v>489</v>
      </c>
      <c r="E85" s="8" t="s">
        <v>490</v>
      </c>
      <c r="F85" s="7" t="s">
        <v>49</v>
      </c>
      <c r="G85" s="7" t="str">
        <f t="shared" si="0"/>
        <v>Inativo</v>
      </c>
      <c r="H85" s="7" t="s">
        <v>491</v>
      </c>
      <c r="I85" s="10" t="str">
        <f ca="1">IFERROR(__xludf.DUMMYFUNCTION("HYPERLINK(""http://wa.me/55""&amp;REGEXREPLACE(H85,""\D+"",""""),LEFT(J85,FIND("" "",J85) - 1)&amp;"".Wpp"")"),"Rafael.Wpp")</f>
        <v>Rafael.Wpp</v>
      </c>
      <c r="J85" s="7" t="s">
        <v>492</v>
      </c>
      <c r="K85" s="7" t="s">
        <v>52</v>
      </c>
      <c r="L85" s="9">
        <v>45749</v>
      </c>
      <c r="M85" s="9">
        <v>45819</v>
      </c>
      <c r="N85" s="7">
        <v>13465599616</v>
      </c>
      <c r="O85" s="7" t="s">
        <v>493</v>
      </c>
      <c r="P85" s="14" t="s">
        <v>494</v>
      </c>
      <c r="Q85" s="7"/>
      <c r="R85" s="7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3.2" hidden="1">
      <c r="A86" s="2" t="s">
        <v>495</v>
      </c>
      <c r="B86" s="3" t="s">
        <v>495</v>
      </c>
      <c r="C86" s="4">
        <v>32506</v>
      </c>
      <c r="D86" s="2"/>
      <c r="E86" s="2"/>
      <c r="F86" s="2" t="s">
        <v>18</v>
      </c>
      <c r="G86" s="2" t="str">
        <f t="shared" si="0"/>
        <v>Ativo</v>
      </c>
      <c r="H86" s="2" t="s">
        <v>496</v>
      </c>
      <c r="I86" s="5" t="str">
        <f ca="1">IFERROR(__xludf.DUMMYFUNCTION("HYPERLINK(""http://wa.me/55""&amp;REGEXREPLACE(H86,""\D+"",""""),LEFT(J86,FIND("" "",J86) - 1)&amp;"".Wpp"")"),"Nathalia.Wpp")</f>
        <v>Nathalia.Wpp</v>
      </c>
      <c r="J86" s="2" t="s">
        <v>497</v>
      </c>
      <c r="K86" s="2" t="s">
        <v>35</v>
      </c>
      <c r="L86" s="4">
        <v>45867</v>
      </c>
      <c r="M86" s="4"/>
      <c r="N86" s="6" t="s">
        <v>498</v>
      </c>
      <c r="O86" s="2" t="s">
        <v>499</v>
      </c>
      <c r="P86" s="6" t="s">
        <v>498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.2">
      <c r="A87" s="7" t="s">
        <v>500</v>
      </c>
      <c r="B87" s="8" t="s">
        <v>500</v>
      </c>
      <c r="C87" s="9">
        <v>43446</v>
      </c>
      <c r="D87" s="7"/>
      <c r="E87" s="7"/>
      <c r="F87" s="7" t="s">
        <v>32</v>
      </c>
      <c r="G87" s="7" t="str">
        <f t="shared" si="0"/>
        <v>Ativo</v>
      </c>
      <c r="H87" s="7" t="s">
        <v>501</v>
      </c>
      <c r="I87" s="10" t="str">
        <f ca="1">IFERROR(__xludf.DUMMYFUNCTION("HYPERLINK(""http://wa.me/55""&amp;REGEXREPLACE(H87,""\D+"",""""),LEFT(J87,FIND("" "",J87) - 1)&amp;"".Wpp"")"),"Juliana.Wpp")</f>
        <v>Juliana.Wpp</v>
      </c>
      <c r="J87" s="7" t="s">
        <v>502</v>
      </c>
      <c r="K87" s="7" t="s">
        <v>76</v>
      </c>
      <c r="L87" s="9">
        <v>45831</v>
      </c>
      <c r="M87" s="9">
        <v>45901</v>
      </c>
      <c r="N87" s="7">
        <v>17503528699</v>
      </c>
      <c r="O87" s="7" t="s">
        <v>503</v>
      </c>
      <c r="P87" s="14" t="s">
        <v>504</v>
      </c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3.2" hidden="1">
      <c r="A88" s="2" t="s">
        <v>505</v>
      </c>
      <c r="B88" s="3" t="s">
        <v>505</v>
      </c>
      <c r="C88" s="4">
        <v>42277</v>
      </c>
      <c r="D88" s="3" t="s">
        <v>506</v>
      </c>
      <c r="E88" s="2"/>
      <c r="F88" s="2" t="s">
        <v>18</v>
      </c>
      <c r="G88" s="2" t="str">
        <f t="shared" si="0"/>
        <v>Ativo</v>
      </c>
      <c r="H88" s="2" t="s">
        <v>507</v>
      </c>
      <c r="I88" s="5" t="str">
        <f ca="1">IFERROR(__xludf.DUMMYFUNCTION("HYPERLINK(""http://wa.me/55""&amp;REGEXREPLACE(H88,""\D+"",""""),LEFT(J88,FIND("" "",J88) - 1)&amp;"".Wpp"")"),"Cristiane.Wpp")</f>
        <v>Cristiane.Wpp</v>
      </c>
      <c r="J88" s="2" t="s">
        <v>508</v>
      </c>
      <c r="K88" s="2" t="s">
        <v>42</v>
      </c>
      <c r="L88" s="4">
        <v>45841</v>
      </c>
      <c r="M88" s="4">
        <v>45911</v>
      </c>
      <c r="N88" s="2">
        <v>17044194680</v>
      </c>
      <c r="O88" s="2" t="s">
        <v>509</v>
      </c>
      <c r="P88" s="6" t="s">
        <v>510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.2" hidden="1">
      <c r="A89" s="7" t="s">
        <v>511</v>
      </c>
      <c r="B89" s="8" t="s">
        <v>511</v>
      </c>
      <c r="C89" s="9">
        <v>31995</v>
      </c>
      <c r="D89" s="7"/>
      <c r="E89" s="7"/>
      <c r="F89" s="7" t="s">
        <v>18</v>
      </c>
      <c r="G89" s="7" t="str">
        <f t="shared" si="0"/>
        <v>Ativo</v>
      </c>
      <c r="H89" s="7" t="s">
        <v>512</v>
      </c>
      <c r="I89" s="10" t="str">
        <f ca="1">IFERROR(__xludf.DUMMYFUNCTION("HYPERLINK(""http://wa.me/55""&amp;REGEXREPLACE(H89,""\D+"",""""),LEFT(J89,FIND("" "",J89) - 1)&amp;"".Wpp"")"),"Poliana.Wpp")</f>
        <v>Poliana.Wpp</v>
      </c>
      <c r="J89" s="7" t="s">
        <v>511</v>
      </c>
      <c r="K89" s="7" t="s">
        <v>42</v>
      </c>
      <c r="L89" s="9">
        <v>45789</v>
      </c>
      <c r="M89" s="9">
        <v>45879</v>
      </c>
      <c r="N89" s="14" t="s">
        <v>168</v>
      </c>
      <c r="O89" s="7" t="s">
        <v>167</v>
      </c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3.2">
      <c r="A90" s="2" t="s">
        <v>513</v>
      </c>
      <c r="B90" s="3" t="s">
        <v>513</v>
      </c>
      <c r="C90" s="4">
        <v>31635</v>
      </c>
      <c r="D90" s="2"/>
      <c r="E90" s="2"/>
      <c r="F90" s="2" t="s">
        <v>32</v>
      </c>
      <c r="G90" s="2" t="str">
        <f t="shared" si="0"/>
        <v>Ativo</v>
      </c>
      <c r="H90" s="2" t="s">
        <v>514</v>
      </c>
      <c r="I90" s="5" t="str">
        <f ca="1">IFERROR(__xludf.DUMMYFUNCTION("HYPERLINK(""http://wa.me/55""&amp;REGEXREPLACE(H90,""\D+"",""""),LEFT(J90,FIND("" "",J90) - 1)&amp;"".Wpp"")"),"Polliany.Wpp")</f>
        <v>Polliany.Wpp</v>
      </c>
      <c r="J90" s="2" t="s">
        <v>515</v>
      </c>
      <c r="K90" s="2" t="s">
        <v>42</v>
      </c>
      <c r="L90" s="4">
        <v>45832</v>
      </c>
      <c r="M90" s="4">
        <v>45902</v>
      </c>
      <c r="N90" s="6" t="s">
        <v>516</v>
      </c>
      <c r="O90" s="2" t="s">
        <v>517</v>
      </c>
      <c r="P90" s="6" t="s">
        <v>516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.2" hidden="1">
      <c r="A91" s="7" t="s">
        <v>518</v>
      </c>
      <c r="B91" s="8" t="s">
        <v>518</v>
      </c>
      <c r="C91" s="9">
        <v>42963</v>
      </c>
      <c r="D91" s="8" t="s">
        <v>519</v>
      </c>
      <c r="E91" s="8" t="s">
        <v>520</v>
      </c>
      <c r="F91" s="7" t="s">
        <v>49</v>
      </c>
      <c r="G91" s="7" t="str">
        <f t="shared" si="0"/>
        <v>Inativo</v>
      </c>
      <c r="H91" s="7" t="s">
        <v>521</v>
      </c>
      <c r="I91" s="10" t="str">
        <f ca="1">IFERROR(__xludf.DUMMYFUNCTION("HYPERLINK(""http://wa.me/55""&amp;REGEXREPLACE(H91,""\D+"",""""),LEFT(J91,FIND("" "",J91) - 1)&amp;"".Wpp"")"),"Luciana.Wpp")</f>
        <v>Luciana.Wpp</v>
      </c>
      <c r="J91" s="7" t="s">
        <v>522</v>
      </c>
      <c r="K91" s="7" t="s">
        <v>96</v>
      </c>
      <c r="L91" s="9">
        <v>45740</v>
      </c>
      <c r="M91" s="9">
        <v>45810</v>
      </c>
      <c r="N91" s="7">
        <v>16443669373</v>
      </c>
      <c r="O91" s="7" t="s">
        <v>523</v>
      </c>
      <c r="P91" s="14" t="s">
        <v>524</v>
      </c>
      <c r="Q91" s="7"/>
      <c r="R91" s="7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3.2" hidden="1">
      <c r="A92" s="2" t="s">
        <v>525</v>
      </c>
      <c r="B92" s="3" t="s">
        <v>525</v>
      </c>
      <c r="C92" s="4">
        <v>43145</v>
      </c>
      <c r="D92" s="2"/>
      <c r="E92" s="2"/>
      <c r="F92" s="2" t="s">
        <v>18</v>
      </c>
      <c r="G92" s="2" t="str">
        <f t="shared" si="0"/>
        <v>Ativo</v>
      </c>
      <c r="H92" s="2" t="s">
        <v>526</v>
      </c>
      <c r="I92" s="5" t="str">
        <f ca="1">IFERROR(__xludf.DUMMYFUNCTION("HYPERLINK(""http://wa.me/55""&amp;REGEXREPLACE(H92,""\D+"",""""),LEFT(J92,FIND("" "",J92) - 1)&amp;"".Wpp"")"),"Priscila.Wpp")</f>
        <v>Priscila.Wpp</v>
      </c>
      <c r="J92" s="2" t="s">
        <v>527</v>
      </c>
      <c r="K92" s="2" t="s">
        <v>27</v>
      </c>
      <c r="L92" s="4">
        <v>45834</v>
      </c>
      <c r="M92" s="4">
        <v>45904</v>
      </c>
      <c r="N92" s="2" t="s">
        <v>528</v>
      </c>
      <c r="O92" s="2" t="s">
        <v>529</v>
      </c>
      <c r="P92" s="2" t="s">
        <v>530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.2" hidden="1">
      <c r="A93" s="7" t="s">
        <v>531</v>
      </c>
      <c r="B93" s="8" t="s">
        <v>531</v>
      </c>
      <c r="C93" s="9">
        <v>29996</v>
      </c>
      <c r="D93" s="8" t="s">
        <v>532</v>
      </c>
      <c r="E93" s="8" t="s">
        <v>533</v>
      </c>
      <c r="F93" s="7" t="s">
        <v>49</v>
      </c>
      <c r="G93" s="7" t="str">
        <f t="shared" si="0"/>
        <v>Inativo</v>
      </c>
      <c r="H93" s="7" t="s">
        <v>534</v>
      </c>
      <c r="I93" s="10" t="str">
        <f ca="1">IFERROR(__xludf.DUMMYFUNCTION("HYPERLINK(""http://wa.me/55""&amp;REGEXREPLACE(H93,""\D+"",""""),LEFT(J93,FIND("" "",J93) - 1)&amp;"".Wpp"")"),"Rafael.Wpp")</f>
        <v>Rafael.Wpp</v>
      </c>
      <c r="J93" s="7" t="s">
        <v>535</v>
      </c>
      <c r="K93" s="7" t="s">
        <v>81</v>
      </c>
      <c r="L93" s="9">
        <v>45793</v>
      </c>
      <c r="M93" s="9">
        <v>45883</v>
      </c>
      <c r="N93" s="7" t="s">
        <v>536</v>
      </c>
      <c r="O93" s="7" t="s">
        <v>537</v>
      </c>
      <c r="P93" s="7" t="s">
        <v>536</v>
      </c>
      <c r="Q93" s="7"/>
      <c r="R93" s="7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3.2" hidden="1">
      <c r="A94" s="2" t="s">
        <v>538</v>
      </c>
      <c r="B94" s="3" t="s">
        <v>538</v>
      </c>
      <c r="C94" s="4">
        <v>39943</v>
      </c>
      <c r="D94" s="2"/>
      <c r="E94" s="2"/>
      <c r="F94" s="2" t="s">
        <v>18</v>
      </c>
      <c r="G94" s="2" t="str">
        <f t="shared" si="0"/>
        <v>Ativo</v>
      </c>
      <c r="H94" s="2" t="s">
        <v>539</v>
      </c>
      <c r="I94" s="5" t="str">
        <f ca="1">IFERROR(__xludf.DUMMYFUNCTION("HYPERLINK(""http://wa.me/55""&amp;REGEXREPLACE(H94,""\D+"",""""),LEFT(J94,FIND("" "",J94) - 1)&amp;"".Wpp"")"),"Angelina.Wpp")</f>
        <v>Angelina.Wpp</v>
      </c>
      <c r="J94" s="2" t="s">
        <v>540</v>
      </c>
      <c r="K94" s="2" t="s">
        <v>35</v>
      </c>
      <c r="L94" s="4">
        <v>45860</v>
      </c>
      <c r="M94" s="4"/>
      <c r="N94" s="2">
        <v>14998703617</v>
      </c>
      <c r="O94" s="2" t="s">
        <v>541</v>
      </c>
      <c r="P94" s="6" t="s">
        <v>542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.2" hidden="1">
      <c r="A95" s="7" t="s">
        <v>543</v>
      </c>
      <c r="B95" s="8" t="s">
        <v>543</v>
      </c>
      <c r="C95" s="9">
        <v>35558</v>
      </c>
      <c r="D95" s="8" t="s">
        <v>544</v>
      </c>
      <c r="E95" s="8" t="s">
        <v>545</v>
      </c>
      <c r="F95" s="7" t="s">
        <v>49</v>
      </c>
      <c r="G95" s="7" t="str">
        <f t="shared" si="0"/>
        <v>Inativo</v>
      </c>
      <c r="H95" s="7" t="s">
        <v>546</v>
      </c>
      <c r="I95" s="10" t="str">
        <f ca="1">IFERROR(__xludf.DUMMYFUNCTION("HYPERLINK(""http://wa.me/55""&amp;REGEXREPLACE(H95,""\D+"",""""),LEFT(J95,FIND("" "",J95) - 1)&amp;"".Wpp"")"),"Raí.Wpp")</f>
        <v>Raí.Wpp</v>
      </c>
      <c r="J95" s="7" t="s">
        <v>543</v>
      </c>
      <c r="K95" s="7" t="s">
        <v>547</v>
      </c>
      <c r="L95" s="9">
        <v>45734</v>
      </c>
      <c r="M95" s="9">
        <v>45804</v>
      </c>
      <c r="N95" s="7">
        <v>12279152762</v>
      </c>
      <c r="O95" s="7" t="s">
        <v>548</v>
      </c>
      <c r="P95" s="7">
        <v>12279152762</v>
      </c>
      <c r="Q95" s="7"/>
      <c r="R95" s="7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1:28" ht="13.2" hidden="1">
      <c r="A96" s="4" t="s">
        <v>549</v>
      </c>
      <c r="B96" s="3" t="s">
        <v>549</v>
      </c>
      <c r="C96" s="4">
        <v>26630</v>
      </c>
      <c r="D96" s="2"/>
      <c r="E96" s="2"/>
      <c r="F96" s="2" t="s">
        <v>18</v>
      </c>
      <c r="G96" s="2" t="str">
        <f t="shared" si="0"/>
        <v>Ativo</v>
      </c>
      <c r="H96" s="2" t="s">
        <v>550</v>
      </c>
      <c r="I96" s="5" t="str">
        <f ca="1">IFERROR(__xludf.DUMMYFUNCTION("HYPERLINK(""http://wa.me/55""&amp;REGEXREPLACE(H96,""\D+"",""""),LEFT(J96,FIND("" "",J96) - 1)&amp;"".Wpp"")"),"Patrícia.Wpp")</f>
        <v>Patrícia.Wpp</v>
      </c>
      <c r="J96" s="2" t="s">
        <v>551</v>
      </c>
      <c r="K96" s="2" t="s">
        <v>42</v>
      </c>
      <c r="L96" s="4">
        <v>45889</v>
      </c>
      <c r="M96" s="4"/>
      <c r="N96" s="2">
        <v>10721859623</v>
      </c>
      <c r="O96" s="2" t="s">
        <v>552</v>
      </c>
      <c r="P96" s="2">
        <v>73536229620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.2">
      <c r="A97" s="7" t="s">
        <v>553</v>
      </c>
      <c r="B97" s="8" t="s">
        <v>553</v>
      </c>
      <c r="C97" s="9">
        <v>34459</v>
      </c>
      <c r="D97" s="8" t="s">
        <v>554</v>
      </c>
      <c r="E97" s="7"/>
      <c r="F97" s="7" t="s">
        <v>32</v>
      </c>
      <c r="G97" s="7" t="str">
        <f t="shared" si="0"/>
        <v>Ativo</v>
      </c>
      <c r="H97" s="7" t="s">
        <v>555</v>
      </c>
      <c r="I97" s="10" t="str">
        <f ca="1">IFERROR(__xludf.DUMMYFUNCTION("HYPERLINK(""http://wa.me/55""&amp;REGEXREPLACE(H97,""\D+"",""""),LEFT(J97,FIND("" "",J97) - 1)&amp;"".Wpp"")"),"Jéssica.Wpp")</f>
        <v>Jéssica.Wpp</v>
      </c>
      <c r="J97" s="7" t="s">
        <v>556</v>
      </c>
      <c r="K97" s="7" t="s">
        <v>42</v>
      </c>
      <c r="L97" s="9">
        <v>45839</v>
      </c>
      <c r="M97" s="9">
        <v>45909</v>
      </c>
      <c r="N97" s="7">
        <v>12901001602</v>
      </c>
      <c r="O97" s="7" t="s">
        <v>557</v>
      </c>
      <c r="P97" s="7">
        <v>12901001602</v>
      </c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3.2" hidden="1">
      <c r="A98" s="2" t="s">
        <v>558</v>
      </c>
      <c r="B98" s="3" t="s">
        <v>558</v>
      </c>
      <c r="C98" s="4">
        <v>38069</v>
      </c>
      <c r="D98" s="2"/>
      <c r="E98" s="2"/>
      <c r="F98" s="2" t="s">
        <v>18</v>
      </c>
      <c r="G98" s="2" t="str">
        <f t="shared" si="0"/>
        <v>Ativo</v>
      </c>
      <c r="H98" s="2" t="s">
        <v>559</v>
      </c>
      <c r="I98" s="5" t="str">
        <f ca="1">IFERROR(__xludf.DUMMYFUNCTION("HYPERLINK(""http://wa.me/55""&amp;REGEXREPLACE(H98,""\D+"",""""),LEFT(J98,FIND("" "",J98) - 1)&amp;"".Wpp"")"),"Lucicleia.Wpp")</f>
        <v>Lucicleia.Wpp</v>
      </c>
      <c r="J98" s="2" t="s">
        <v>560</v>
      </c>
      <c r="K98" s="2" t="s">
        <v>129</v>
      </c>
      <c r="L98" s="4">
        <v>45783</v>
      </c>
      <c r="M98" s="4">
        <v>45873</v>
      </c>
      <c r="N98" s="6" t="s">
        <v>561</v>
      </c>
      <c r="O98" s="2" t="s">
        <v>562</v>
      </c>
      <c r="P98" s="2">
        <v>99678233215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.2" hidden="1">
      <c r="A99" s="7" t="s">
        <v>563</v>
      </c>
      <c r="B99" s="8" t="s">
        <v>563</v>
      </c>
      <c r="C99" s="9">
        <v>40981</v>
      </c>
      <c r="D99" s="8" t="s">
        <v>564</v>
      </c>
      <c r="E99" s="8" t="s">
        <v>565</v>
      </c>
      <c r="F99" s="7" t="s">
        <v>49</v>
      </c>
      <c r="G99" s="7" t="str">
        <f t="shared" si="0"/>
        <v>Inativo</v>
      </c>
      <c r="H99" s="7" t="s">
        <v>409</v>
      </c>
      <c r="I99" s="10" t="str">
        <f ca="1">IFERROR(__xludf.DUMMYFUNCTION("HYPERLINK(""http://wa.me/55""&amp;REGEXREPLACE(H99,""\D+"",""""),LEFT(J99,FIND("" "",J99) - 1)&amp;"".Wpp"")"),"Raquel.Wpp")</f>
        <v>Raquel.Wpp</v>
      </c>
      <c r="J99" s="7" t="s">
        <v>410</v>
      </c>
      <c r="K99" s="7" t="s">
        <v>566</v>
      </c>
      <c r="L99" s="9">
        <v>45757</v>
      </c>
      <c r="M99" s="9">
        <v>45847</v>
      </c>
      <c r="N99" s="7">
        <v>17246587608</v>
      </c>
      <c r="O99" s="7" t="s">
        <v>412</v>
      </c>
      <c r="P99" s="14" t="s">
        <v>413</v>
      </c>
      <c r="Q99" s="7"/>
      <c r="R99" s="7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:28" ht="13.2" hidden="1">
      <c r="A100" s="2" t="s">
        <v>567</v>
      </c>
      <c r="B100" s="3" t="s">
        <v>567</v>
      </c>
      <c r="C100" s="4">
        <v>42826</v>
      </c>
      <c r="D100" s="2"/>
      <c r="E100" s="2"/>
      <c r="F100" s="2" t="s">
        <v>18</v>
      </c>
      <c r="G100" s="2" t="str">
        <f t="shared" si="0"/>
        <v>Ativo</v>
      </c>
      <c r="H100" s="2" t="s">
        <v>568</v>
      </c>
      <c r="I100" s="5" t="str">
        <f ca="1">IFERROR(__xludf.DUMMYFUNCTION("HYPERLINK(""http://wa.me/55""&amp;REGEXREPLACE(H100,""\D+"",""""),LEFT(J100,FIND("" "",J100) - 1)&amp;"".Wpp"")"),"Daiane.Wpp")</f>
        <v>Daiane.Wpp</v>
      </c>
      <c r="J100" s="2" t="s">
        <v>569</v>
      </c>
      <c r="K100" s="2" t="s">
        <v>42</v>
      </c>
      <c r="L100" s="4">
        <v>45888</v>
      </c>
      <c r="M100" s="4"/>
      <c r="N100" s="2" t="s">
        <v>570</v>
      </c>
      <c r="O100" s="2" t="s">
        <v>571</v>
      </c>
      <c r="P100" s="2" t="s">
        <v>572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.2" hidden="1">
      <c r="A101" s="7" t="s">
        <v>573</v>
      </c>
      <c r="B101" s="8" t="s">
        <v>573</v>
      </c>
      <c r="C101" s="9">
        <v>42739</v>
      </c>
      <c r="D101" s="8" t="s">
        <v>574</v>
      </c>
      <c r="E101" s="7"/>
      <c r="F101" s="7" t="s">
        <v>18</v>
      </c>
      <c r="G101" s="7" t="str">
        <f t="shared" si="0"/>
        <v>Ativo</v>
      </c>
      <c r="H101" s="7" t="s">
        <v>575</v>
      </c>
      <c r="I101" s="10" t="str">
        <f ca="1">IFERROR(__xludf.DUMMYFUNCTION("HYPERLINK(""http://wa.me/55""&amp;REGEXREPLACE(H101,""\D+"",""""),LEFT(J101,FIND("" "",J101) - 1)&amp;"".Wpp"")"),"Livia.Wpp")</f>
        <v>Livia.Wpp</v>
      </c>
      <c r="J101" s="7" t="s">
        <v>576</v>
      </c>
      <c r="K101" s="7" t="s">
        <v>42</v>
      </c>
      <c r="L101" s="9">
        <v>45803</v>
      </c>
      <c r="M101" s="9">
        <v>45893</v>
      </c>
      <c r="N101" s="7">
        <v>15487069696</v>
      </c>
      <c r="O101" s="7" t="s">
        <v>577</v>
      </c>
      <c r="P101" s="14" t="s">
        <v>578</v>
      </c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3.2" hidden="1">
      <c r="A102" s="2" t="s">
        <v>579</v>
      </c>
      <c r="B102" s="3" t="s">
        <v>579</v>
      </c>
      <c r="C102" s="4">
        <v>41810</v>
      </c>
      <c r="D102" s="3" t="s">
        <v>580</v>
      </c>
      <c r="E102" s="3" t="s">
        <v>581</v>
      </c>
      <c r="F102" s="2" t="s">
        <v>49</v>
      </c>
      <c r="G102" s="2" t="str">
        <f t="shared" si="0"/>
        <v>Inativo</v>
      </c>
      <c r="H102" s="2" t="s">
        <v>582</v>
      </c>
      <c r="I102" s="5" t="str">
        <f ca="1">IFERROR(__xludf.DUMMYFUNCTION("HYPERLINK(""http://wa.me/55""&amp;REGEXREPLACE(H102,""\D+"",""""),LEFT(J102,FIND("" "",J102) - 1)&amp;"".Wpp"")"),"Nágila.Wpp")</f>
        <v>Nágila.Wpp</v>
      </c>
      <c r="J102" s="2" t="s">
        <v>583</v>
      </c>
      <c r="K102" s="2" t="s">
        <v>42</v>
      </c>
      <c r="L102" s="4">
        <v>45764</v>
      </c>
      <c r="M102" s="4">
        <v>45854</v>
      </c>
      <c r="N102" s="2">
        <v>70312628609</v>
      </c>
      <c r="O102" s="2" t="s">
        <v>584</v>
      </c>
      <c r="P102" s="6" t="s">
        <v>585</v>
      </c>
      <c r="Q102" s="2"/>
      <c r="R102" s="2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ht="13.2" hidden="1">
      <c r="A103" s="7" t="s">
        <v>359</v>
      </c>
      <c r="B103" s="8" t="s">
        <v>359</v>
      </c>
      <c r="C103" s="9">
        <v>33774</v>
      </c>
      <c r="D103" s="8" t="s">
        <v>586</v>
      </c>
      <c r="E103" s="8" t="s">
        <v>587</v>
      </c>
      <c r="F103" s="7" t="s">
        <v>49</v>
      </c>
      <c r="G103" s="7" t="str">
        <f t="shared" si="0"/>
        <v>Inativo</v>
      </c>
      <c r="H103" s="7" t="s">
        <v>358</v>
      </c>
      <c r="I103" s="10" t="str">
        <f ca="1">IFERROR(__xludf.DUMMYFUNCTION("HYPERLINK(""http://wa.me/55""&amp;REGEXREPLACE(H103,""\D+"",""""),LEFT(J103,FIND("" "",J103) - 1)&amp;"".Wpp"")"),"Tatielle.Wpp")</f>
        <v>Tatielle.Wpp</v>
      </c>
      <c r="J103" s="7" t="s">
        <v>359</v>
      </c>
      <c r="K103" s="7" t="s">
        <v>76</v>
      </c>
      <c r="L103" s="9">
        <v>45806</v>
      </c>
      <c r="M103" s="9">
        <v>45896</v>
      </c>
      <c r="N103" s="7">
        <v>12279799677</v>
      </c>
      <c r="O103" s="7" t="s">
        <v>360</v>
      </c>
      <c r="P103" s="7">
        <v>12279799677</v>
      </c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3.2" hidden="1">
      <c r="A104" s="2" t="s">
        <v>588</v>
      </c>
      <c r="B104" s="3" t="s">
        <v>588</v>
      </c>
      <c r="C104" s="4">
        <v>42563</v>
      </c>
      <c r="D104" s="2"/>
      <c r="E104" s="2"/>
      <c r="F104" s="2" t="s">
        <v>18</v>
      </c>
      <c r="G104" s="2" t="str">
        <f t="shared" si="0"/>
        <v>Ativo</v>
      </c>
      <c r="H104" s="2" t="s">
        <v>589</v>
      </c>
      <c r="I104" s="5" t="str">
        <f ca="1">IFERROR(__xludf.DUMMYFUNCTION("HYPERLINK(""http://wa.me/55""&amp;REGEXREPLACE(H104,""\D+"",""""),LEFT(J104,FIND("" "",J104) - 1)&amp;"".Wpp"")"),"Lidiane.Wpp")</f>
        <v>Lidiane.Wpp</v>
      </c>
      <c r="J104" s="2" t="s">
        <v>590</v>
      </c>
      <c r="K104" s="2" t="s">
        <v>81</v>
      </c>
      <c r="L104" s="4">
        <v>45849</v>
      </c>
      <c r="M104" s="4">
        <v>45919</v>
      </c>
      <c r="N104" s="2">
        <v>1569283631</v>
      </c>
      <c r="O104" s="2" t="s">
        <v>591</v>
      </c>
      <c r="P104" s="2" t="s">
        <v>592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.2" hidden="1">
      <c r="A105" s="7" t="s">
        <v>593</v>
      </c>
      <c r="B105" s="8" t="s">
        <v>593</v>
      </c>
      <c r="C105" s="9">
        <v>42934</v>
      </c>
      <c r="D105" s="8" t="s">
        <v>594</v>
      </c>
      <c r="E105" s="7"/>
      <c r="F105" s="7" t="s">
        <v>18</v>
      </c>
      <c r="G105" s="7" t="str">
        <f t="shared" si="0"/>
        <v>Ativo</v>
      </c>
      <c r="H105" s="7" t="s">
        <v>595</v>
      </c>
      <c r="I105" s="10" t="str">
        <f ca="1">IFERROR(__xludf.DUMMYFUNCTION("HYPERLINK(""http://wa.me/55""&amp;REGEXREPLACE(H105,""\D+"",""""),LEFT(J105,FIND("" "",J105) - 1)&amp;"".Wpp"")"),"Heloísa.Wpp")</f>
        <v>Heloísa.Wpp</v>
      </c>
      <c r="J105" s="7" t="s">
        <v>596</v>
      </c>
      <c r="K105" s="7" t="s">
        <v>42</v>
      </c>
      <c r="L105" s="9">
        <v>45800</v>
      </c>
      <c r="M105" s="9">
        <v>45890</v>
      </c>
      <c r="N105" s="7">
        <v>15229451998</v>
      </c>
      <c r="O105" s="7" t="s">
        <v>597</v>
      </c>
      <c r="P105" s="7">
        <v>97213276620</v>
      </c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3.2" hidden="1">
      <c r="A106" s="2" t="s">
        <v>598</v>
      </c>
      <c r="B106" s="3" t="s">
        <v>598</v>
      </c>
      <c r="C106" s="4">
        <v>28102</v>
      </c>
      <c r="D106" s="2"/>
      <c r="E106" s="2"/>
      <c r="F106" s="2" t="s">
        <v>85</v>
      </c>
      <c r="G106" s="2" t="str">
        <f t="shared" si="0"/>
        <v>Ativo</v>
      </c>
      <c r="H106" s="2" t="s">
        <v>599</v>
      </c>
      <c r="I106" s="5" t="str">
        <f ca="1">IFERROR(__xludf.DUMMYFUNCTION("HYPERLINK(""http://wa.me/55""&amp;REGEXREPLACE(H106,""\D+"",""""),LEFT(J106,FIND("" "",J106) - 1)&amp;"".Wpp"")"),"Valquiria.Wpp")</f>
        <v>Valquiria.Wpp</v>
      </c>
      <c r="J106" s="2" t="s">
        <v>600</v>
      </c>
      <c r="K106" s="2" t="s">
        <v>194</v>
      </c>
      <c r="L106" s="4"/>
      <c r="M106" s="4"/>
      <c r="N106" s="2" t="s">
        <v>601</v>
      </c>
      <c r="O106" s="2" t="s">
        <v>602</v>
      </c>
      <c r="P106" s="2" t="s">
        <v>601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.2" hidden="1">
      <c r="A107" s="7" t="s">
        <v>603</v>
      </c>
      <c r="B107" s="8" t="s">
        <v>603</v>
      </c>
      <c r="C107" s="9">
        <v>42650</v>
      </c>
      <c r="D107" s="7"/>
      <c r="E107" s="7"/>
      <c r="F107" s="7" t="s">
        <v>18</v>
      </c>
      <c r="G107" s="7" t="str">
        <f t="shared" si="0"/>
        <v>Ativo</v>
      </c>
      <c r="H107" s="7" t="s">
        <v>604</v>
      </c>
      <c r="I107" s="10" t="str">
        <f ca="1">IFERROR(__xludf.DUMMYFUNCTION("HYPERLINK(""http://wa.me/55""&amp;REGEXREPLACE(H107,""\D+"",""""),LEFT(J107,FIND("" "",J107) - 1)&amp;"".Wpp"")"),"Régila.Wpp")</f>
        <v>Régila.Wpp</v>
      </c>
      <c r="J107" s="7" t="s">
        <v>605</v>
      </c>
      <c r="K107" s="7" t="s">
        <v>76</v>
      </c>
      <c r="L107" s="9">
        <v>45790</v>
      </c>
      <c r="M107" s="9">
        <v>45880</v>
      </c>
      <c r="N107" s="7">
        <v>10520349695</v>
      </c>
      <c r="O107" s="7" t="s">
        <v>606</v>
      </c>
      <c r="P107" s="7">
        <v>10520349695</v>
      </c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3.2" hidden="1">
      <c r="A108" s="2" t="s">
        <v>607</v>
      </c>
      <c r="B108" s="3" t="s">
        <v>607</v>
      </c>
      <c r="C108" s="4">
        <v>37273</v>
      </c>
      <c r="D108" s="3" t="s">
        <v>608</v>
      </c>
      <c r="E108" s="3" t="s">
        <v>609</v>
      </c>
      <c r="F108" s="2" t="s">
        <v>49</v>
      </c>
      <c r="G108" s="2" t="str">
        <f t="shared" si="0"/>
        <v>Inativo</v>
      </c>
      <c r="H108" s="2" t="s">
        <v>610</v>
      </c>
      <c r="I108" s="5" t="str">
        <f ca="1">IFERROR(__xludf.DUMMYFUNCTION("HYPERLINK(""http://wa.me/55""&amp;REGEXREPLACE(H108,""\D+"",""""),LEFT(J108,FIND("" "",J108) - 1)&amp;"".Wpp"")"),"Eder.Wpp")</f>
        <v>Eder.Wpp</v>
      </c>
      <c r="J108" s="2" t="s">
        <v>611</v>
      </c>
      <c r="K108" s="2" t="s">
        <v>42</v>
      </c>
      <c r="L108" s="4">
        <v>45744</v>
      </c>
      <c r="M108" s="4">
        <v>45814</v>
      </c>
      <c r="N108" s="2" t="s">
        <v>612</v>
      </c>
      <c r="O108" s="2" t="s">
        <v>613</v>
      </c>
      <c r="P108" s="2" t="s">
        <v>614</v>
      </c>
      <c r="Q108" s="2"/>
      <c r="R108" s="2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ht="13.2" hidden="1">
      <c r="A109" s="7" t="s">
        <v>615</v>
      </c>
      <c r="B109" s="8" t="s">
        <v>616</v>
      </c>
      <c r="C109" s="9">
        <v>42160</v>
      </c>
      <c r="D109" s="8" t="s">
        <v>617</v>
      </c>
      <c r="E109" s="8" t="s">
        <v>618</v>
      </c>
      <c r="F109" s="7" t="s">
        <v>49</v>
      </c>
      <c r="G109" s="7" t="str">
        <f t="shared" si="0"/>
        <v>Inativo</v>
      </c>
      <c r="H109" s="7" t="s">
        <v>619</v>
      </c>
      <c r="I109" s="10" t="str">
        <f ca="1">IFERROR(__xludf.DUMMYFUNCTION("HYPERLINK(""http://wa.me/55""&amp;REGEXREPLACE(H109,""\D+"",""""),LEFT(J109,FIND("" "",J109) - 1)&amp;"".Wpp"")"),"Wanessa.Wpp")</f>
        <v>Wanessa.Wpp</v>
      </c>
      <c r="J109" s="7" t="s">
        <v>620</v>
      </c>
      <c r="K109" s="7" t="s">
        <v>621</v>
      </c>
      <c r="L109" s="9">
        <v>45776</v>
      </c>
      <c r="M109" s="9">
        <v>45866</v>
      </c>
      <c r="N109" s="7">
        <v>11111111111</v>
      </c>
      <c r="O109" s="7" t="s">
        <v>622</v>
      </c>
      <c r="P109" s="7">
        <v>10177192682</v>
      </c>
      <c r="Q109" s="7"/>
      <c r="R109" s="7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1:28" ht="13.2" hidden="1">
      <c r="A110" s="2" t="s">
        <v>623</v>
      </c>
      <c r="B110" s="3" t="s">
        <v>623</v>
      </c>
      <c r="C110" s="4">
        <v>29498</v>
      </c>
      <c r="D110" s="3" t="s">
        <v>624</v>
      </c>
      <c r="E110" s="3" t="s">
        <v>625</v>
      </c>
      <c r="F110" s="2" t="s">
        <v>49</v>
      </c>
      <c r="G110" s="2" t="str">
        <f t="shared" si="0"/>
        <v>Inativo</v>
      </c>
      <c r="H110" s="2" t="s">
        <v>626</v>
      </c>
      <c r="I110" s="5" t="str">
        <f ca="1">IFERROR(__xludf.DUMMYFUNCTION("HYPERLINK(""http://wa.me/55""&amp;REGEXREPLACE(H110,""\D+"",""""),LEFT(J110,FIND("" "",J110) - 1)&amp;"".Wpp"")"),"Wermington.Wpp")</f>
        <v>Wermington.Wpp</v>
      </c>
      <c r="J110" s="2" t="s">
        <v>627</v>
      </c>
      <c r="K110" s="2" t="s">
        <v>42</v>
      </c>
      <c r="L110" s="4">
        <v>45828</v>
      </c>
      <c r="M110" s="4">
        <v>45898</v>
      </c>
      <c r="N110" s="2">
        <v>4495915657</v>
      </c>
      <c r="O110" s="2" t="s">
        <v>628</v>
      </c>
      <c r="P110" s="6" t="s">
        <v>629</v>
      </c>
      <c r="Q110" s="2"/>
      <c r="R110" s="2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</sheetData>
  <autoFilter ref="A1:P110" xr:uid="{00000000-0009-0000-0000-000000000000}">
    <filterColumn colId="5">
      <filters>
        <filter val="Laudo"/>
      </filters>
    </filterColumn>
  </autoFilter>
  <dataValidations count="1">
    <dataValidation type="list" allowBlank="1" showErrorMessage="1" sqref="F2:F110" xr:uid="{00000000-0002-0000-0000-000000000000}">
      <formula1>"Agendado,Desistência,Em avaliação ,Finalizado,Laudo "</formula1>
    </dataValidation>
  </dataValidations>
  <hyperlinks>
    <hyperlink ref="B2" r:id="rId1" xr:uid="{00000000-0004-0000-0000-000000000000}"/>
    <hyperlink ref="D2" r:id="rId2" xr:uid="{00000000-0004-0000-0000-000001000000}"/>
    <hyperlink ref="B3" r:id="rId3" xr:uid="{00000000-0004-0000-0000-000002000000}"/>
    <hyperlink ref="D3" r:id="rId4" xr:uid="{00000000-0004-0000-0000-000003000000}"/>
    <hyperlink ref="B4" r:id="rId5" xr:uid="{00000000-0004-0000-0000-000004000000}"/>
    <hyperlink ref="D4" r:id="rId6" xr:uid="{00000000-0004-0000-0000-000005000000}"/>
    <hyperlink ref="E4" r:id="rId7" xr:uid="{00000000-0004-0000-0000-000006000000}"/>
    <hyperlink ref="B5" r:id="rId8" xr:uid="{00000000-0004-0000-0000-000007000000}"/>
    <hyperlink ref="D5" r:id="rId9" xr:uid="{00000000-0004-0000-0000-000008000000}"/>
    <hyperlink ref="B6" r:id="rId10" xr:uid="{00000000-0004-0000-0000-000009000000}"/>
    <hyperlink ref="D6" r:id="rId11" xr:uid="{00000000-0004-0000-0000-00000A000000}"/>
    <hyperlink ref="E6" r:id="rId12" xr:uid="{00000000-0004-0000-0000-00000B000000}"/>
    <hyperlink ref="B7" r:id="rId13" xr:uid="{00000000-0004-0000-0000-00000C000000}"/>
    <hyperlink ref="B8" r:id="rId14" xr:uid="{00000000-0004-0000-0000-00000D000000}"/>
    <hyperlink ref="D8" r:id="rId15" xr:uid="{00000000-0004-0000-0000-00000E000000}"/>
    <hyperlink ref="E8" r:id="rId16" xr:uid="{00000000-0004-0000-0000-00000F000000}"/>
    <hyperlink ref="B9" r:id="rId17" xr:uid="{00000000-0004-0000-0000-000010000000}"/>
    <hyperlink ref="D9" r:id="rId18" xr:uid="{00000000-0004-0000-0000-000011000000}"/>
    <hyperlink ref="B10" r:id="rId19" xr:uid="{00000000-0004-0000-0000-000012000000}"/>
    <hyperlink ref="D10" r:id="rId20" xr:uid="{00000000-0004-0000-0000-000013000000}"/>
    <hyperlink ref="B11" r:id="rId21" xr:uid="{00000000-0004-0000-0000-000014000000}"/>
    <hyperlink ref="B12" r:id="rId22" xr:uid="{00000000-0004-0000-0000-000015000000}"/>
    <hyperlink ref="B13" r:id="rId23" xr:uid="{00000000-0004-0000-0000-000016000000}"/>
    <hyperlink ref="D13" r:id="rId24" xr:uid="{00000000-0004-0000-0000-000017000000}"/>
    <hyperlink ref="E13" r:id="rId25" xr:uid="{00000000-0004-0000-0000-000018000000}"/>
    <hyperlink ref="B14" r:id="rId26" xr:uid="{00000000-0004-0000-0000-000019000000}"/>
    <hyperlink ref="D14" r:id="rId27" xr:uid="{00000000-0004-0000-0000-00001A000000}"/>
    <hyperlink ref="E14" r:id="rId28" xr:uid="{00000000-0004-0000-0000-00001B000000}"/>
    <hyperlink ref="B15" r:id="rId29" xr:uid="{00000000-0004-0000-0000-00001C000000}"/>
    <hyperlink ref="B16" r:id="rId30" xr:uid="{00000000-0004-0000-0000-00001D000000}"/>
    <hyperlink ref="E16" r:id="rId31" xr:uid="{00000000-0004-0000-0000-00001E000000}"/>
    <hyperlink ref="B17" r:id="rId32" xr:uid="{00000000-0004-0000-0000-00001F000000}"/>
    <hyperlink ref="B18" r:id="rId33" xr:uid="{00000000-0004-0000-0000-000020000000}"/>
    <hyperlink ref="B19" r:id="rId34" xr:uid="{00000000-0004-0000-0000-000021000000}"/>
    <hyperlink ref="D19" r:id="rId35" xr:uid="{00000000-0004-0000-0000-000022000000}"/>
    <hyperlink ref="E19" r:id="rId36" xr:uid="{00000000-0004-0000-0000-000023000000}"/>
    <hyperlink ref="B20" r:id="rId37" xr:uid="{00000000-0004-0000-0000-000024000000}"/>
    <hyperlink ref="B21" r:id="rId38" xr:uid="{00000000-0004-0000-0000-000025000000}"/>
    <hyperlink ref="B22" r:id="rId39" xr:uid="{00000000-0004-0000-0000-000026000000}"/>
    <hyperlink ref="D22" r:id="rId40" xr:uid="{00000000-0004-0000-0000-000027000000}"/>
    <hyperlink ref="E22" r:id="rId41" xr:uid="{00000000-0004-0000-0000-000028000000}"/>
    <hyperlink ref="B23" r:id="rId42" xr:uid="{00000000-0004-0000-0000-000029000000}"/>
    <hyperlink ref="D23" r:id="rId43" xr:uid="{00000000-0004-0000-0000-00002A000000}"/>
    <hyperlink ref="E23" r:id="rId44" xr:uid="{00000000-0004-0000-0000-00002B000000}"/>
    <hyperlink ref="B24" r:id="rId45" xr:uid="{00000000-0004-0000-0000-00002C000000}"/>
    <hyperlink ref="B25" r:id="rId46" xr:uid="{00000000-0004-0000-0000-00002D000000}"/>
    <hyperlink ref="B26" r:id="rId47" xr:uid="{00000000-0004-0000-0000-00002E000000}"/>
    <hyperlink ref="B27" r:id="rId48" xr:uid="{00000000-0004-0000-0000-00002F000000}"/>
    <hyperlink ref="D27" r:id="rId49" xr:uid="{00000000-0004-0000-0000-000030000000}"/>
    <hyperlink ref="E27" r:id="rId50" xr:uid="{00000000-0004-0000-0000-000031000000}"/>
    <hyperlink ref="B28" r:id="rId51" xr:uid="{00000000-0004-0000-0000-000032000000}"/>
    <hyperlink ref="D28" r:id="rId52" xr:uid="{00000000-0004-0000-0000-000033000000}"/>
    <hyperlink ref="E28" r:id="rId53" xr:uid="{00000000-0004-0000-0000-000034000000}"/>
    <hyperlink ref="B29" r:id="rId54" xr:uid="{00000000-0004-0000-0000-000035000000}"/>
    <hyperlink ref="B30" r:id="rId55" xr:uid="{00000000-0004-0000-0000-000036000000}"/>
    <hyperlink ref="B31" r:id="rId56" xr:uid="{00000000-0004-0000-0000-000037000000}"/>
    <hyperlink ref="B32" r:id="rId57" xr:uid="{00000000-0004-0000-0000-000038000000}"/>
    <hyperlink ref="D32" r:id="rId58" xr:uid="{00000000-0004-0000-0000-000039000000}"/>
    <hyperlink ref="E32" r:id="rId59" xr:uid="{00000000-0004-0000-0000-00003A000000}"/>
    <hyperlink ref="B33" r:id="rId60" xr:uid="{00000000-0004-0000-0000-00003B000000}"/>
    <hyperlink ref="B34" r:id="rId61" xr:uid="{00000000-0004-0000-0000-00003C000000}"/>
    <hyperlink ref="D34" r:id="rId62" xr:uid="{00000000-0004-0000-0000-00003D000000}"/>
    <hyperlink ref="B35" r:id="rId63" xr:uid="{00000000-0004-0000-0000-00003E000000}"/>
    <hyperlink ref="D35" r:id="rId64" xr:uid="{00000000-0004-0000-0000-00003F000000}"/>
    <hyperlink ref="E35" r:id="rId65" xr:uid="{00000000-0004-0000-0000-000040000000}"/>
    <hyperlink ref="B36" r:id="rId66" xr:uid="{00000000-0004-0000-0000-000041000000}"/>
    <hyperlink ref="B37" r:id="rId67" xr:uid="{00000000-0004-0000-0000-000042000000}"/>
    <hyperlink ref="B38" r:id="rId68" xr:uid="{00000000-0004-0000-0000-000043000000}"/>
    <hyperlink ref="D38" r:id="rId69" xr:uid="{00000000-0004-0000-0000-000044000000}"/>
    <hyperlink ref="E38" r:id="rId70" xr:uid="{00000000-0004-0000-0000-000045000000}"/>
    <hyperlink ref="B39" r:id="rId71" xr:uid="{00000000-0004-0000-0000-000046000000}"/>
    <hyperlink ref="D39" r:id="rId72" xr:uid="{00000000-0004-0000-0000-000047000000}"/>
    <hyperlink ref="E39" r:id="rId73" xr:uid="{00000000-0004-0000-0000-000048000000}"/>
    <hyperlink ref="B40" r:id="rId74" xr:uid="{00000000-0004-0000-0000-000049000000}"/>
    <hyperlink ref="D40" r:id="rId75" xr:uid="{00000000-0004-0000-0000-00004A000000}"/>
    <hyperlink ref="B41" r:id="rId76" xr:uid="{00000000-0004-0000-0000-00004B000000}"/>
    <hyperlink ref="B42" r:id="rId77" xr:uid="{00000000-0004-0000-0000-00004C000000}"/>
    <hyperlink ref="D42" r:id="rId78" xr:uid="{00000000-0004-0000-0000-00004D000000}"/>
    <hyperlink ref="E42" r:id="rId79" xr:uid="{00000000-0004-0000-0000-00004E000000}"/>
    <hyperlink ref="B43" r:id="rId80" xr:uid="{00000000-0004-0000-0000-00004F000000}"/>
    <hyperlink ref="B44" r:id="rId81" xr:uid="{00000000-0004-0000-0000-000050000000}"/>
    <hyperlink ref="B45" r:id="rId82" xr:uid="{00000000-0004-0000-0000-000051000000}"/>
    <hyperlink ref="B46" r:id="rId83" xr:uid="{00000000-0004-0000-0000-000052000000}"/>
    <hyperlink ref="D46" r:id="rId84" xr:uid="{00000000-0004-0000-0000-000053000000}"/>
    <hyperlink ref="E46" r:id="rId85" xr:uid="{00000000-0004-0000-0000-000054000000}"/>
    <hyperlink ref="B47" r:id="rId86" xr:uid="{00000000-0004-0000-0000-000055000000}"/>
    <hyperlink ref="D47" r:id="rId87" xr:uid="{00000000-0004-0000-0000-000056000000}"/>
    <hyperlink ref="E47" r:id="rId88" xr:uid="{00000000-0004-0000-0000-000057000000}"/>
    <hyperlink ref="B48" r:id="rId89" xr:uid="{00000000-0004-0000-0000-000058000000}"/>
    <hyperlink ref="D48" r:id="rId90" xr:uid="{00000000-0004-0000-0000-000059000000}"/>
    <hyperlink ref="B49" r:id="rId91" xr:uid="{00000000-0004-0000-0000-00005A000000}"/>
    <hyperlink ref="B50" r:id="rId92" xr:uid="{00000000-0004-0000-0000-00005B000000}"/>
    <hyperlink ref="B51" r:id="rId93" xr:uid="{00000000-0004-0000-0000-00005C000000}"/>
    <hyperlink ref="D51" r:id="rId94" xr:uid="{00000000-0004-0000-0000-00005D000000}"/>
    <hyperlink ref="E51" r:id="rId95" xr:uid="{00000000-0004-0000-0000-00005E000000}"/>
    <hyperlink ref="B52" r:id="rId96" xr:uid="{00000000-0004-0000-0000-00005F000000}"/>
    <hyperlink ref="D52" r:id="rId97" xr:uid="{00000000-0004-0000-0000-000060000000}"/>
    <hyperlink ref="E52" r:id="rId98" xr:uid="{00000000-0004-0000-0000-000061000000}"/>
    <hyperlink ref="B53" r:id="rId99" xr:uid="{00000000-0004-0000-0000-000062000000}"/>
    <hyperlink ref="B54" r:id="rId100" xr:uid="{00000000-0004-0000-0000-000063000000}"/>
    <hyperlink ref="D54" r:id="rId101" xr:uid="{00000000-0004-0000-0000-000064000000}"/>
    <hyperlink ref="B55" r:id="rId102" xr:uid="{00000000-0004-0000-0000-000065000000}"/>
    <hyperlink ref="B56" r:id="rId103" xr:uid="{00000000-0004-0000-0000-000066000000}"/>
    <hyperlink ref="D56" r:id="rId104" xr:uid="{00000000-0004-0000-0000-000067000000}"/>
    <hyperlink ref="B57" r:id="rId105" xr:uid="{00000000-0004-0000-0000-000068000000}"/>
    <hyperlink ref="D57" r:id="rId106" xr:uid="{00000000-0004-0000-0000-000069000000}"/>
    <hyperlink ref="E57" r:id="rId107" xr:uid="{00000000-0004-0000-0000-00006A000000}"/>
    <hyperlink ref="B58" r:id="rId108" xr:uid="{00000000-0004-0000-0000-00006B000000}"/>
    <hyperlink ref="B59" r:id="rId109" xr:uid="{00000000-0004-0000-0000-00006C000000}"/>
    <hyperlink ref="D59" r:id="rId110" xr:uid="{00000000-0004-0000-0000-00006D000000}"/>
    <hyperlink ref="E59" r:id="rId111" xr:uid="{00000000-0004-0000-0000-00006E000000}"/>
    <hyperlink ref="B60" r:id="rId112" xr:uid="{00000000-0004-0000-0000-00006F000000}"/>
    <hyperlink ref="B61" r:id="rId113" xr:uid="{00000000-0004-0000-0000-000070000000}"/>
    <hyperlink ref="B62" r:id="rId114" xr:uid="{00000000-0004-0000-0000-000071000000}"/>
    <hyperlink ref="B63" r:id="rId115" xr:uid="{00000000-0004-0000-0000-000072000000}"/>
    <hyperlink ref="B64" r:id="rId116" xr:uid="{00000000-0004-0000-0000-000073000000}"/>
    <hyperlink ref="B65" r:id="rId117" xr:uid="{00000000-0004-0000-0000-000074000000}"/>
    <hyperlink ref="D65" r:id="rId118" xr:uid="{00000000-0004-0000-0000-000075000000}"/>
    <hyperlink ref="E65" r:id="rId119" xr:uid="{00000000-0004-0000-0000-000076000000}"/>
    <hyperlink ref="B66" r:id="rId120" xr:uid="{00000000-0004-0000-0000-000077000000}"/>
    <hyperlink ref="B67" r:id="rId121" xr:uid="{00000000-0004-0000-0000-000078000000}"/>
    <hyperlink ref="B68" r:id="rId122" xr:uid="{00000000-0004-0000-0000-000079000000}"/>
    <hyperlink ref="B69" r:id="rId123" xr:uid="{00000000-0004-0000-0000-00007A000000}"/>
    <hyperlink ref="B70" r:id="rId124" xr:uid="{00000000-0004-0000-0000-00007B000000}"/>
    <hyperlink ref="D70" r:id="rId125" xr:uid="{00000000-0004-0000-0000-00007C000000}"/>
    <hyperlink ref="B71" r:id="rId126" xr:uid="{00000000-0004-0000-0000-00007D000000}"/>
    <hyperlink ref="D71" r:id="rId127" xr:uid="{00000000-0004-0000-0000-00007E000000}"/>
    <hyperlink ref="E71" r:id="rId128" xr:uid="{00000000-0004-0000-0000-00007F000000}"/>
    <hyperlink ref="B72" r:id="rId129" xr:uid="{00000000-0004-0000-0000-000080000000}"/>
    <hyperlink ref="D72" r:id="rId130" xr:uid="{00000000-0004-0000-0000-000081000000}"/>
    <hyperlink ref="B73" r:id="rId131" xr:uid="{00000000-0004-0000-0000-000082000000}"/>
    <hyperlink ref="D73" r:id="rId132" xr:uid="{00000000-0004-0000-0000-000083000000}"/>
    <hyperlink ref="B74" r:id="rId133" xr:uid="{00000000-0004-0000-0000-000084000000}"/>
    <hyperlink ref="B75" r:id="rId134" xr:uid="{00000000-0004-0000-0000-000085000000}"/>
    <hyperlink ref="D75" r:id="rId135" xr:uid="{00000000-0004-0000-0000-000086000000}"/>
    <hyperlink ref="E75" r:id="rId136" xr:uid="{00000000-0004-0000-0000-000087000000}"/>
    <hyperlink ref="B76" r:id="rId137" xr:uid="{00000000-0004-0000-0000-000088000000}"/>
    <hyperlink ref="B77" r:id="rId138" xr:uid="{00000000-0004-0000-0000-000089000000}"/>
    <hyperlink ref="D77" r:id="rId139" xr:uid="{00000000-0004-0000-0000-00008A000000}"/>
    <hyperlink ref="B78" r:id="rId140" xr:uid="{00000000-0004-0000-0000-00008B000000}"/>
    <hyperlink ref="D78" r:id="rId141" xr:uid="{00000000-0004-0000-0000-00008C000000}"/>
    <hyperlink ref="E78" r:id="rId142" xr:uid="{00000000-0004-0000-0000-00008D000000}"/>
    <hyperlink ref="B79" r:id="rId143" xr:uid="{00000000-0004-0000-0000-00008E000000}"/>
    <hyperlink ref="B80" r:id="rId144" xr:uid="{00000000-0004-0000-0000-00008F000000}"/>
    <hyperlink ref="D80" r:id="rId145" xr:uid="{00000000-0004-0000-0000-000090000000}"/>
    <hyperlink ref="B81" r:id="rId146" xr:uid="{00000000-0004-0000-0000-000091000000}"/>
    <hyperlink ref="D81" r:id="rId147" xr:uid="{00000000-0004-0000-0000-000092000000}"/>
    <hyperlink ref="E81" r:id="rId148" xr:uid="{00000000-0004-0000-0000-000093000000}"/>
    <hyperlink ref="B82" r:id="rId149" xr:uid="{00000000-0004-0000-0000-000094000000}"/>
    <hyperlink ref="B83" r:id="rId150" xr:uid="{00000000-0004-0000-0000-000095000000}"/>
    <hyperlink ref="B84" r:id="rId151" xr:uid="{00000000-0004-0000-0000-000096000000}"/>
    <hyperlink ref="B85" r:id="rId152" xr:uid="{00000000-0004-0000-0000-000097000000}"/>
    <hyperlink ref="D85" r:id="rId153" xr:uid="{00000000-0004-0000-0000-000098000000}"/>
    <hyperlink ref="E85" r:id="rId154" xr:uid="{00000000-0004-0000-0000-000099000000}"/>
    <hyperlink ref="B86" r:id="rId155" xr:uid="{00000000-0004-0000-0000-00009A000000}"/>
    <hyperlink ref="B87" r:id="rId156" xr:uid="{00000000-0004-0000-0000-00009B000000}"/>
    <hyperlink ref="B88" r:id="rId157" xr:uid="{00000000-0004-0000-0000-00009C000000}"/>
    <hyperlink ref="D88" r:id="rId158" xr:uid="{00000000-0004-0000-0000-00009D000000}"/>
    <hyperlink ref="B89" r:id="rId159" xr:uid="{00000000-0004-0000-0000-00009E000000}"/>
    <hyperlink ref="B90" r:id="rId160" xr:uid="{00000000-0004-0000-0000-00009F000000}"/>
    <hyperlink ref="B91" r:id="rId161" xr:uid="{00000000-0004-0000-0000-0000A0000000}"/>
    <hyperlink ref="D91" r:id="rId162" xr:uid="{00000000-0004-0000-0000-0000A1000000}"/>
    <hyperlink ref="E91" r:id="rId163" xr:uid="{00000000-0004-0000-0000-0000A2000000}"/>
    <hyperlink ref="B92" r:id="rId164" xr:uid="{00000000-0004-0000-0000-0000A3000000}"/>
    <hyperlink ref="B93" r:id="rId165" xr:uid="{00000000-0004-0000-0000-0000A4000000}"/>
    <hyperlink ref="D93" r:id="rId166" xr:uid="{00000000-0004-0000-0000-0000A5000000}"/>
    <hyperlink ref="E93" r:id="rId167" xr:uid="{00000000-0004-0000-0000-0000A6000000}"/>
    <hyperlink ref="B94" r:id="rId168" xr:uid="{00000000-0004-0000-0000-0000A7000000}"/>
    <hyperlink ref="B95" r:id="rId169" xr:uid="{00000000-0004-0000-0000-0000A8000000}"/>
    <hyperlink ref="D95" r:id="rId170" xr:uid="{00000000-0004-0000-0000-0000A9000000}"/>
    <hyperlink ref="E95" r:id="rId171" xr:uid="{00000000-0004-0000-0000-0000AA000000}"/>
    <hyperlink ref="B96" r:id="rId172" xr:uid="{00000000-0004-0000-0000-0000AB000000}"/>
    <hyperlink ref="B97" r:id="rId173" xr:uid="{00000000-0004-0000-0000-0000AC000000}"/>
    <hyperlink ref="D97" r:id="rId174" xr:uid="{00000000-0004-0000-0000-0000AD000000}"/>
    <hyperlink ref="B98" r:id="rId175" xr:uid="{00000000-0004-0000-0000-0000AE000000}"/>
    <hyperlink ref="B99" r:id="rId176" xr:uid="{00000000-0004-0000-0000-0000AF000000}"/>
    <hyperlink ref="D99" r:id="rId177" xr:uid="{00000000-0004-0000-0000-0000B0000000}"/>
    <hyperlink ref="E99" r:id="rId178" xr:uid="{00000000-0004-0000-0000-0000B1000000}"/>
    <hyperlink ref="B100" r:id="rId179" xr:uid="{00000000-0004-0000-0000-0000B2000000}"/>
    <hyperlink ref="B101" r:id="rId180" xr:uid="{00000000-0004-0000-0000-0000B3000000}"/>
    <hyperlink ref="D101" r:id="rId181" xr:uid="{00000000-0004-0000-0000-0000B4000000}"/>
    <hyperlink ref="B102" r:id="rId182" xr:uid="{00000000-0004-0000-0000-0000B5000000}"/>
    <hyperlink ref="D102" r:id="rId183" xr:uid="{00000000-0004-0000-0000-0000B6000000}"/>
    <hyperlink ref="E102" r:id="rId184" xr:uid="{00000000-0004-0000-0000-0000B7000000}"/>
    <hyperlink ref="B103" r:id="rId185" xr:uid="{00000000-0004-0000-0000-0000B8000000}"/>
    <hyperlink ref="D103" r:id="rId186" xr:uid="{00000000-0004-0000-0000-0000B9000000}"/>
    <hyperlink ref="E103" r:id="rId187" xr:uid="{00000000-0004-0000-0000-0000BA000000}"/>
    <hyperlink ref="B104" r:id="rId188" xr:uid="{00000000-0004-0000-0000-0000BB000000}"/>
    <hyperlink ref="B105" r:id="rId189" xr:uid="{00000000-0004-0000-0000-0000BC000000}"/>
    <hyperlink ref="D105" r:id="rId190" xr:uid="{00000000-0004-0000-0000-0000BD000000}"/>
    <hyperlink ref="B106" r:id="rId191" xr:uid="{00000000-0004-0000-0000-0000BE000000}"/>
    <hyperlink ref="B107" r:id="rId192" xr:uid="{00000000-0004-0000-0000-0000BF000000}"/>
    <hyperlink ref="B108" r:id="rId193" xr:uid="{00000000-0004-0000-0000-0000C0000000}"/>
    <hyperlink ref="D108" r:id="rId194" xr:uid="{00000000-0004-0000-0000-0000C1000000}"/>
    <hyperlink ref="E108" r:id="rId195" xr:uid="{00000000-0004-0000-0000-0000C2000000}"/>
    <hyperlink ref="B109" r:id="rId196" xr:uid="{00000000-0004-0000-0000-0000C3000000}"/>
    <hyperlink ref="D109" r:id="rId197" xr:uid="{00000000-0004-0000-0000-0000C4000000}"/>
    <hyperlink ref="E109" r:id="rId198" xr:uid="{00000000-0004-0000-0000-0000C5000000}"/>
    <hyperlink ref="B110" r:id="rId199" xr:uid="{00000000-0004-0000-0000-0000C6000000}"/>
    <hyperlink ref="D110" r:id="rId200" xr:uid="{00000000-0004-0000-0000-0000C7000000}"/>
    <hyperlink ref="E110" r:id="rId201" xr:uid="{00000000-0004-0000-0000-0000C80000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44"/>
  <sheetViews>
    <sheetView workbookViewId="0"/>
  </sheetViews>
  <sheetFormatPr defaultColWidth="12.6640625" defaultRowHeight="15.75" customHeight="1"/>
  <cols>
    <col min="1" max="1" width="30.77734375" customWidth="1"/>
    <col min="2" max="2" width="24" customWidth="1"/>
    <col min="3" max="3" width="22.6640625" customWidth="1"/>
    <col min="4" max="4" width="19.88671875" customWidth="1"/>
  </cols>
  <sheetData>
    <row r="1" spans="1:5">
      <c r="A1" s="33" t="s">
        <v>5</v>
      </c>
      <c r="B1" s="32" t="s">
        <v>18</v>
      </c>
    </row>
    <row r="2" spans="1:5"/>
    <row r="3" spans="1:5">
      <c r="A3" s="25" t="s">
        <v>0</v>
      </c>
      <c r="B3" s="25" t="s">
        <v>2</v>
      </c>
      <c r="C3" s="25" t="s">
        <v>13</v>
      </c>
      <c r="D3" s="25" t="s">
        <v>9</v>
      </c>
      <c r="E3" s="26" t="s">
        <v>7</v>
      </c>
    </row>
    <row r="4" spans="1:5">
      <c r="A4" s="27" t="s">
        <v>16</v>
      </c>
      <c r="B4" s="28">
        <v>42162</v>
      </c>
      <c r="C4" s="27">
        <v>15292148660</v>
      </c>
      <c r="D4" s="27" t="s">
        <v>20</v>
      </c>
      <c r="E4" s="29" t="s">
        <v>19</v>
      </c>
    </row>
    <row r="5" spans="1:5">
      <c r="A5" s="27" t="s">
        <v>24</v>
      </c>
      <c r="B5" s="28">
        <v>37081</v>
      </c>
      <c r="C5" s="27">
        <v>14746007608</v>
      </c>
      <c r="D5" s="27" t="s">
        <v>24</v>
      </c>
      <c r="E5" s="29" t="s">
        <v>26</v>
      </c>
    </row>
    <row r="6" spans="1:5">
      <c r="A6" s="27" t="s">
        <v>67</v>
      </c>
      <c r="B6" s="28">
        <v>37723</v>
      </c>
      <c r="C6" s="27">
        <v>16083375614</v>
      </c>
      <c r="D6" s="27" t="s">
        <v>70</v>
      </c>
      <c r="E6" s="29" t="s">
        <v>69</v>
      </c>
    </row>
    <row r="7" spans="1:5">
      <c r="A7" s="27" t="s">
        <v>72</v>
      </c>
      <c r="B7" s="28">
        <v>42491</v>
      </c>
      <c r="C7" s="27">
        <v>15566642659</v>
      </c>
      <c r="D7" s="27" t="s">
        <v>75</v>
      </c>
      <c r="E7" s="29" t="s">
        <v>74</v>
      </c>
    </row>
    <row r="8" spans="1:5">
      <c r="A8" s="27" t="s">
        <v>79</v>
      </c>
      <c r="B8" s="28">
        <v>28424</v>
      </c>
      <c r="C8" s="27">
        <v>1263891608</v>
      </c>
      <c r="D8" s="27" t="s">
        <v>79</v>
      </c>
      <c r="E8" s="29" t="s">
        <v>80</v>
      </c>
    </row>
    <row r="9" spans="1:5">
      <c r="A9" s="27" t="s">
        <v>104</v>
      </c>
      <c r="B9" s="28">
        <v>25734</v>
      </c>
      <c r="C9" s="27">
        <v>59491914553</v>
      </c>
      <c r="D9" s="27" t="s">
        <v>106</v>
      </c>
      <c r="E9" s="29" t="s">
        <v>105</v>
      </c>
    </row>
    <row r="10" spans="1:5">
      <c r="A10" s="27" t="s">
        <v>114</v>
      </c>
      <c r="B10" s="28">
        <v>41491</v>
      </c>
      <c r="C10" s="27">
        <v>14467137688</v>
      </c>
      <c r="D10" s="27" t="s">
        <v>116</v>
      </c>
      <c r="E10" s="29" t="s">
        <v>115</v>
      </c>
    </row>
    <row r="11" spans="1:5">
      <c r="A11" s="27" t="s">
        <v>119</v>
      </c>
      <c r="B11" s="28">
        <v>39401</v>
      </c>
      <c r="C11" s="27">
        <v>18189236610</v>
      </c>
      <c r="D11" s="27" t="s">
        <v>121</v>
      </c>
      <c r="E11" s="29" t="s">
        <v>120</v>
      </c>
    </row>
    <row r="12" spans="1:5">
      <c r="A12" s="27" t="s">
        <v>132</v>
      </c>
      <c r="B12" s="28">
        <v>43484</v>
      </c>
      <c r="C12" s="27">
        <v>17576876611</v>
      </c>
      <c r="D12" s="27" t="s">
        <v>134</v>
      </c>
      <c r="E12" s="29" t="s">
        <v>133</v>
      </c>
    </row>
    <row r="13" spans="1:5">
      <c r="A13" s="27" t="s">
        <v>183</v>
      </c>
      <c r="B13" s="28">
        <v>41795</v>
      </c>
      <c r="C13" s="27">
        <v>16066091654</v>
      </c>
      <c r="D13" s="27" t="s">
        <v>185</v>
      </c>
      <c r="E13" s="29" t="s">
        <v>184</v>
      </c>
    </row>
    <row r="14" spans="1:5">
      <c r="A14" s="27" t="s">
        <v>188</v>
      </c>
      <c r="B14" s="28">
        <v>26512</v>
      </c>
      <c r="C14" s="27">
        <v>501979670</v>
      </c>
      <c r="D14" s="27" t="s">
        <v>188</v>
      </c>
      <c r="E14" s="29" t="s">
        <v>189</v>
      </c>
    </row>
    <row r="15" spans="1:5">
      <c r="A15" s="27" t="s">
        <v>205</v>
      </c>
      <c r="B15" s="28">
        <v>43153</v>
      </c>
      <c r="C15" s="27">
        <v>16845446610</v>
      </c>
      <c r="D15" s="27" t="s">
        <v>207</v>
      </c>
      <c r="E15" s="29" t="s">
        <v>206</v>
      </c>
    </row>
    <row r="16" spans="1:5">
      <c r="A16" s="27" t="s">
        <v>210</v>
      </c>
      <c r="B16" s="28">
        <v>41432</v>
      </c>
      <c r="C16" s="27">
        <v>15921067652</v>
      </c>
      <c r="D16" s="27" t="s">
        <v>213</v>
      </c>
      <c r="E16" s="29" t="s">
        <v>212</v>
      </c>
    </row>
    <row r="17" spans="1:5">
      <c r="A17" s="27" t="s">
        <v>229</v>
      </c>
      <c r="B17" s="28">
        <v>41682</v>
      </c>
      <c r="C17" s="27" t="s">
        <v>232</v>
      </c>
      <c r="D17" s="27" t="s">
        <v>231</v>
      </c>
      <c r="E17" s="29" t="s">
        <v>230</v>
      </c>
    </row>
    <row r="18" spans="1:5">
      <c r="A18" s="27" t="s">
        <v>248</v>
      </c>
      <c r="B18" s="28">
        <v>41278</v>
      </c>
      <c r="C18" s="27">
        <v>18898021666</v>
      </c>
      <c r="D18" s="27" t="s">
        <v>251</v>
      </c>
      <c r="E18" s="29" t="s">
        <v>250</v>
      </c>
    </row>
    <row r="19" spans="1:5">
      <c r="A19" s="27" t="s">
        <v>270</v>
      </c>
      <c r="B19" s="28">
        <v>43606</v>
      </c>
      <c r="C19" s="27">
        <v>4279018634</v>
      </c>
      <c r="D19" s="27" t="s">
        <v>272</v>
      </c>
      <c r="E19" s="29" t="s">
        <v>271</v>
      </c>
    </row>
    <row r="20" spans="1:5">
      <c r="A20" s="27" t="s">
        <v>275</v>
      </c>
      <c r="B20" s="28">
        <v>41202</v>
      </c>
      <c r="C20" s="27">
        <v>15231513660</v>
      </c>
      <c r="D20" s="27" t="s">
        <v>277</v>
      </c>
      <c r="E20" s="29" t="s">
        <v>276</v>
      </c>
    </row>
    <row r="21" spans="1:5">
      <c r="A21" s="27" t="s">
        <v>298</v>
      </c>
      <c r="B21" s="28">
        <v>43324</v>
      </c>
      <c r="C21" s="27">
        <v>17112488605</v>
      </c>
      <c r="D21" s="27" t="s">
        <v>300</v>
      </c>
      <c r="E21" s="29" t="s">
        <v>299</v>
      </c>
    </row>
    <row r="22" spans="1:5">
      <c r="A22" s="27" t="s">
        <v>321</v>
      </c>
      <c r="B22" s="28">
        <v>42044</v>
      </c>
      <c r="C22" s="27" t="s">
        <v>325</v>
      </c>
      <c r="D22" s="27" t="s">
        <v>324</v>
      </c>
      <c r="E22" s="29" t="s">
        <v>323</v>
      </c>
    </row>
    <row r="23" spans="1:5">
      <c r="A23" s="27" t="s">
        <v>328</v>
      </c>
      <c r="B23" s="28">
        <v>42885</v>
      </c>
      <c r="C23" s="27">
        <v>16295588697</v>
      </c>
      <c r="D23" s="27" t="s">
        <v>330</v>
      </c>
      <c r="E23" s="29" t="s">
        <v>329</v>
      </c>
    </row>
    <row r="24" spans="1:5">
      <c r="A24" s="27" t="s">
        <v>365</v>
      </c>
      <c r="B24" s="28">
        <v>41119</v>
      </c>
      <c r="C24" s="27" t="s">
        <v>368</v>
      </c>
      <c r="D24" s="27" t="s">
        <v>367</v>
      </c>
      <c r="E24" s="29" t="s">
        <v>366</v>
      </c>
    </row>
    <row r="25" spans="1:5">
      <c r="A25" s="27" t="s">
        <v>370</v>
      </c>
      <c r="B25" s="28">
        <v>28490</v>
      </c>
      <c r="C25" s="27" t="s">
        <v>373</v>
      </c>
      <c r="D25" s="27" t="s">
        <v>372</v>
      </c>
      <c r="E25" s="29" t="s">
        <v>371</v>
      </c>
    </row>
    <row r="26" spans="1:5">
      <c r="A26" s="27" t="s">
        <v>398</v>
      </c>
      <c r="B26" s="28">
        <v>34701</v>
      </c>
      <c r="C26" s="27">
        <v>12631510607</v>
      </c>
      <c r="D26" s="27" t="s">
        <v>398</v>
      </c>
      <c r="E26" s="29" t="s">
        <v>399</v>
      </c>
    </row>
    <row r="27" spans="1:5">
      <c r="A27" s="27" t="s">
        <v>401</v>
      </c>
      <c r="B27" s="28">
        <v>42102</v>
      </c>
      <c r="C27" s="27">
        <v>14942493676</v>
      </c>
      <c r="D27" s="27" t="s">
        <v>403</v>
      </c>
      <c r="E27" s="29" t="s">
        <v>402</v>
      </c>
    </row>
    <row r="28" spans="1:5">
      <c r="A28" s="27" t="s">
        <v>420</v>
      </c>
      <c r="B28" s="28">
        <v>30108</v>
      </c>
      <c r="C28" s="27" t="s">
        <v>423</v>
      </c>
      <c r="D28" s="27" t="s">
        <v>420</v>
      </c>
      <c r="E28" s="29" t="s">
        <v>422</v>
      </c>
    </row>
    <row r="29" spans="1:5">
      <c r="A29" s="27" t="s">
        <v>425</v>
      </c>
      <c r="B29" s="28">
        <v>24919</v>
      </c>
      <c r="C29" s="27">
        <v>79474845620</v>
      </c>
      <c r="D29" s="27" t="s">
        <v>425</v>
      </c>
      <c r="E29" s="29" t="s">
        <v>427</v>
      </c>
    </row>
    <row r="30" spans="1:5">
      <c r="A30" s="27" t="s">
        <v>139</v>
      </c>
      <c r="B30" s="28">
        <v>13914</v>
      </c>
      <c r="C30" s="27">
        <v>2965750622</v>
      </c>
      <c r="D30" s="27" t="s">
        <v>139</v>
      </c>
      <c r="E30" s="29" t="s">
        <v>138</v>
      </c>
    </row>
    <row r="31" spans="1:5">
      <c r="A31" s="27" t="s">
        <v>471</v>
      </c>
      <c r="B31" s="28">
        <v>41376</v>
      </c>
      <c r="C31" s="27" t="s">
        <v>475</v>
      </c>
      <c r="D31" s="27" t="s">
        <v>473</v>
      </c>
      <c r="E31" s="29" t="s">
        <v>472</v>
      </c>
    </row>
    <row r="32" spans="1:5">
      <c r="A32" s="27" t="s">
        <v>483</v>
      </c>
      <c r="B32" s="28">
        <v>43539</v>
      </c>
      <c r="C32" s="27">
        <v>17705354624</v>
      </c>
      <c r="D32" s="27" t="s">
        <v>485</v>
      </c>
      <c r="E32" s="29" t="s">
        <v>484</v>
      </c>
    </row>
    <row r="33" spans="1:5">
      <c r="A33" s="27" t="s">
        <v>495</v>
      </c>
      <c r="B33" s="28">
        <v>32506</v>
      </c>
      <c r="C33" s="27" t="s">
        <v>498</v>
      </c>
      <c r="D33" s="27" t="s">
        <v>497</v>
      </c>
      <c r="E33" s="29" t="s">
        <v>496</v>
      </c>
    </row>
    <row r="34" spans="1:5">
      <c r="A34" s="27" t="s">
        <v>505</v>
      </c>
      <c r="B34" s="28">
        <v>42277</v>
      </c>
      <c r="C34" s="27">
        <v>17044194680</v>
      </c>
      <c r="D34" s="27" t="s">
        <v>508</v>
      </c>
      <c r="E34" s="29" t="s">
        <v>507</v>
      </c>
    </row>
    <row r="35" spans="1:5">
      <c r="A35" s="27" t="s">
        <v>511</v>
      </c>
      <c r="B35" s="28">
        <v>31995</v>
      </c>
      <c r="C35" s="27" t="s">
        <v>168</v>
      </c>
      <c r="D35" s="27" t="s">
        <v>511</v>
      </c>
      <c r="E35" s="29" t="s">
        <v>512</v>
      </c>
    </row>
    <row r="36" spans="1:5">
      <c r="A36" s="27" t="s">
        <v>525</v>
      </c>
      <c r="B36" s="28">
        <v>43145</v>
      </c>
      <c r="C36" s="27" t="s">
        <v>528</v>
      </c>
      <c r="D36" s="27" t="s">
        <v>527</v>
      </c>
      <c r="E36" s="29" t="s">
        <v>526</v>
      </c>
    </row>
    <row r="37" spans="1:5">
      <c r="A37" s="27" t="s">
        <v>538</v>
      </c>
      <c r="B37" s="28">
        <v>39943</v>
      </c>
      <c r="C37" s="27">
        <v>14998703617</v>
      </c>
      <c r="D37" s="27" t="s">
        <v>540</v>
      </c>
      <c r="E37" s="29" t="s">
        <v>539</v>
      </c>
    </row>
    <row r="38" spans="1:5">
      <c r="A38" s="27" t="s">
        <v>549</v>
      </c>
      <c r="B38" s="28">
        <v>26630</v>
      </c>
      <c r="C38" s="27">
        <v>10721859623</v>
      </c>
      <c r="D38" s="27" t="s">
        <v>551</v>
      </c>
      <c r="E38" s="29" t="s">
        <v>550</v>
      </c>
    </row>
    <row r="39" spans="1:5">
      <c r="A39" s="27" t="s">
        <v>558</v>
      </c>
      <c r="B39" s="28">
        <v>38069</v>
      </c>
      <c r="C39" s="27" t="s">
        <v>561</v>
      </c>
      <c r="D39" s="27" t="s">
        <v>560</v>
      </c>
      <c r="E39" s="29" t="s">
        <v>559</v>
      </c>
    </row>
    <row r="40" spans="1:5">
      <c r="A40" s="27" t="s">
        <v>567</v>
      </c>
      <c r="B40" s="28">
        <v>42826</v>
      </c>
      <c r="C40" s="27" t="s">
        <v>570</v>
      </c>
      <c r="D40" s="27" t="s">
        <v>569</v>
      </c>
      <c r="E40" s="29" t="s">
        <v>568</v>
      </c>
    </row>
    <row r="41" spans="1:5">
      <c r="A41" s="27" t="s">
        <v>573</v>
      </c>
      <c r="B41" s="28">
        <v>42739</v>
      </c>
      <c r="C41" s="27">
        <v>15487069696</v>
      </c>
      <c r="D41" s="27" t="s">
        <v>576</v>
      </c>
      <c r="E41" s="29" t="s">
        <v>575</v>
      </c>
    </row>
    <row r="42" spans="1:5">
      <c r="A42" s="27" t="s">
        <v>588</v>
      </c>
      <c r="B42" s="28">
        <v>42563</v>
      </c>
      <c r="C42" s="27">
        <v>1569283631</v>
      </c>
      <c r="D42" s="27" t="s">
        <v>590</v>
      </c>
      <c r="E42" s="29" t="s">
        <v>589</v>
      </c>
    </row>
    <row r="43" spans="1:5" ht="15.75" customHeight="1">
      <c r="A43" s="27" t="s">
        <v>593</v>
      </c>
      <c r="B43" s="28">
        <v>42934</v>
      </c>
      <c r="C43" s="27">
        <v>15229451998</v>
      </c>
      <c r="D43" s="27" t="s">
        <v>596</v>
      </c>
      <c r="E43" s="29" t="s">
        <v>595</v>
      </c>
    </row>
    <row r="44" spans="1:5" ht="15.75" customHeight="1">
      <c r="A44" s="30" t="s">
        <v>603</v>
      </c>
      <c r="B44" s="31">
        <v>42650</v>
      </c>
      <c r="C44" s="30">
        <v>10520349695</v>
      </c>
      <c r="D44" s="30" t="s">
        <v>605</v>
      </c>
      <c r="E44" s="32" t="s">
        <v>604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1.88671875" customWidth="1"/>
    <col min="2" max="2" width="16.21875" customWidth="1"/>
    <col min="3" max="3" width="20.77734375" customWidth="1"/>
    <col min="4" max="4" width="30.77734375" customWidth="1"/>
    <col min="5" max="5" width="18.6640625" customWidth="1"/>
    <col min="6" max="6" width="17.44140625" customWidth="1"/>
  </cols>
  <sheetData>
    <row r="1" spans="1:5">
      <c r="A1" s="33" t="s">
        <v>5</v>
      </c>
      <c r="B1" s="32" t="s">
        <v>32</v>
      </c>
    </row>
    <row r="2" spans="1:5"/>
    <row r="3" spans="1:5">
      <c r="A3" s="25" t="s">
        <v>0</v>
      </c>
      <c r="B3" s="25" t="s">
        <v>2</v>
      </c>
      <c r="C3" s="25" t="s">
        <v>13</v>
      </c>
      <c r="D3" s="25" t="s">
        <v>9</v>
      </c>
      <c r="E3" s="26" t="s">
        <v>11</v>
      </c>
    </row>
    <row r="4" spans="1:5">
      <c r="A4" s="27" t="s">
        <v>436</v>
      </c>
      <c r="B4" s="28">
        <v>35387</v>
      </c>
      <c r="C4" s="27">
        <v>13959855613</v>
      </c>
      <c r="D4" s="27" t="s">
        <v>438</v>
      </c>
      <c r="E4" s="34">
        <v>45818</v>
      </c>
    </row>
    <row r="5" spans="1:5">
      <c r="A5" s="27" t="s">
        <v>302</v>
      </c>
      <c r="B5" s="28">
        <v>26579</v>
      </c>
      <c r="C5" s="27">
        <v>92376240697</v>
      </c>
      <c r="D5" s="27" t="s">
        <v>304</v>
      </c>
      <c r="E5" s="34">
        <v>45800</v>
      </c>
    </row>
    <row r="6" spans="1:5">
      <c r="A6" s="27" t="s">
        <v>29</v>
      </c>
      <c r="B6" s="28">
        <v>41928</v>
      </c>
      <c r="C6" s="27">
        <v>14665266611</v>
      </c>
      <c r="D6" s="27" t="s">
        <v>34</v>
      </c>
      <c r="E6" s="34">
        <v>45730</v>
      </c>
    </row>
    <row r="7" spans="1:5">
      <c r="A7" s="27" t="s">
        <v>155</v>
      </c>
      <c r="B7" s="28">
        <v>42538</v>
      </c>
      <c r="C7" s="27" t="s">
        <v>158</v>
      </c>
      <c r="D7" s="27" t="s">
        <v>157</v>
      </c>
      <c r="E7" s="34">
        <v>45789</v>
      </c>
    </row>
    <row r="8" spans="1:5">
      <c r="A8" s="27" t="s">
        <v>38</v>
      </c>
      <c r="B8" s="28">
        <v>35779</v>
      </c>
      <c r="C8" s="27" t="s">
        <v>43</v>
      </c>
      <c r="D8" s="27" t="s">
        <v>41</v>
      </c>
      <c r="E8" s="34">
        <v>45757</v>
      </c>
    </row>
    <row r="9" spans="1:5">
      <c r="A9" s="27" t="s">
        <v>319</v>
      </c>
      <c r="B9" s="28">
        <v>42818</v>
      </c>
      <c r="C9" s="27">
        <v>16190685676</v>
      </c>
      <c r="D9" s="27" t="s">
        <v>185</v>
      </c>
      <c r="E9" s="34">
        <v>45805</v>
      </c>
    </row>
    <row r="10" spans="1:5">
      <c r="A10" s="27" t="s">
        <v>357</v>
      </c>
      <c r="B10" s="28">
        <v>43056</v>
      </c>
      <c r="C10" s="27">
        <v>16601436674</v>
      </c>
      <c r="D10" s="27" t="s">
        <v>359</v>
      </c>
      <c r="E10" s="34">
        <v>45806</v>
      </c>
    </row>
    <row r="11" spans="1:5">
      <c r="A11" s="27" t="s">
        <v>161</v>
      </c>
      <c r="B11" s="28">
        <v>42538</v>
      </c>
      <c r="C11" s="27" t="s">
        <v>162</v>
      </c>
      <c r="D11" s="27" t="s">
        <v>157</v>
      </c>
      <c r="E11" s="34">
        <v>45789</v>
      </c>
    </row>
    <row r="12" spans="1:5">
      <c r="A12" s="27" t="s">
        <v>55</v>
      </c>
      <c r="B12" s="28">
        <v>39557</v>
      </c>
      <c r="C12" s="27" t="s">
        <v>58</v>
      </c>
      <c r="D12" s="27" t="s">
        <v>57</v>
      </c>
      <c r="E12" s="34">
        <v>45784</v>
      </c>
    </row>
    <row r="13" spans="1:5">
      <c r="A13" s="27" t="s">
        <v>478</v>
      </c>
      <c r="B13" s="28">
        <v>36525</v>
      </c>
      <c r="C13" s="27" t="s">
        <v>481</v>
      </c>
      <c r="D13" s="27" t="s">
        <v>480</v>
      </c>
      <c r="E13" s="34">
        <v>45819</v>
      </c>
    </row>
    <row r="14" spans="1:5">
      <c r="A14" s="27" t="s">
        <v>294</v>
      </c>
      <c r="B14" s="28">
        <v>26567</v>
      </c>
      <c r="C14" s="27">
        <v>82911940687</v>
      </c>
      <c r="D14" s="27" t="s">
        <v>294</v>
      </c>
      <c r="E14" s="34">
        <v>45798</v>
      </c>
    </row>
    <row r="15" spans="1:5">
      <c r="A15" s="27" t="s">
        <v>553</v>
      </c>
      <c r="B15" s="28">
        <v>34459</v>
      </c>
      <c r="C15" s="27">
        <v>12901001602</v>
      </c>
      <c r="D15" s="27" t="s">
        <v>556</v>
      </c>
      <c r="E15" s="34">
        <v>45839</v>
      </c>
    </row>
    <row r="16" spans="1:5">
      <c r="A16" s="27" t="s">
        <v>137</v>
      </c>
      <c r="B16" s="28">
        <v>42720</v>
      </c>
      <c r="C16" s="27" t="s">
        <v>140</v>
      </c>
      <c r="D16" s="27" t="s">
        <v>139</v>
      </c>
      <c r="E16" s="34">
        <v>45786</v>
      </c>
    </row>
    <row r="17" spans="1:5">
      <c r="A17" s="27" t="s">
        <v>265</v>
      </c>
      <c r="B17" s="28">
        <v>42417</v>
      </c>
      <c r="C17" s="27">
        <v>17820023678</v>
      </c>
      <c r="D17" s="27" t="s">
        <v>267</v>
      </c>
      <c r="E17" s="34">
        <v>45792</v>
      </c>
    </row>
    <row r="18" spans="1:5">
      <c r="A18" s="27" t="s">
        <v>163</v>
      </c>
      <c r="B18" s="28">
        <v>40326</v>
      </c>
      <c r="C18" s="27" t="s">
        <v>166</v>
      </c>
      <c r="D18" s="27" t="s">
        <v>165</v>
      </c>
      <c r="E18" s="34">
        <v>45789</v>
      </c>
    </row>
    <row r="19" spans="1:5">
      <c r="A19" s="27" t="s">
        <v>406</v>
      </c>
      <c r="B19" s="28">
        <v>39736</v>
      </c>
      <c r="C19" s="27" t="s">
        <v>411</v>
      </c>
      <c r="D19" s="27" t="s">
        <v>410</v>
      </c>
      <c r="E19" s="34">
        <v>45806</v>
      </c>
    </row>
    <row r="20" spans="1:5">
      <c r="A20" s="27" t="s">
        <v>109</v>
      </c>
      <c r="B20" s="28">
        <v>42795</v>
      </c>
      <c r="C20" s="27">
        <v>18104199641</v>
      </c>
      <c r="D20" s="27" t="s">
        <v>112</v>
      </c>
      <c r="E20" s="34">
        <v>45784</v>
      </c>
    </row>
    <row r="21" spans="1:5">
      <c r="A21" s="27" t="s">
        <v>441</v>
      </c>
      <c r="B21" s="28">
        <v>43411</v>
      </c>
      <c r="C21" s="27">
        <v>17435057606</v>
      </c>
      <c r="D21" s="27" t="s">
        <v>444</v>
      </c>
      <c r="E21" s="34">
        <v>45818</v>
      </c>
    </row>
    <row r="22" spans="1:5">
      <c r="A22" s="27" t="s">
        <v>455</v>
      </c>
      <c r="B22" s="28">
        <v>41773</v>
      </c>
      <c r="C22" s="27" t="s">
        <v>676</v>
      </c>
      <c r="D22" s="27" t="s">
        <v>457</v>
      </c>
      <c r="E22" s="34">
        <v>45818</v>
      </c>
    </row>
    <row r="23" spans="1:5">
      <c r="A23" s="27" t="s">
        <v>500</v>
      </c>
      <c r="B23" s="28">
        <v>43446</v>
      </c>
      <c r="C23" s="27">
        <v>17503528699</v>
      </c>
      <c r="D23" s="27" t="s">
        <v>502</v>
      </c>
      <c r="E23" s="34">
        <v>45831</v>
      </c>
    </row>
    <row r="24" spans="1:5">
      <c r="A24" s="27" t="s">
        <v>306</v>
      </c>
      <c r="B24" s="28">
        <v>41837</v>
      </c>
      <c r="C24" s="27">
        <v>15295037606</v>
      </c>
      <c r="D24" s="27" t="s">
        <v>310</v>
      </c>
      <c r="E24" s="34">
        <v>45800</v>
      </c>
    </row>
    <row r="25" spans="1:5">
      <c r="A25" s="27" t="s">
        <v>191</v>
      </c>
      <c r="B25" s="28">
        <v>44447</v>
      </c>
      <c r="C25" s="27">
        <v>18936214640</v>
      </c>
      <c r="D25" s="27" t="s">
        <v>193</v>
      </c>
      <c r="E25" s="34">
        <v>45789</v>
      </c>
    </row>
    <row r="26" spans="1:5" ht="15.75" customHeight="1">
      <c r="A26" s="27" t="s">
        <v>513</v>
      </c>
      <c r="B26" s="28">
        <v>31635</v>
      </c>
      <c r="C26" s="27" t="s">
        <v>516</v>
      </c>
      <c r="D26" s="27" t="s">
        <v>515</v>
      </c>
      <c r="E26" s="34">
        <v>45832</v>
      </c>
    </row>
    <row r="27" spans="1:5" ht="15.75" customHeight="1">
      <c r="A27" s="30" t="s">
        <v>288</v>
      </c>
      <c r="B27" s="31">
        <v>42262</v>
      </c>
      <c r="C27" s="30">
        <v>70540609625</v>
      </c>
      <c r="D27" s="30" t="s">
        <v>292</v>
      </c>
      <c r="E27" s="35">
        <v>45797</v>
      </c>
    </row>
  </sheetData>
  <autoFilter ref="A1:Z1000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"/>
  <sheetViews>
    <sheetView workbookViewId="0"/>
  </sheetViews>
  <sheetFormatPr defaultColWidth="12.6640625" defaultRowHeight="15.75" customHeight="1"/>
  <cols>
    <col min="1" max="1" width="22.33203125" customWidth="1"/>
    <col min="2" max="2" width="22.6640625" customWidth="1"/>
    <col min="4" max="4" width="20.88671875" customWidth="1"/>
  </cols>
  <sheetData>
    <row r="1" spans="1:4">
      <c r="A1" s="17" t="s">
        <v>630</v>
      </c>
      <c r="B1" s="17" t="s">
        <v>161</v>
      </c>
      <c r="C1" s="17" t="s">
        <v>631</v>
      </c>
      <c r="D1" s="17" t="s">
        <v>632</v>
      </c>
    </row>
    <row r="2" spans="1:4">
      <c r="B2" s="17" t="s">
        <v>155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4"/>
  <sheetViews>
    <sheetView workbookViewId="0"/>
  </sheetViews>
  <sheetFormatPr defaultColWidth="12.6640625" defaultRowHeight="15.75" customHeight="1"/>
  <sheetData>
    <row r="1" spans="1:4">
      <c r="A1" s="17" t="s">
        <v>633</v>
      </c>
      <c r="C1" s="17" t="s">
        <v>634</v>
      </c>
      <c r="D1" s="17" t="s">
        <v>635</v>
      </c>
    </row>
    <row r="2" spans="1:4">
      <c r="A2" s="17" t="s">
        <v>636</v>
      </c>
      <c r="B2" s="17" t="s">
        <v>637</v>
      </c>
      <c r="C2" s="18" t="s">
        <v>638</v>
      </c>
    </row>
    <row r="3" spans="1:4">
      <c r="A3" s="17" t="s">
        <v>639</v>
      </c>
      <c r="B3" s="17" t="s">
        <v>637</v>
      </c>
      <c r="C3" s="18" t="s">
        <v>640</v>
      </c>
    </row>
    <row r="4" spans="1:4">
      <c r="A4" s="17" t="s">
        <v>641</v>
      </c>
      <c r="B4" s="17" t="s">
        <v>637</v>
      </c>
      <c r="C4" s="19" t="s">
        <v>642</v>
      </c>
    </row>
    <row r="5" spans="1:4">
      <c r="A5" s="17" t="s">
        <v>643</v>
      </c>
      <c r="B5" s="17" t="s">
        <v>637</v>
      </c>
      <c r="C5" s="17" t="s">
        <v>644</v>
      </c>
      <c r="D5" s="20" t="s">
        <v>645</v>
      </c>
    </row>
    <row r="6" spans="1:4">
      <c r="A6" s="17" t="s">
        <v>646</v>
      </c>
      <c r="B6" s="17" t="s">
        <v>637</v>
      </c>
      <c r="C6" s="17" t="s">
        <v>647</v>
      </c>
      <c r="D6" s="21" t="s">
        <v>648</v>
      </c>
    </row>
    <row r="7" spans="1:4">
      <c r="A7" s="17" t="s">
        <v>649</v>
      </c>
      <c r="B7" s="17" t="s">
        <v>650</v>
      </c>
      <c r="C7" s="22">
        <v>45903</v>
      </c>
      <c r="D7" s="23" t="s">
        <v>651</v>
      </c>
    </row>
    <row r="8" spans="1:4">
      <c r="A8" s="17" t="s">
        <v>652</v>
      </c>
      <c r="B8" s="17" t="s">
        <v>653</v>
      </c>
      <c r="C8" s="19" t="s">
        <v>654</v>
      </c>
      <c r="D8" s="24" t="s">
        <v>655</v>
      </c>
    </row>
    <row r="9" spans="1:4">
      <c r="A9" s="17" t="s">
        <v>656</v>
      </c>
      <c r="B9" s="17" t="s">
        <v>653</v>
      </c>
      <c r="D9" s="23" t="s">
        <v>657</v>
      </c>
    </row>
    <row r="10" spans="1:4">
      <c r="D10" s="24" t="s">
        <v>658</v>
      </c>
    </row>
    <row r="11" spans="1:4">
      <c r="D11" s="23" t="s">
        <v>659</v>
      </c>
    </row>
    <row r="12" spans="1:4">
      <c r="D12" s="24" t="s">
        <v>660</v>
      </c>
    </row>
    <row r="13" spans="1:4">
      <c r="D13" s="23" t="s">
        <v>661</v>
      </c>
    </row>
    <row r="14" spans="1:4">
      <c r="D14" s="24" t="s">
        <v>662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B18"/>
  <sheetViews>
    <sheetView workbookViewId="0"/>
  </sheetViews>
  <sheetFormatPr defaultColWidth="12.6640625" defaultRowHeight="15.75" customHeight="1"/>
  <cols>
    <col min="2" max="2" width="20.21875" customWidth="1"/>
  </cols>
  <sheetData>
    <row r="2" spans="1:2">
      <c r="A2" s="17" t="s">
        <v>637</v>
      </c>
      <c r="B2" s="17" t="s">
        <v>663</v>
      </c>
    </row>
    <row r="3" spans="1:2">
      <c r="B3" s="17" t="s">
        <v>664</v>
      </c>
    </row>
    <row r="7" spans="1:2">
      <c r="A7" s="17" t="s">
        <v>653</v>
      </c>
      <c r="B7" s="17" t="s">
        <v>665</v>
      </c>
    </row>
    <row r="8" spans="1:2">
      <c r="B8" s="17" t="s">
        <v>666</v>
      </c>
    </row>
    <row r="9" spans="1:2">
      <c r="B9" s="17" t="s">
        <v>667</v>
      </c>
    </row>
    <row r="10" spans="1:2">
      <c r="A10" s="17" t="s">
        <v>668</v>
      </c>
      <c r="B10" s="17" t="s">
        <v>669</v>
      </c>
    </row>
    <row r="11" spans="1:2">
      <c r="B11" s="17" t="s">
        <v>670</v>
      </c>
    </row>
    <row r="15" spans="1:2">
      <c r="A15" s="17" t="s">
        <v>671</v>
      </c>
      <c r="B15" s="17" t="s">
        <v>672</v>
      </c>
    </row>
    <row r="16" spans="1:2">
      <c r="B16" s="17" t="s">
        <v>673</v>
      </c>
    </row>
    <row r="17" spans="2:2">
      <c r="B17" s="17" t="s">
        <v>674</v>
      </c>
    </row>
    <row r="18" spans="2:2">
      <c r="B18" s="17" t="s">
        <v>675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Pacientes</vt:lpstr>
      <vt:lpstr>Avaliações em andamento</vt:lpstr>
      <vt:lpstr>Laudos a entregar</vt:lpstr>
      <vt:lpstr>Estagiários</vt:lpstr>
      <vt:lpstr>Estoque de testes</vt:lpstr>
      <vt:lpstr>Página6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modified xsi:type="dcterms:W3CDTF">2025-09-24T17:11:26Z</dcterms:modified>
</cp:coreProperties>
</file>