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drawings/drawing2.xml" ContentType="application/vnd.openxmlformats-officedocument.drawing+xml"/>
  <Override PartName="/xl/charts/chart7.xml" ContentType="application/vnd.openxmlformats-officedocument.drawingml.chart+xml"/>
  <Override PartName="/xl/drawings/drawing3.xml" ContentType="application/vnd.openxmlformats-officedocument.drawing+xml"/>
  <Override PartName="/xl/tables/table2.xml" ContentType="application/vnd.openxmlformats-officedocument.spreadsheetml.table+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drawings/drawing4.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charts/chart13.xml" ContentType="application/vnd.openxmlformats-officedocument.drawingml.chart+xml"/>
  <Override PartName="/xl/drawings/drawing5.xml" ContentType="application/vnd.openxmlformats-officedocument.drawing+xml"/>
  <Override PartName="/xl/tables/table5.xml" ContentType="application/vnd.openxmlformats-officedocument.spreadsheetml.table+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tables/table6.xml" ContentType="application/vnd.openxmlformats-officedocument.spreadsheetml.table+xml"/>
  <Override PartName="/xl/drawings/drawing6.xml" ContentType="application/vnd.openxmlformats-officedocument.drawing+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charts/chart27.xml" ContentType="application/vnd.openxmlformats-officedocument.drawingml.chart+xml"/>
  <Override PartName="/xl/charts/chart28.xml" ContentType="application/vnd.openxmlformats-officedocument.drawingml.chart+xml"/>
  <Override PartName="/xl/charts/chart29.xml" ContentType="application/vnd.openxmlformats-officedocument.drawingml.chart+xml"/>
  <Override PartName="/xl/charts/chart30.xml" ContentType="application/vnd.openxmlformats-officedocument.drawingml.chart+xml"/>
  <Override PartName="/xl/charts/chart3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matti\Desktop\"/>
    </mc:Choice>
  </mc:AlternateContent>
  <xr:revisionPtr revIDLastSave="0" documentId="13_ncr:1_{5614C59F-E40C-4E15-960D-949668CDFC99}" xr6:coauthVersionLast="47" xr6:coauthVersionMax="47" xr10:uidLastSave="{00000000-0000-0000-0000-000000000000}"/>
  <bookViews>
    <workbookView xWindow="-108" yWindow="-108" windowWidth="23256" windowHeight="12576" firstSheet="3" activeTab="8" xr2:uid="{00000000-000D-0000-FFFF-FFFF00000000}"/>
  </bookViews>
  <sheets>
    <sheet name="Wstęp" sheetId="1" r:id="rId1"/>
    <sheet name="Aktywa" sheetId="2" r:id="rId2"/>
    <sheet name="Arkusz4" sheetId="3" state="hidden" r:id="rId3"/>
    <sheet name="Pasywa" sheetId="4" r:id="rId4"/>
    <sheet name="Struktura majątkowo-kapitałowa" sheetId="5" r:id="rId5"/>
    <sheet name="Rachunek zysków i strat" sheetId="6" r:id="rId6"/>
    <sheet name="Przepływy pieniężne" sheetId="7" r:id="rId7"/>
    <sheet name="Wskaźniki" sheetId="8" r:id="rId8"/>
    <sheet name="Wnioski" sheetId="9" r:id="rId9"/>
  </sheets>
  <definedNames>
    <definedName name="ExternalData_1" localSheetId="1">Aktywa!$B$2:$C$17</definedName>
    <definedName name="ExternalData_1" localSheetId="6">'Przepływy pieniężne'!$A$1:$D$43</definedName>
    <definedName name="ExternalData_1" localSheetId="5">'Rachunek zysków i strat'!$A$1:$B$24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13" roundtripDataSignature="AMtx7mjvLwOb5RwfeHK417GlhvEyswTgwg=="/>
    </ext>
  </extLst>
</workbook>
</file>

<file path=xl/calcChain.xml><?xml version="1.0" encoding="utf-8"?>
<calcChain xmlns="http://schemas.openxmlformats.org/spreadsheetml/2006/main">
  <c r="J79" i="8" l="1"/>
  <c r="I79" i="8"/>
  <c r="H79" i="8"/>
  <c r="J78" i="8"/>
  <c r="I78" i="8"/>
  <c r="H78" i="8"/>
  <c r="J77" i="8"/>
  <c r="I77" i="8"/>
  <c r="H77" i="8"/>
  <c r="J72" i="8"/>
  <c r="I72" i="8"/>
  <c r="H72" i="8"/>
  <c r="J70" i="8"/>
  <c r="I70" i="8"/>
  <c r="H70" i="8"/>
  <c r="J69" i="8"/>
  <c r="I69" i="8"/>
  <c r="H69" i="8"/>
  <c r="J67" i="8"/>
  <c r="I67" i="8"/>
  <c r="H67" i="8"/>
  <c r="J66" i="8"/>
  <c r="I66" i="8"/>
  <c r="H66" i="8"/>
  <c r="J65" i="8"/>
  <c r="I65" i="8"/>
  <c r="H65" i="8"/>
  <c r="J64" i="8"/>
  <c r="I64" i="8"/>
  <c r="H64" i="8"/>
  <c r="F56" i="8"/>
  <c r="E56" i="8"/>
  <c r="J71" i="8" s="1"/>
  <c r="D56" i="8"/>
  <c r="I71" i="8" s="1"/>
  <c r="J51" i="8"/>
  <c r="I51" i="8"/>
  <c r="H51" i="8"/>
  <c r="J49" i="8"/>
  <c r="J48" i="8"/>
  <c r="I48" i="8"/>
  <c r="H48" i="8"/>
  <c r="J47" i="8"/>
  <c r="I47" i="8"/>
  <c r="H47" i="8"/>
  <c r="J46" i="8"/>
  <c r="I46" i="8"/>
  <c r="H46" i="8"/>
  <c r="J45" i="8"/>
  <c r="J43" i="8"/>
  <c r="I43" i="8"/>
  <c r="H43" i="8"/>
  <c r="J42" i="8"/>
  <c r="I42" i="8"/>
  <c r="H42" i="8"/>
  <c r="J41" i="8"/>
  <c r="E39" i="8"/>
  <c r="J44" i="8" s="1"/>
  <c r="D39" i="8"/>
  <c r="I44" i="8" s="1"/>
  <c r="C39" i="8"/>
  <c r="H44" i="8" s="1"/>
  <c r="J29" i="8"/>
  <c r="I29" i="8"/>
  <c r="H29" i="8"/>
  <c r="J28" i="8"/>
  <c r="I28" i="8"/>
  <c r="H28" i="8"/>
  <c r="J27" i="8"/>
  <c r="I27" i="8"/>
  <c r="H27" i="8"/>
  <c r="J22" i="8"/>
  <c r="J26" i="8" s="1"/>
  <c r="I22" i="8"/>
  <c r="I26" i="8" s="1"/>
  <c r="H22" i="8"/>
  <c r="H26" i="8" s="1"/>
  <c r="I21" i="8"/>
  <c r="I25" i="8" s="1"/>
  <c r="J20" i="8"/>
  <c r="J24" i="8" s="1"/>
  <c r="I20" i="8"/>
  <c r="I24" i="8" s="1"/>
  <c r="H20" i="8"/>
  <c r="H24" i="8" s="1"/>
  <c r="E10" i="8"/>
  <c r="D10" i="8"/>
  <c r="I4" i="8" s="1"/>
  <c r="J9" i="8"/>
  <c r="I9" i="8"/>
  <c r="H9" i="8"/>
  <c r="J8" i="8"/>
  <c r="I8" i="8"/>
  <c r="H8" i="8"/>
  <c r="H10" i="8" s="1"/>
  <c r="J7" i="8"/>
  <c r="I7" i="8"/>
  <c r="H7" i="8"/>
  <c r="J6" i="8"/>
  <c r="I6" i="8"/>
  <c r="H6" i="8"/>
  <c r="J5" i="8"/>
  <c r="I5" i="8"/>
  <c r="H5" i="8"/>
  <c r="J4" i="8"/>
  <c r="H4" i="8"/>
  <c r="D32" i="7"/>
  <c r="C32" i="7"/>
  <c r="B32" i="7"/>
  <c r="D30" i="7"/>
  <c r="C30" i="7"/>
  <c r="B30" i="7"/>
  <c r="D25" i="7"/>
  <c r="J21" i="8" s="1"/>
  <c r="C25" i="7"/>
  <c r="B25" i="7"/>
  <c r="H21" i="8" s="1"/>
  <c r="D20" i="7"/>
  <c r="C20" i="7"/>
  <c r="B20" i="7"/>
  <c r="J10" i="7"/>
  <c r="I10" i="7"/>
  <c r="H10" i="7"/>
  <c r="J8" i="7"/>
  <c r="I8" i="7"/>
  <c r="H8" i="7"/>
  <c r="J7" i="7"/>
  <c r="I7" i="7"/>
  <c r="H7" i="7"/>
  <c r="J6" i="7"/>
  <c r="I6" i="7"/>
  <c r="H6" i="7"/>
  <c r="D95" i="6"/>
  <c r="C95" i="6"/>
  <c r="B95" i="6"/>
  <c r="D94" i="6"/>
  <c r="C94" i="6"/>
  <c r="B94" i="6"/>
  <c r="D93" i="6"/>
  <c r="C93" i="6"/>
  <c r="B93" i="6"/>
  <c r="D92" i="6"/>
  <c r="C92" i="6"/>
  <c r="B92" i="6"/>
  <c r="D91" i="6"/>
  <c r="C91" i="6"/>
  <c r="B91" i="6"/>
  <c r="A87" i="6"/>
  <c r="A86" i="6"/>
  <c r="A85" i="6"/>
  <c r="A84" i="6"/>
  <c r="A83" i="6"/>
  <c r="A82" i="6"/>
  <c r="A81" i="6"/>
  <c r="A80" i="6"/>
  <c r="B79" i="6"/>
  <c r="A79" i="6"/>
  <c r="D76" i="6"/>
  <c r="C76" i="6"/>
  <c r="B76" i="6"/>
  <c r="A76" i="6"/>
  <c r="I72" i="6"/>
  <c r="H72" i="6"/>
  <c r="G72" i="6"/>
  <c r="F72" i="6"/>
  <c r="E72" i="6"/>
  <c r="D72" i="6"/>
  <c r="C72" i="6"/>
  <c r="B72" i="6"/>
  <c r="A72" i="6"/>
  <c r="A71" i="6"/>
  <c r="I70" i="6"/>
  <c r="H70" i="6"/>
  <c r="G70" i="6"/>
  <c r="F70" i="6"/>
  <c r="E70" i="6"/>
  <c r="D70" i="6"/>
  <c r="C70" i="6"/>
  <c r="B70" i="6"/>
  <c r="A70" i="6"/>
  <c r="I69" i="6"/>
  <c r="H69" i="6"/>
  <c r="G69" i="6"/>
  <c r="F69" i="6"/>
  <c r="E69" i="6"/>
  <c r="D69" i="6"/>
  <c r="C69" i="6"/>
  <c r="B69" i="6"/>
  <c r="A69" i="6"/>
  <c r="I68" i="6"/>
  <c r="H68" i="6"/>
  <c r="G68" i="6"/>
  <c r="F68" i="6"/>
  <c r="E68" i="6"/>
  <c r="D68" i="6"/>
  <c r="C68" i="6"/>
  <c r="B68" i="6"/>
  <c r="A68" i="6"/>
  <c r="I67" i="6"/>
  <c r="H67" i="6"/>
  <c r="G67" i="6"/>
  <c r="F67" i="6"/>
  <c r="E67" i="6"/>
  <c r="D67" i="6"/>
  <c r="C67" i="6"/>
  <c r="B67" i="6"/>
  <c r="A67" i="6"/>
  <c r="I66" i="6"/>
  <c r="H66" i="6"/>
  <c r="G66" i="6"/>
  <c r="F66" i="6"/>
  <c r="E66" i="6"/>
  <c r="D66" i="6"/>
  <c r="C66" i="6"/>
  <c r="B66" i="6"/>
  <c r="A66" i="6"/>
  <c r="I65" i="6"/>
  <c r="H65" i="6"/>
  <c r="G65" i="6"/>
  <c r="F65" i="6"/>
  <c r="E65" i="6"/>
  <c r="D65" i="6"/>
  <c r="C65" i="6"/>
  <c r="B65" i="6"/>
  <c r="A65" i="6"/>
  <c r="I64" i="6"/>
  <c r="H64" i="6"/>
  <c r="G64" i="6"/>
  <c r="F64" i="6"/>
  <c r="E64" i="6"/>
  <c r="D64" i="6"/>
  <c r="C64" i="6"/>
  <c r="B64" i="6"/>
  <c r="A64" i="6"/>
  <c r="I63" i="6"/>
  <c r="H63" i="6"/>
  <c r="G63" i="6"/>
  <c r="F63" i="6"/>
  <c r="E63" i="6"/>
  <c r="D63" i="6"/>
  <c r="C63" i="6"/>
  <c r="B63" i="6"/>
  <c r="A63" i="6"/>
  <c r="I62" i="6"/>
  <c r="H62" i="6"/>
  <c r="G62" i="6"/>
  <c r="F62" i="6"/>
  <c r="E62" i="6"/>
  <c r="D62" i="6"/>
  <c r="C62" i="6"/>
  <c r="B62" i="6"/>
  <c r="A62" i="6"/>
  <c r="I61" i="6"/>
  <c r="H61" i="6"/>
  <c r="G61" i="6"/>
  <c r="F61" i="6"/>
  <c r="E61" i="6"/>
  <c r="D61" i="6"/>
  <c r="C61" i="6"/>
  <c r="B61" i="6"/>
  <c r="A61" i="6"/>
  <c r="I60" i="6"/>
  <c r="H60" i="6"/>
  <c r="G60" i="6"/>
  <c r="F60" i="6"/>
  <c r="E60" i="6"/>
  <c r="D60" i="6"/>
  <c r="C60" i="6"/>
  <c r="B60" i="6"/>
  <c r="A60" i="6"/>
  <c r="I59" i="6"/>
  <c r="H59" i="6"/>
  <c r="G59" i="6"/>
  <c r="F59" i="6"/>
  <c r="E59" i="6"/>
  <c r="D59" i="6"/>
  <c r="C59" i="6"/>
  <c r="B59" i="6"/>
  <c r="A59" i="6"/>
  <c r="I58" i="6"/>
  <c r="H58" i="6"/>
  <c r="G58" i="6"/>
  <c r="F58" i="6"/>
  <c r="E58" i="6"/>
  <c r="D58" i="6"/>
  <c r="C58" i="6"/>
  <c r="B58" i="6"/>
  <c r="A58" i="6"/>
  <c r="I57" i="6"/>
  <c r="H57" i="6"/>
  <c r="G57" i="6"/>
  <c r="F57" i="6"/>
  <c r="E57" i="6"/>
  <c r="D57" i="6"/>
  <c r="C57" i="6"/>
  <c r="B57" i="6"/>
  <c r="A57" i="6"/>
  <c r="I56" i="6"/>
  <c r="H56" i="6"/>
  <c r="G56" i="6"/>
  <c r="F56" i="6"/>
  <c r="E56" i="6"/>
  <c r="D56" i="6"/>
  <c r="C56" i="6"/>
  <c r="B56" i="6"/>
  <c r="A56" i="6"/>
  <c r="I55" i="6"/>
  <c r="H55" i="6"/>
  <c r="G55" i="6"/>
  <c r="F55" i="6"/>
  <c r="E55" i="6"/>
  <c r="D55" i="6"/>
  <c r="C55" i="6"/>
  <c r="B55" i="6"/>
  <c r="A55" i="6"/>
  <c r="I54" i="6"/>
  <c r="H54" i="6"/>
  <c r="G54" i="6"/>
  <c r="F54" i="6"/>
  <c r="E54" i="6"/>
  <c r="D54" i="6"/>
  <c r="C54" i="6"/>
  <c r="B54" i="6"/>
  <c r="A54" i="6"/>
  <c r="I53" i="6"/>
  <c r="H53" i="6"/>
  <c r="G53" i="6"/>
  <c r="F53" i="6"/>
  <c r="E53" i="6"/>
  <c r="D53" i="6"/>
  <c r="C53" i="6"/>
  <c r="B53" i="6"/>
  <c r="A53" i="6"/>
  <c r="I52" i="6"/>
  <c r="H52" i="6"/>
  <c r="G52" i="6"/>
  <c r="F52" i="6"/>
  <c r="E52" i="6"/>
  <c r="D52" i="6"/>
  <c r="C52" i="6"/>
  <c r="B52" i="6"/>
  <c r="A52" i="6"/>
  <c r="I51" i="6"/>
  <c r="H51" i="6"/>
  <c r="G51" i="6"/>
  <c r="F51" i="6"/>
  <c r="E51" i="6"/>
  <c r="D51" i="6"/>
  <c r="C51" i="6"/>
  <c r="B51" i="6"/>
  <c r="A51" i="6"/>
  <c r="I50" i="6"/>
  <c r="H50" i="6"/>
  <c r="G50" i="6"/>
  <c r="F50" i="6"/>
  <c r="E50" i="6"/>
  <c r="D50" i="6"/>
  <c r="C50" i="6"/>
  <c r="B50" i="6"/>
  <c r="A50" i="6"/>
  <c r="AI47" i="6" a="1"/>
  <c r="AK47" i="6" s="1"/>
  <c r="D40" i="6"/>
  <c r="D87" i="6" s="1"/>
  <c r="C40" i="6"/>
  <c r="C87" i="6" s="1"/>
  <c r="B40" i="6"/>
  <c r="B87" i="6" s="1"/>
  <c r="D39" i="6"/>
  <c r="D86" i="6" s="1"/>
  <c r="C39" i="6"/>
  <c r="C86" i="6" s="1"/>
  <c r="B39" i="6"/>
  <c r="B86" i="6" s="1"/>
  <c r="D38" i="6"/>
  <c r="D85" i="6" s="1"/>
  <c r="C38" i="6"/>
  <c r="C85" i="6" s="1"/>
  <c r="B38" i="6"/>
  <c r="B85" i="6" s="1"/>
  <c r="D37" i="6"/>
  <c r="D84" i="6" s="1"/>
  <c r="C37" i="6"/>
  <c r="C84" i="6" s="1"/>
  <c r="B37" i="6"/>
  <c r="B84" i="6" s="1"/>
  <c r="D36" i="6"/>
  <c r="D83" i="6" s="1"/>
  <c r="C36" i="6"/>
  <c r="C83" i="6" s="1"/>
  <c r="B36" i="6"/>
  <c r="B83" i="6" s="1"/>
  <c r="D35" i="6"/>
  <c r="D41" i="6" s="1"/>
  <c r="C35" i="6"/>
  <c r="C41" i="6" s="1"/>
  <c r="B35" i="6"/>
  <c r="B41" i="6" s="1"/>
  <c r="D31" i="6"/>
  <c r="D80" i="6" s="1"/>
  <c r="C31" i="6"/>
  <c r="C80" i="6" s="1"/>
  <c r="B31" i="6"/>
  <c r="B80" i="6" s="1"/>
  <c r="D30" i="6"/>
  <c r="D79" i="6" s="1"/>
  <c r="C30" i="6"/>
  <c r="B30" i="6"/>
  <c r="D29" i="6"/>
  <c r="D32" i="6" s="1"/>
  <c r="C29" i="6"/>
  <c r="C32" i="6" s="1"/>
  <c r="G28" i="6" s="1"/>
  <c r="B29" i="6"/>
  <c r="B78" i="6" s="1"/>
  <c r="A29" i="6"/>
  <c r="A78" i="6" s="1"/>
  <c r="D28" i="6"/>
  <c r="C28" i="6"/>
  <c r="C77" i="6" s="1"/>
  <c r="B28" i="6"/>
  <c r="A28" i="6"/>
  <c r="A77" i="6" s="1"/>
  <c r="AK26" i="6" a="1"/>
  <c r="AN26" i="6" s="1"/>
  <c r="C27" i="5"/>
  <c r="D25" i="5"/>
  <c r="J22" i="5"/>
  <c r="I22" i="5"/>
  <c r="H22" i="5"/>
  <c r="G22" i="5"/>
  <c r="J21" i="5"/>
  <c r="I21" i="5"/>
  <c r="H21" i="5"/>
  <c r="G21" i="5"/>
  <c r="J20" i="5"/>
  <c r="I20" i="5"/>
  <c r="H20" i="5"/>
  <c r="G20" i="5"/>
  <c r="D20" i="5"/>
  <c r="D26" i="5" s="1"/>
  <c r="J19" i="5"/>
  <c r="I19" i="5"/>
  <c r="H19" i="5"/>
  <c r="G19" i="5"/>
  <c r="J18" i="5"/>
  <c r="I18" i="5"/>
  <c r="H18" i="5"/>
  <c r="G18" i="5"/>
  <c r="J17" i="5"/>
  <c r="I17" i="5"/>
  <c r="H17" i="5"/>
  <c r="G17" i="5"/>
  <c r="E17" i="5"/>
  <c r="D17" i="5"/>
  <c r="C17" i="5"/>
  <c r="B17" i="5"/>
  <c r="J16" i="5"/>
  <c r="I16" i="5"/>
  <c r="H16" i="5"/>
  <c r="G16" i="5"/>
  <c r="E16" i="5"/>
  <c r="D16" i="5"/>
  <c r="C16" i="5"/>
  <c r="B16" i="5"/>
  <c r="J15" i="5"/>
  <c r="I15" i="5"/>
  <c r="H15" i="5"/>
  <c r="G15" i="5"/>
  <c r="E15" i="5"/>
  <c r="D15" i="5"/>
  <c r="C15" i="5"/>
  <c r="B15" i="5"/>
  <c r="J14" i="5"/>
  <c r="I14" i="5"/>
  <c r="H14" i="5"/>
  <c r="G14" i="5"/>
  <c r="E14" i="5"/>
  <c r="D14" i="5"/>
  <c r="C14" i="5"/>
  <c r="B14" i="5"/>
  <c r="J13" i="5"/>
  <c r="I13" i="5"/>
  <c r="H13" i="5"/>
  <c r="G13" i="5"/>
  <c r="E13" i="5"/>
  <c r="D13" i="5"/>
  <c r="C13" i="5"/>
  <c r="B13" i="5"/>
  <c r="J12" i="5"/>
  <c r="I12" i="5"/>
  <c r="H12" i="5"/>
  <c r="G12" i="5"/>
  <c r="E12" i="5"/>
  <c r="D12" i="5"/>
  <c r="C12" i="5"/>
  <c r="B12" i="5"/>
  <c r="J11" i="5"/>
  <c r="I11" i="5"/>
  <c r="H11" i="5"/>
  <c r="G11" i="5"/>
  <c r="E11" i="5"/>
  <c r="D11" i="5"/>
  <c r="C11" i="5"/>
  <c r="B11" i="5"/>
  <c r="J10" i="5"/>
  <c r="I10" i="5"/>
  <c r="H10" i="5"/>
  <c r="G10" i="5"/>
  <c r="C10" i="5"/>
  <c r="B10" i="5"/>
  <c r="J9" i="5"/>
  <c r="I9" i="5"/>
  <c r="H9" i="5"/>
  <c r="G9" i="5"/>
  <c r="E9" i="5"/>
  <c r="D9" i="5"/>
  <c r="C9" i="5"/>
  <c r="B9" i="5"/>
  <c r="J8" i="5"/>
  <c r="I8" i="5"/>
  <c r="H8" i="5"/>
  <c r="G8" i="5"/>
  <c r="E8" i="5"/>
  <c r="D8" i="5"/>
  <c r="C8" i="5"/>
  <c r="B8" i="5"/>
  <c r="J7" i="5"/>
  <c r="I7" i="5"/>
  <c r="H7" i="5"/>
  <c r="G7" i="5"/>
  <c r="E7" i="5"/>
  <c r="D7" i="5"/>
  <c r="C7" i="5"/>
  <c r="B7" i="5"/>
  <c r="J6" i="5"/>
  <c r="I6" i="5"/>
  <c r="H6" i="5"/>
  <c r="G6" i="5"/>
  <c r="E6" i="5"/>
  <c r="D6" i="5"/>
  <c r="C6" i="5"/>
  <c r="B6" i="5"/>
  <c r="J5" i="5"/>
  <c r="I5" i="5"/>
  <c r="H5" i="5"/>
  <c r="G5" i="5"/>
  <c r="E5" i="5"/>
  <c r="D5" i="5"/>
  <c r="C5" i="5"/>
  <c r="B5" i="5"/>
  <c r="J4" i="5"/>
  <c r="I4" i="5"/>
  <c r="H4" i="5"/>
  <c r="G4" i="5"/>
  <c r="E4" i="5"/>
  <c r="D4" i="5"/>
  <c r="C4" i="5"/>
  <c r="B4" i="5"/>
  <c r="J3" i="5"/>
  <c r="E25" i="5" s="1"/>
  <c r="I3" i="5"/>
  <c r="H3" i="5"/>
  <c r="C25" i="5" s="1"/>
  <c r="G3" i="5"/>
  <c r="E3" i="5"/>
  <c r="D3" i="5"/>
  <c r="C3" i="5"/>
  <c r="B3" i="5"/>
  <c r="J2" i="5"/>
  <c r="I2" i="5"/>
  <c r="H2" i="5"/>
  <c r="G2" i="5"/>
  <c r="E2" i="5"/>
  <c r="D2" i="5"/>
  <c r="C2" i="5"/>
  <c r="B2" i="5"/>
  <c r="E141" i="4"/>
  <c r="D141" i="4"/>
  <c r="C141" i="4"/>
  <c r="E140" i="4"/>
  <c r="D140" i="4"/>
  <c r="C140" i="4"/>
  <c r="E139" i="4"/>
  <c r="D139" i="4"/>
  <c r="C139" i="4"/>
  <c r="E138" i="4"/>
  <c r="D138" i="4"/>
  <c r="C138" i="4"/>
  <c r="E137" i="4"/>
  <c r="D137" i="4"/>
  <c r="C137" i="4"/>
  <c r="E136" i="4"/>
  <c r="D136" i="4"/>
  <c r="C136" i="4"/>
  <c r="E135" i="4"/>
  <c r="D135" i="4"/>
  <c r="C135" i="4"/>
  <c r="E134" i="4"/>
  <c r="D134" i="4"/>
  <c r="C134" i="4"/>
  <c r="E133" i="4"/>
  <c r="D133" i="4"/>
  <c r="C133" i="4"/>
  <c r="E132" i="4"/>
  <c r="D132" i="4"/>
  <c r="C132" i="4"/>
  <c r="E131" i="4"/>
  <c r="D131" i="4"/>
  <c r="C131" i="4"/>
  <c r="E130" i="4"/>
  <c r="D130" i="4"/>
  <c r="C130" i="4"/>
  <c r="E129" i="4"/>
  <c r="D129" i="4"/>
  <c r="C129" i="4"/>
  <c r="E128" i="4"/>
  <c r="D128" i="4"/>
  <c r="C128" i="4"/>
  <c r="E127" i="4"/>
  <c r="D127" i="4"/>
  <c r="C127" i="4"/>
  <c r="D126" i="4"/>
  <c r="C126" i="4"/>
  <c r="E125" i="4"/>
  <c r="D125" i="4"/>
  <c r="C125" i="4"/>
  <c r="E124" i="4"/>
  <c r="D124" i="4"/>
  <c r="C124" i="4"/>
  <c r="E123" i="4"/>
  <c r="D123" i="4"/>
  <c r="C123" i="4"/>
  <c r="E122" i="4"/>
  <c r="D122" i="4"/>
  <c r="C122" i="4"/>
  <c r="E117" i="4"/>
  <c r="D117" i="4"/>
  <c r="C117" i="4"/>
  <c r="E116" i="4"/>
  <c r="D116" i="4"/>
  <c r="C116" i="4"/>
  <c r="E115" i="4"/>
  <c r="D115" i="4"/>
  <c r="C115" i="4"/>
  <c r="E114" i="4"/>
  <c r="D114" i="4"/>
  <c r="C114" i="4"/>
  <c r="E113" i="4"/>
  <c r="D113" i="4"/>
  <c r="C113" i="4"/>
  <c r="E112" i="4"/>
  <c r="D112" i="4"/>
  <c r="C112" i="4"/>
  <c r="E111" i="4"/>
  <c r="D111" i="4"/>
  <c r="C111" i="4"/>
  <c r="E110" i="4"/>
  <c r="D110" i="4"/>
  <c r="C110" i="4"/>
  <c r="E109" i="4"/>
  <c r="D109" i="4"/>
  <c r="C109" i="4"/>
  <c r="E108" i="4"/>
  <c r="D108" i="4"/>
  <c r="C108" i="4"/>
  <c r="E107" i="4"/>
  <c r="D107" i="4"/>
  <c r="C107" i="4"/>
  <c r="E106" i="4"/>
  <c r="D106" i="4"/>
  <c r="C106" i="4"/>
  <c r="E105" i="4"/>
  <c r="D105" i="4"/>
  <c r="C105" i="4"/>
  <c r="E104" i="4"/>
  <c r="D104" i="4"/>
  <c r="C104" i="4"/>
  <c r="E103" i="4"/>
  <c r="D103" i="4"/>
  <c r="C103" i="4"/>
  <c r="E102" i="4"/>
  <c r="D102" i="4"/>
  <c r="C102" i="4"/>
  <c r="E101" i="4"/>
  <c r="D101" i="4"/>
  <c r="C101" i="4"/>
  <c r="E100" i="4"/>
  <c r="D100" i="4"/>
  <c r="C100" i="4"/>
  <c r="E99" i="4"/>
  <c r="D99" i="4"/>
  <c r="C99" i="4"/>
  <c r="E98" i="4"/>
  <c r="D98" i="4"/>
  <c r="C98" i="4"/>
  <c r="E93" i="4"/>
  <c r="D93" i="4"/>
  <c r="E92" i="4"/>
  <c r="D92" i="4"/>
  <c r="E91" i="4"/>
  <c r="D91" i="4"/>
  <c r="C91" i="4"/>
  <c r="E90" i="4"/>
  <c r="D90" i="4"/>
  <c r="C90" i="4"/>
  <c r="E89" i="4"/>
  <c r="D89" i="4"/>
  <c r="E88" i="4"/>
  <c r="D88" i="4"/>
  <c r="C88" i="4"/>
  <c r="E87" i="4"/>
  <c r="D87" i="4"/>
  <c r="C87" i="4"/>
  <c r="E86" i="4"/>
  <c r="D86" i="4"/>
  <c r="E85" i="4"/>
  <c r="D85" i="4"/>
  <c r="E84" i="4"/>
  <c r="D84" i="4"/>
  <c r="E83" i="4"/>
  <c r="D83" i="4"/>
  <c r="E82" i="4"/>
  <c r="D82" i="4"/>
  <c r="C82" i="4"/>
  <c r="E81" i="4"/>
  <c r="D81" i="4"/>
  <c r="E80" i="4"/>
  <c r="D80" i="4"/>
  <c r="E79" i="4"/>
  <c r="D79" i="4"/>
  <c r="C79" i="4"/>
  <c r="E78" i="4"/>
  <c r="D78" i="4"/>
  <c r="C78" i="4"/>
  <c r="E77" i="4"/>
  <c r="D77" i="4"/>
  <c r="E76" i="4"/>
  <c r="D76" i="4"/>
  <c r="C76" i="4"/>
  <c r="E75" i="4"/>
  <c r="D75" i="4"/>
  <c r="C75" i="4"/>
  <c r="E74" i="4"/>
  <c r="D74" i="4"/>
  <c r="F70" i="4"/>
  <c r="E70" i="4"/>
  <c r="D70" i="4"/>
  <c r="F69" i="4"/>
  <c r="E69" i="4"/>
  <c r="D69" i="4"/>
  <c r="C69" i="4"/>
  <c r="F68" i="4"/>
  <c r="E68" i="4"/>
  <c r="D68" i="4"/>
  <c r="C68" i="4"/>
  <c r="F67" i="4"/>
  <c r="E67" i="4"/>
  <c r="D67" i="4"/>
  <c r="F66" i="4"/>
  <c r="E66" i="4"/>
  <c r="D66" i="4"/>
  <c r="C66" i="4"/>
  <c r="F65" i="4"/>
  <c r="E65" i="4"/>
  <c r="D65" i="4"/>
  <c r="C65" i="4"/>
  <c r="F64" i="4"/>
  <c r="E64" i="4"/>
  <c r="D64" i="4"/>
  <c r="F63" i="4"/>
  <c r="E63" i="4"/>
  <c r="D63" i="4"/>
  <c r="C63" i="4"/>
  <c r="F62" i="4"/>
  <c r="E62" i="4"/>
  <c r="D62" i="4"/>
  <c r="C62" i="4"/>
  <c r="F61" i="4"/>
  <c r="E61" i="4"/>
  <c r="D61" i="4"/>
  <c r="F60" i="4"/>
  <c r="E60" i="4"/>
  <c r="D60" i="4"/>
  <c r="C60" i="4"/>
  <c r="F59" i="4"/>
  <c r="E59" i="4"/>
  <c r="D59" i="4"/>
  <c r="C59" i="4"/>
  <c r="F58" i="4"/>
  <c r="E58" i="4"/>
  <c r="D58" i="4"/>
  <c r="F57" i="4"/>
  <c r="E57" i="4"/>
  <c r="D57" i="4"/>
  <c r="C57" i="4"/>
  <c r="F56" i="4"/>
  <c r="E56" i="4"/>
  <c r="D56" i="4"/>
  <c r="C56" i="4"/>
  <c r="F55" i="4"/>
  <c r="E55" i="4"/>
  <c r="D55" i="4"/>
  <c r="F54" i="4"/>
  <c r="E54" i="4"/>
  <c r="D54" i="4"/>
  <c r="C54" i="4"/>
  <c r="F53" i="4"/>
  <c r="E53" i="4"/>
  <c r="D53" i="4"/>
  <c r="C53" i="4"/>
  <c r="F52" i="4"/>
  <c r="E52" i="4"/>
  <c r="D52" i="4"/>
  <c r="F49" i="4"/>
  <c r="E49" i="4"/>
  <c r="D49" i="4"/>
  <c r="C49" i="4"/>
  <c r="C93" i="4" s="1"/>
  <c r="F48" i="4"/>
  <c r="E48" i="4"/>
  <c r="D48" i="4"/>
  <c r="C48" i="4"/>
  <c r="C70" i="4" s="1"/>
  <c r="F47" i="4"/>
  <c r="E47" i="4"/>
  <c r="D47" i="4"/>
  <c r="C47" i="4"/>
  <c r="F46" i="4"/>
  <c r="E46" i="4"/>
  <c r="D46" i="4"/>
  <c r="C46" i="4"/>
  <c r="F45" i="4"/>
  <c r="E45" i="4"/>
  <c r="D45" i="4"/>
  <c r="C45" i="4"/>
  <c r="C89" i="4" s="1"/>
  <c r="F44" i="4"/>
  <c r="E44" i="4"/>
  <c r="D44" i="4"/>
  <c r="C44" i="4"/>
  <c r="F43" i="4"/>
  <c r="E43" i="4"/>
  <c r="D43" i="4"/>
  <c r="C43" i="4"/>
  <c r="F42" i="4"/>
  <c r="E42" i="4"/>
  <c r="D42" i="4"/>
  <c r="C42" i="4"/>
  <c r="C64" i="4" s="1"/>
  <c r="F41" i="4"/>
  <c r="E41" i="4"/>
  <c r="D41" i="4"/>
  <c r="C41" i="4"/>
  <c r="C85" i="4" s="1"/>
  <c r="F40" i="4"/>
  <c r="E40" i="4"/>
  <c r="D40" i="4"/>
  <c r="C40" i="4"/>
  <c r="C84" i="4" s="1"/>
  <c r="F39" i="4"/>
  <c r="E39" i="4"/>
  <c r="D39" i="4"/>
  <c r="C39" i="4"/>
  <c r="C61" i="4" s="1"/>
  <c r="F38" i="4"/>
  <c r="E38" i="4"/>
  <c r="D38" i="4"/>
  <c r="C38" i="4"/>
  <c r="F37" i="4"/>
  <c r="E37" i="4"/>
  <c r="D37" i="4"/>
  <c r="C37" i="4"/>
  <c r="C81" i="4" s="1"/>
  <c r="F36" i="4"/>
  <c r="E36" i="4"/>
  <c r="D36" i="4"/>
  <c r="C36" i="4"/>
  <c r="C58" i="4" s="1"/>
  <c r="F35" i="4"/>
  <c r="E35" i="4"/>
  <c r="D35" i="4"/>
  <c r="C35" i="4"/>
  <c r="F34" i="4"/>
  <c r="E34" i="4"/>
  <c r="D34" i="4"/>
  <c r="C34" i="4"/>
  <c r="F33" i="4"/>
  <c r="E33" i="4"/>
  <c r="D33" i="4"/>
  <c r="C33" i="4"/>
  <c r="C77" i="4" s="1"/>
  <c r="F32" i="4"/>
  <c r="E32" i="4"/>
  <c r="D32" i="4"/>
  <c r="C32" i="4"/>
  <c r="F31" i="4"/>
  <c r="E31" i="4"/>
  <c r="D31" i="4"/>
  <c r="C31" i="4"/>
  <c r="F30" i="4"/>
  <c r="E30" i="4"/>
  <c r="D30" i="4"/>
  <c r="C30" i="4"/>
  <c r="C52" i="4" s="1"/>
  <c r="M19" i="4"/>
  <c r="L19" i="4"/>
  <c r="K19" i="4"/>
  <c r="M17" i="4"/>
  <c r="L17" i="4"/>
  <c r="K17" i="4"/>
  <c r="M16" i="4"/>
  <c r="L16" i="4"/>
  <c r="K16" i="4"/>
  <c r="M15" i="4"/>
  <c r="L15" i="4"/>
  <c r="K15" i="4"/>
  <c r="M14" i="4"/>
  <c r="L14" i="4"/>
  <c r="K14" i="4"/>
  <c r="M13" i="4"/>
  <c r="L13" i="4"/>
  <c r="K13" i="4"/>
  <c r="M12" i="4"/>
  <c r="L12" i="4"/>
  <c r="K12" i="4"/>
  <c r="AC8" i="4" a="1"/>
  <c r="AF11" i="4" s="1"/>
  <c r="L6" i="4"/>
  <c r="K6" i="4"/>
  <c r="AF5" i="4"/>
  <c r="AE5" i="4"/>
  <c r="AD5" i="4"/>
  <c r="AC5" i="4"/>
  <c r="L5" i="4"/>
  <c r="K5" i="4"/>
  <c r="AF4" i="4"/>
  <c r="AE4" i="4"/>
  <c r="AD4" i="4"/>
  <c r="AC4" i="4"/>
  <c r="AF3" i="4"/>
  <c r="AE3" i="4"/>
  <c r="AD3" i="4"/>
  <c r="AC3" i="4"/>
  <c r="B46" i="3"/>
  <c r="B45" i="3"/>
  <c r="B44" i="3"/>
  <c r="F43" i="3"/>
  <c r="E43" i="3"/>
  <c r="D43" i="3"/>
  <c r="F41" i="3"/>
  <c r="C41" i="3"/>
  <c r="B41" i="3"/>
  <c r="F40" i="3"/>
  <c r="E40" i="3"/>
  <c r="D40" i="3"/>
  <c r="C40" i="3"/>
  <c r="B40" i="3"/>
  <c r="F39" i="3"/>
  <c r="E39" i="3"/>
  <c r="D39" i="3"/>
  <c r="C39" i="3"/>
  <c r="B39" i="3"/>
  <c r="F38" i="3"/>
  <c r="E38" i="3"/>
  <c r="C38" i="3"/>
  <c r="B38" i="3"/>
  <c r="C37" i="3"/>
  <c r="B37" i="3"/>
  <c r="C36" i="3"/>
  <c r="B36" i="3"/>
  <c r="C35" i="3"/>
  <c r="B35" i="3"/>
  <c r="F34" i="3"/>
  <c r="E34" i="3"/>
  <c r="C34" i="3"/>
  <c r="B34" i="3"/>
  <c r="C33" i="3"/>
  <c r="B33" i="3"/>
  <c r="F32" i="3"/>
  <c r="E32" i="3"/>
  <c r="C32" i="3"/>
  <c r="B32" i="3"/>
  <c r="E31" i="3"/>
  <c r="C31" i="3"/>
  <c r="B31" i="3"/>
  <c r="F30" i="3"/>
  <c r="C30" i="3"/>
  <c r="B30" i="3"/>
  <c r="F29" i="3"/>
  <c r="C29" i="3"/>
  <c r="B29" i="3"/>
  <c r="C28" i="3"/>
  <c r="B28" i="3"/>
  <c r="F19" i="3"/>
  <c r="E19" i="3"/>
  <c r="D19" i="3"/>
  <c r="B19" i="3"/>
  <c r="B18" i="3"/>
  <c r="C17" i="3"/>
  <c r="B17" i="3"/>
  <c r="D16" i="3"/>
  <c r="C16" i="3"/>
  <c r="B16" i="3"/>
  <c r="B15" i="3"/>
  <c r="D14" i="3"/>
  <c r="C14" i="3"/>
  <c r="B14" i="3"/>
  <c r="F13" i="3"/>
  <c r="E13" i="3"/>
  <c r="B13" i="3"/>
  <c r="D12" i="3"/>
  <c r="B12" i="3"/>
  <c r="E11" i="3"/>
  <c r="D11" i="3"/>
  <c r="C11" i="3"/>
  <c r="B11" i="3"/>
  <c r="E10" i="3"/>
  <c r="B10" i="3"/>
  <c r="D9" i="3"/>
  <c r="C9" i="3"/>
  <c r="B9" i="3"/>
  <c r="F8" i="3"/>
  <c r="B8" i="3"/>
  <c r="F7" i="3"/>
  <c r="E7" i="3"/>
  <c r="D7" i="3"/>
  <c r="B7" i="3"/>
  <c r="F6" i="3"/>
  <c r="E6" i="3"/>
  <c r="D6" i="3"/>
  <c r="B6" i="3"/>
  <c r="F5" i="3"/>
  <c r="E5" i="3"/>
  <c r="D5" i="3"/>
  <c r="C5" i="3"/>
  <c r="B5" i="3"/>
  <c r="D106" i="2"/>
  <c r="C106" i="2"/>
  <c r="B106" i="2"/>
  <c r="D105" i="2"/>
  <c r="C105" i="2"/>
  <c r="E41" i="3" s="1"/>
  <c r="D104" i="2"/>
  <c r="C104" i="2"/>
  <c r="B104" i="2"/>
  <c r="D103" i="2"/>
  <c r="C103" i="2"/>
  <c r="B103" i="2"/>
  <c r="D101" i="2"/>
  <c r="F37" i="3" s="1"/>
  <c r="C101" i="2"/>
  <c r="E37" i="3" s="1"/>
  <c r="B101" i="2"/>
  <c r="D37" i="3" s="1"/>
  <c r="D100" i="2"/>
  <c r="F36" i="3" s="1"/>
  <c r="C100" i="2"/>
  <c r="E36" i="3" s="1"/>
  <c r="D98" i="2"/>
  <c r="C98" i="2"/>
  <c r="D97" i="2"/>
  <c r="F33" i="3" s="1"/>
  <c r="C97" i="2"/>
  <c r="E33" i="3" s="1"/>
  <c r="B97" i="2"/>
  <c r="D33" i="3" s="1"/>
  <c r="B96" i="2"/>
  <c r="D32" i="3" s="1"/>
  <c r="D95" i="2"/>
  <c r="F31" i="3" s="1"/>
  <c r="C95" i="2"/>
  <c r="B95" i="2"/>
  <c r="D31" i="3" s="1"/>
  <c r="D94" i="2"/>
  <c r="C94" i="2"/>
  <c r="E30" i="3" s="1"/>
  <c r="B94" i="2"/>
  <c r="D30" i="3" s="1"/>
  <c r="D93" i="2"/>
  <c r="C93" i="2"/>
  <c r="E29" i="3" s="1"/>
  <c r="D92" i="2"/>
  <c r="F28" i="3" s="1"/>
  <c r="C92" i="2"/>
  <c r="E28" i="3" s="1"/>
  <c r="B92" i="2"/>
  <c r="D28" i="3" s="1"/>
  <c r="D88" i="2"/>
  <c r="C88" i="2"/>
  <c r="B88" i="2"/>
  <c r="D87" i="2"/>
  <c r="C87" i="2"/>
  <c r="B87" i="2"/>
  <c r="D86" i="2"/>
  <c r="C86" i="2"/>
  <c r="D85" i="2"/>
  <c r="C85" i="2"/>
  <c r="B85" i="2"/>
  <c r="D83" i="2"/>
  <c r="C83" i="2"/>
  <c r="D82" i="2"/>
  <c r="C82" i="2"/>
  <c r="B81" i="2"/>
  <c r="D80" i="2"/>
  <c r="C80" i="2"/>
  <c r="D79" i="2"/>
  <c r="C79" i="2"/>
  <c r="B78" i="2"/>
  <c r="D77" i="2"/>
  <c r="C77" i="2"/>
  <c r="D76" i="2"/>
  <c r="C76" i="2"/>
  <c r="B76" i="2"/>
  <c r="D75" i="2"/>
  <c r="C75" i="2"/>
  <c r="D74" i="2"/>
  <c r="C74" i="2"/>
  <c r="D70" i="2"/>
  <c r="C70" i="2"/>
  <c r="B70" i="2"/>
  <c r="D69" i="2"/>
  <c r="C69" i="2"/>
  <c r="B69" i="2"/>
  <c r="B105" i="2" s="1"/>
  <c r="D41" i="3" s="1"/>
  <c r="D68" i="2"/>
  <c r="C68" i="2"/>
  <c r="B68" i="2"/>
  <c r="D67" i="2"/>
  <c r="C67" i="2"/>
  <c r="B67" i="2"/>
  <c r="B66" i="2"/>
  <c r="B102" i="2" s="1"/>
  <c r="D38" i="3" s="1"/>
  <c r="D65" i="2"/>
  <c r="C65" i="2"/>
  <c r="B65" i="2"/>
  <c r="D64" i="2"/>
  <c r="C64" i="2"/>
  <c r="B64" i="2"/>
  <c r="B100" i="2" s="1"/>
  <c r="D36" i="3" s="1"/>
  <c r="B63" i="2"/>
  <c r="B99" i="2" s="1"/>
  <c r="D35" i="3" s="1"/>
  <c r="D62" i="2"/>
  <c r="C62" i="2"/>
  <c r="B62" i="2"/>
  <c r="B98" i="2" s="1"/>
  <c r="D34" i="3" s="1"/>
  <c r="D61" i="2"/>
  <c r="C61" i="2"/>
  <c r="B61" i="2"/>
  <c r="B60" i="2"/>
  <c r="D59" i="2"/>
  <c r="C59" i="2"/>
  <c r="B59" i="2"/>
  <c r="D58" i="2"/>
  <c r="C58" i="2"/>
  <c r="B58" i="2"/>
  <c r="D57" i="2"/>
  <c r="C57" i="2"/>
  <c r="B57" i="2"/>
  <c r="B93" i="2" s="1"/>
  <c r="D29" i="3" s="1"/>
  <c r="D56" i="2"/>
  <c r="C56" i="2"/>
  <c r="B56" i="2"/>
  <c r="E52" i="2"/>
  <c r="D52" i="2"/>
  <c r="C52" i="2"/>
  <c r="C51" i="2"/>
  <c r="C50" i="2"/>
  <c r="E49" i="2"/>
  <c r="D49" i="2"/>
  <c r="C49" i="2"/>
  <c r="C48" i="2"/>
  <c r="C47" i="2"/>
  <c r="E46" i="2"/>
  <c r="D46" i="2"/>
  <c r="C46" i="2"/>
  <c r="E45" i="2"/>
  <c r="D45" i="2"/>
  <c r="C45" i="2"/>
  <c r="E44" i="2"/>
  <c r="D44" i="2"/>
  <c r="C44" i="2"/>
  <c r="E43" i="2"/>
  <c r="D43" i="2"/>
  <c r="C43" i="2"/>
  <c r="E42" i="2"/>
  <c r="D42" i="2"/>
  <c r="C42" i="2"/>
  <c r="B42" i="2"/>
  <c r="E41" i="2"/>
  <c r="D41" i="2"/>
  <c r="C41" i="2"/>
  <c r="B41" i="2"/>
  <c r="E40" i="2"/>
  <c r="D40" i="2"/>
  <c r="C40" i="2"/>
  <c r="E39" i="2"/>
  <c r="D39" i="2"/>
  <c r="C39" i="2"/>
  <c r="B39" i="2"/>
  <c r="B35" i="2"/>
  <c r="E34" i="2"/>
  <c r="F17" i="3" s="1"/>
  <c r="D34" i="2"/>
  <c r="E17" i="3" s="1"/>
  <c r="C34" i="2"/>
  <c r="D17" i="3" s="1"/>
  <c r="B34" i="2"/>
  <c r="B52" i="2" s="1"/>
  <c r="E33" i="2"/>
  <c r="F16" i="3" s="1"/>
  <c r="D33" i="2"/>
  <c r="E16" i="3" s="1"/>
  <c r="C33" i="2"/>
  <c r="B33" i="2"/>
  <c r="B86" i="2" s="1"/>
  <c r="E32" i="2"/>
  <c r="F15" i="3" s="1"/>
  <c r="D32" i="2"/>
  <c r="E15" i="3" s="1"/>
  <c r="C32" i="2"/>
  <c r="D15" i="3" s="1"/>
  <c r="B32" i="2"/>
  <c r="C15" i="3" s="1"/>
  <c r="E31" i="2"/>
  <c r="F14" i="3" s="1"/>
  <c r="D31" i="2"/>
  <c r="E14" i="3" s="1"/>
  <c r="C31" i="2"/>
  <c r="B31" i="2"/>
  <c r="B84" i="2" s="1"/>
  <c r="E30" i="2"/>
  <c r="D30" i="2"/>
  <c r="C30" i="2"/>
  <c r="D13" i="3" s="1"/>
  <c r="B30" i="2"/>
  <c r="C13" i="3" s="1"/>
  <c r="E29" i="2"/>
  <c r="F12" i="3" s="1"/>
  <c r="D29" i="2"/>
  <c r="E12" i="3" s="1"/>
  <c r="C29" i="2"/>
  <c r="B29" i="2"/>
  <c r="C12" i="3" s="1"/>
  <c r="E28" i="2"/>
  <c r="D28" i="2"/>
  <c r="C28" i="2"/>
  <c r="B28" i="2"/>
  <c r="B46" i="2" s="1"/>
  <c r="E27" i="2"/>
  <c r="F11" i="3" s="1"/>
  <c r="D27" i="2"/>
  <c r="C27" i="2"/>
  <c r="B27" i="2"/>
  <c r="B80" i="2" s="1"/>
  <c r="E26" i="2"/>
  <c r="F10" i="3" s="1"/>
  <c r="D26" i="2"/>
  <c r="C26" i="2"/>
  <c r="D10" i="3" s="1"/>
  <c r="B26" i="2"/>
  <c r="B79" i="2" s="1"/>
  <c r="E25" i="2"/>
  <c r="F9" i="3" s="1"/>
  <c r="D25" i="2"/>
  <c r="E9" i="3" s="1"/>
  <c r="C25" i="2"/>
  <c r="B25" i="2"/>
  <c r="B43" i="2" s="1"/>
  <c r="L24" i="2"/>
  <c r="K24" i="2"/>
  <c r="J24" i="2"/>
  <c r="E24" i="2"/>
  <c r="D24" i="2"/>
  <c r="E8" i="3" s="1"/>
  <c r="C24" i="2"/>
  <c r="D8" i="3" s="1"/>
  <c r="B24" i="2"/>
  <c r="B77" i="2" s="1"/>
  <c r="L23" i="2"/>
  <c r="K23" i="2"/>
  <c r="J23" i="2"/>
  <c r="E23" i="2"/>
  <c r="D23" i="2"/>
  <c r="C23" i="2"/>
  <c r="B23" i="2"/>
  <c r="C7" i="3" s="1"/>
  <c r="E22" i="2"/>
  <c r="D22" i="2"/>
  <c r="D35" i="2" s="1"/>
  <c r="C22" i="2"/>
  <c r="C35" i="2" s="1"/>
  <c r="B22" i="2"/>
  <c r="C6" i="3" s="1"/>
  <c r="L21" i="2"/>
  <c r="K21" i="2"/>
  <c r="J21" i="2"/>
  <c r="E21" i="2"/>
  <c r="E35" i="2" s="1"/>
  <c r="D21" i="2"/>
  <c r="C21" i="2"/>
  <c r="B21" i="2"/>
  <c r="B74" i="2" s="1"/>
  <c r="L20" i="2"/>
  <c r="K20" i="2"/>
  <c r="J20" i="2"/>
  <c r="L19" i="2"/>
  <c r="K19" i="2"/>
  <c r="J19" i="2"/>
  <c r="L18" i="2"/>
  <c r="K18" i="2"/>
  <c r="J18" i="2"/>
  <c r="J13" i="2"/>
  <c r="J12" i="2"/>
  <c r="L11" i="2"/>
  <c r="K11" i="2"/>
  <c r="J11" i="2"/>
  <c r="E10" i="2"/>
  <c r="D81" i="2" s="1"/>
  <c r="D10" i="2"/>
  <c r="D50" i="2" s="1"/>
  <c r="K5" i="2"/>
  <c r="E51" i="3" s="1"/>
  <c r="J5" i="2"/>
  <c r="AH4" i="2"/>
  <c r="AG4" i="2"/>
  <c r="K4" i="2"/>
  <c r="J4" i="2"/>
  <c r="AJ3" i="2"/>
  <c r="AI3" i="2"/>
  <c r="AH3" i="2"/>
  <c r="AG3" i="2"/>
  <c r="I10" i="8" l="1"/>
  <c r="J10" i="8"/>
  <c r="K83" i="6"/>
  <c r="I83" i="6"/>
  <c r="G83" i="6"/>
  <c r="M83" i="6"/>
  <c r="K87" i="6"/>
  <c r="I87" i="6"/>
  <c r="G87" i="6"/>
  <c r="M87" i="6"/>
  <c r="H30" i="6"/>
  <c r="H31" i="6"/>
  <c r="H29" i="6"/>
  <c r="G30" i="6"/>
  <c r="L84" i="6"/>
  <c r="J84" i="6"/>
  <c r="H84" i="6"/>
  <c r="F84" i="6"/>
  <c r="K79" i="6"/>
  <c r="G79" i="6"/>
  <c r="K84" i="6"/>
  <c r="I84" i="6"/>
  <c r="G84" i="6"/>
  <c r="M84" i="6"/>
  <c r="L83" i="6"/>
  <c r="J83" i="6"/>
  <c r="H83" i="6"/>
  <c r="F83" i="6"/>
  <c r="L80" i="6"/>
  <c r="J80" i="6"/>
  <c r="H80" i="6"/>
  <c r="F80" i="6"/>
  <c r="L85" i="6"/>
  <c r="J85" i="6"/>
  <c r="H85" i="6"/>
  <c r="F85" i="6"/>
  <c r="H25" i="8"/>
  <c r="H23" i="8"/>
  <c r="L87" i="6"/>
  <c r="J87" i="6"/>
  <c r="H87" i="6"/>
  <c r="F87" i="6"/>
  <c r="M80" i="6"/>
  <c r="K80" i="6"/>
  <c r="I80" i="6"/>
  <c r="G80" i="6"/>
  <c r="K85" i="6"/>
  <c r="I85" i="6"/>
  <c r="G85" i="6"/>
  <c r="M85" i="6"/>
  <c r="F39" i="6"/>
  <c r="F37" i="6"/>
  <c r="F35" i="6"/>
  <c r="J25" i="8"/>
  <c r="J23" i="8"/>
  <c r="H28" i="6"/>
  <c r="G39" i="6"/>
  <c r="G37" i="6"/>
  <c r="G35" i="6"/>
  <c r="L86" i="6"/>
  <c r="J86" i="6"/>
  <c r="H86" i="6"/>
  <c r="F86" i="6"/>
  <c r="H39" i="6"/>
  <c r="H37" i="6"/>
  <c r="H35" i="6"/>
  <c r="K86" i="6"/>
  <c r="I86" i="6"/>
  <c r="G86" i="6"/>
  <c r="M86" i="6"/>
  <c r="G29" i="6"/>
  <c r="G31" i="6"/>
  <c r="AL47" i="6"/>
  <c r="H41" i="8"/>
  <c r="H45" i="8"/>
  <c r="H49" i="8"/>
  <c r="H68" i="8"/>
  <c r="B77" i="6"/>
  <c r="L77" i="6" s="1"/>
  <c r="I23" i="8"/>
  <c r="I41" i="8"/>
  <c r="I45" i="8"/>
  <c r="I49" i="8"/>
  <c r="I68" i="8"/>
  <c r="B50" i="2"/>
  <c r="AD11" i="4"/>
  <c r="C10" i="3"/>
  <c r="AE9" i="4"/>
  <c r="D10" i="5"/>
  <c r="D27" i="5" s="1"/>
  <c r="E20" i="5"/>
  <c r="B32" i="6"/>
  <c r="F28" i="6" s="1"/>
  <c r="F36" i="6"/>
  <c r="F38" i="6"/>
  <c r="F40" i="6"/>
  <c r="AN47" i="6"/>
  <c r="C78" i="6"/>
  <c r="C79" i="6"/>
  <c r="I79" i="6" s="1"/>
  <c r="B82" i="6"/>
  <c r="J68" i="8"/>
  <c r="B44" i="2"/>
  <c r="B47" i="2"/>
  <c r="AD8" i="4"/>
  <c r="C83" i="4"/>
  <c r="D48" i="2"/>
  <c r="D51" i="2"/>
  <c r="B83" i="2"/>
  <c r="C99" i="2"/>
  <c r="E35" i="3" s="1"/>
  <c r="AF9" i="4"/>
  <c r="C80" i="4"/>
  <c r="C92" i="4"/>
  <c r="E10" i="5"/>
  <c r="E27" i="5" s="1"/>
  <c r="AK26" i="6"/>
  <c r="G36" i="6"/>
  <c r="G38" i="6"/>
  <c r="G40" i="6"/>
  <c r="D77" i="6"/>
  <c r="D78" i="6"/>
  <c r="C82" i="6"/>
  <c r="H50" i="8"/>
  <c r="H36" i="6"/>
  <c r="H38" i="6"/>
  <c r="H40" i="6"/>
  <c r="D82" i="6"/>
  <c r="I50" i="8"/>
  <c r="AF10" i="4"/>
  <c r="C74" i="4"/>
  <c r="C86" i="4"/>
  <c r="E47" i="2"/>
  <c r="E50" i="2"/>
  <c r="B82" i="2"/>
  <c r="AC9" i="4"/>
  <c r="C20" i="5"/>
  <c r="B45" i="2"/>
  <c r="B48" i="2"/>
  <c r="B51" i="2"/>
  <c r="D99" i="2"/>
  <c r="F35" i="3" s="1"/>
  <c r="AC10" i="4"/>
  <c r="K13" i="2"/>
  <c r="B40" i="2"/>
  <c r="B49" i="2"/>
  <c r="C63" i="2"/>
  <c r="B75" i="2"/>
  <c r="AD10" i="4"/>
  <c r="C55" i="4"/>
  <c r="C67" i="4"/>
  <c r="AL26" i="6"/>
  <c r="J50" i="8"/>
  <c r="AD9" i="4"/>
  <c r="AM47" i="6"/>
  <c r="K12" i="2"/>
  <c r="AI4" i="2"/>
  <c r="AG6" i="2" s="1" a="1"/>
  <c r="L12" i="2"/>
  <c r="AJ4" i="2"/>
  <c r="E48" i="2"/>
  <c r="E51" i="2"/>
  <c r="C8" i="3"/>
  <c r="L13" i="2"/>
  <c r="D63" i="2"/>
  <c r="AE10" i="4"/>
  <c r="AM26" i="6"/>
  <c r="AC8" i="4"/>
  <c r="AC11" i="4"/>
  <c r="D21" i="5"/>
  <c r="AI47" i="6"/>
  <c r="H71" i="8"/>
  <c r="AE8" i="4"/>
  <c r="AE11" i="4"/>
  <c r="AJ47" i="6"/>
  <c r="C81" i="2"/>
  <c r="D47" i="2"/>
  <c r="AF8" i="4"/>
  <c r="E26" i="5" l="1"/>
  <c r="E21" i="5"/>
  <c r="AH50" i="6" a="1"/>
  <c r="F77" i="6"/>
  <c r="AG7" i="2"/>
  <c r="AI6" i="2"/>
  <c r="AG6" i="2"/>
  <c r="AH9" i="2"/>
  <c r="AI8" i="2"/>
  <c r="AH8" i="2"/>
  <c r="AG8" i="2"/>
  <c r="AG9" i="2"/>
  <c r="AI7" i="2"/>
  <c r="AH7" i="2"/>
  <c r="AH6" i="2"/>
  <c r="AI9" i="2"/>
  <c r="L79" i="6"/>
  <c r="J79" i="6"/>
  <c r="H79" i="6"/>
  <c r="F79" i="6"/>
  <c r="H77" i="6"/>
  <c r="C26" i="5"/>
  <c r="C21" i="5"/>
  <c r="L78" i="6"/>
  <c r="J78" i="6"/>
  <c r="H78" i="6"/>
  <c r="F78" i="6"/>
  <c r="J77" i="6"/>
  <c r="M79" i="6"/>
  <c r="K82" i="6"/>
  <c r="I82" i="6"/>
  <c r="G82" i="6"/>
  <c r="M82" i="6"/>
  <c r="L82" i="6"/>
  <c r="J82" i="6"/>
  <c r="H82" i="6"/>
  <c r="F82" i="6"/>
  <c r="F31" i="6"/>
  <c r="F29" i="6"/>
  <c r="AJ27" i="6" s="1" a="1"/>
  <c r="F30" i="6"/>
  <c r="M78" i="6"/>
  <c r="K78" i="6"/>
  <c r="I78" i="6"/>
  <c r="G78" i="6"/>
  <c r="M77" i="6"/>
  <c r="K77" i="6"/>
  <c r="I77" i="6"/>
  <c r="G77" i="6"/>
  <c r="AN29" i="6" l="1"/>
  <c r="AL27" i="6"/>
  <c r="AL29" i="6"/>
  <c r="AM29" i="6"/>
  <c r="AK27" i="6"/>
  <c r="AK29" i="6"/>
  <c r="AJ27" i="6"/>
  <c r="AJ29" i="6"/>
  <c r="AN28" i="6"/>
  <c r="AN27" i="6"/>
  <c r="AM28" i="6"/>
  <c r="AL28" i="6"/>
  <c r="AK28" i="6"/>
  <c r="AM27" i="6"/>
  <c r="AJ28" i="6"/>
  <c r="AK51" i="6"/>
  <c r="AJ51" i="6"/>
  <c r="AN52" i="6"/>
  <c r="AI51" i="6"/>
  <c r="AM52" i="6"/>
  <c r="AH51" i="6"/>
  <c r="AL52" i="6"/>
  <c r="AN50" i="6"/>
  <c r="AK52" i="6"/>
  <c r="AM50" i="6"/>
  <c r="AJ52" i="6"/>
  <c r="AL50" i="6"/>
  <c r="AI52" i="6"/>
  <c r="AK50" i="6"/>
  <c r="AH52" i="6"/>
  <c r="AJ50" i="6"/>
  <c r="AN51" i="6"/>
  <c r="AI50" i="6"/>
  <c r="AM51" i="6"/>
  <c r="AL51" i="6"/>
  <c r="AH50" i="6"/>
</calcChain>
</file>

<file path=xl/sharedStrings.xml><?xml version="1.0" encoding="utf-8"?>
<sst xmlns="http://schemas.openxmlformats.org/spreadsheetml/2006/main" count="465" uniqueCount="333">
  <si>
    <t>Analiza Finansowa</t>
  </si>
  <si>
    <t>Nazwa Firmy</t>
  </si>
  <si>
    <t>ATLANTA POLAND SPÓŁKA AKCYJNA (ATP)</t>
  </si>
  <si>
    <t>Branża</t>
  </si>
  <si>
    <t>Żywność</t>
  </si>
  <si>
    <t>Lata analizy</t>
  </si>
  <si>
    <t>2019 - 2021</t>
  </si>
  <si>
    <t>Autorzy</t>
  </si>
  <si>
    <t>Dorota Więcek, Mateusz Strojek, Beata Skorus</t>
  </si>
  <si>
    <t>AKTYWA</t>
  </si>
  <si>
    <t>2019</t>
  </si>
  <si>
    <t>2020</t>
  </si>
  <si>
    <t>2021</t>
  </si>
  <si>
    <t>Wskaźnik dynamiki aktywów ogółem</t>
  </si>
  <si>
    <t>I. Aktywa trwałe</t>
  </si>
  <si>
    <t>1. Rzeczowe aktywa trwałe</t>
  </si>
  <si>
    <t>Rok bazowy 2019</t>
  </si>
  <si>
    <t>2. Aktywa z tytułu prawa użytkowania</t>
  </si>
  <si>
    <t>Liczone łańcuchowo</t>
  </si>
  <si>
    <t>3. Wartości niematerialne</t>
  </si>
  <si>
    <t>II. Aktywa obrotowe</t>
  </si>
  <si>
    <t>4. Aktywa z tytułu odroczonego podatku dochodowego</t>
  </si>
  <si>
    <t>5. Inwestycje długoterminowe</t>
  </si>
  <si>
    <t>6. Należności długoterminowe pozostałe</t>
  </si>
  <si>
    <t>Wsk. udziału aktywów trwałych - wskaźniki relacji</t>
  </si>
  <si>
    <t>1. Zapasy</t>
  </si>
  <si>
    <t>wsk. udziału akt. trwałych</t>
  </si>
  <si>
    <t>2. Należności handlowe</t>
  </si>
  <si>
    <t>wsk. udziału aktywów obrotowych</t>
  </si>
  <si>
    <t>3. Należności z tytułu podatku dochodowego</t>
  </si>
  <si>
    <t>wsk. unieruchomienia majątku</t>
  </si>
  <si>
    <t>4. Należności krótkoterminowe pozostałe</t>
  </si>
  <si>
    <t>5. Aktywa finansowe</t>
  </si>
  <si>
    <t>6. Środki pieniężne i ich ekwiwalenty</t>
  </si>
  <si>
    <t>Pozostałe wskaźniki</t>
  </si>
  <si>
    <t>Aktywa razem</t>
  </si>
  <si>
    <t>Udział WNIP w aktywach ogółem</t>
  </si>
  <si>
    <t>Udział rzeczowych aktywów trwałych ogółem</t>
  </si>
  <si>
    <t>Struktura pionowa (całościowa)</t>
  </si>
  <si>
    <t>Udział należności długoterminowych w aktywach ogółem</t>
  </si>
  <si>
    <t>Udział inwestycji długoterminowych w aktywach ogółem</t>
  </si>
  <si>
    <t>Udział długoterminowych rozl. międzyokr. w aktywach ogółem</t>
  </si>
  <si>
    <t>Udział zapasów w aktywach ogółem</t>
  </si>
  <si>
    <t>Udział należności w aktywach ogółem</t>
  </si>
  <si>
    <t>Struktura pionowa w konkretnej grupie aktywów</t>
  </si>
  <si>
    <t>Struktura pozioma - tempo zmian (jeden rok bazowy)</t>
  </si>
  <si>
    <t>Struktura pozioma (dynamika) - bazowy okres 2019</t>
  </si>
  <si>
    <t>Struktura pozioma (dynamika) - wskaźnik łańcuchowy</t>
  </si>
  <si>
    <t>Wnioski:</t>
  </si>
  <si>
    <t>1. Z roku na rok aktywa rosną, przedsiębiorstwo powiększa swoje aktywa. Jest to zjawisko pozytywne.</t>
  </si>
  <si>
    <t>2. Aktywa obrotowe przewyższają aktywa trwałe, taki stan rzeczy świadczy o elastyczności przedsiębiorstwa i zdolności do przeprowadzania zmian w zakresie restrukturyzacji majątku. Mniejsza część kapitału jest związana
długookresowo co powoduje spadek kosztów stałych.</t>
  </si>
  <si>
    <t>3. Udział procentowy aktywów obrotowych i stałych nie zmienia się.</t>
  </si>
  <si>
    <t>4. Wskaźnik unieruchomienia majątku jest na dobrym poziomie dla firmy.</t>
  </si>
  <si>
    <t>5. Udział zapasów w aktywach ogółem jest wysoki, może to sugerować, że firma ma dużo towarów, które nie są sprzedawane tak szybko, jakby chciała. Może to prowadzić do problemów z utrzymaniem płynności finansowej i oznaczać, że firma traci pieniądze z tytułu utrzymywania zapasów.</t>
  </si>
  <si>
    <t>6. Wszystkie "pozostałe wskaźniki" mają charakter stały.</t>
  </si>
  <si>
    <t>DO WYKRESÓW</t>
  </si>
  <si>
    <t xml:space="preserve"> Należności handlowe</t>
  </si>
  <si>
    <t xml:space="preserve"> Rzeczowe aktywa trwałe</t>
  </si>
  <si>
    <t xml:space="preserve"> Środki pieniężne i ich ekwiwalenty</t>
  </si>
  <si>
    <t xml:space="preserve"> Należności krótkoterminowe pozostałe</t>
  </si>
  <si>
    <t xml:space="preserve"> Wartości niematerialne</t>
  </si>
  <si>
    <t xml:space="preserve"> Aktywa z tytułu prawa użytkowania</t>
  </si>
  <si>
    <t xml:space="preserve"> Należności długoterminowe pozostałe</t>
  </si>
  <si>
    <t xml:space="preserve"> Inwestycje długoterminowe</t>
  </si>
  <si>
    <t xml:space="preserve"> Aktywa finansowe</t>
  </si>
  <si>
    <t xml:space="preserve"> Aktywa z tytułu odroczonego podatku dochodowego</t>
  </si>
  <si>
    <t xml:space="preserve"> Należności z tytułu podatku dochodowego</t>
  </si>
  <si>
    <t>PASYWA</t>
  </si>
  <si>
    <t>I. Kapitał ( fundusz) własny</t>
  </si>
  <si>
    <t>Wskaźnik dynamiki pasywów ogółem</t>
  </si>
  <si>
    <t>1. Kapitał podstawowy</t>
  </si>
  <si>
    <t>&lt;- jest tak samo jak u aktywów, gdyż pasywa = aktywa w każdym roku</t>
  </si>
  <si>
    <t>2. Kapitał zapasowy ze sprzedaży akcji powyżej ceny
nominalnej</t>
  </si>
  <si>
    <t>3. Kapitał zapasowy</t>
  </si>
  <si>
    <t>4. Kapitał z emisji opcji dla kadry zarządzającej</t>
  </si>
  <si>
    <t>5. Pozostały kapitał rezerwowy</t>
  </si>
  <si>
    <t>II. Zobowiązania długoterminowe</t>
  </si>
  <si>
    <t>III. Zobowiązania krótkoterminowe</t>
  </si>
  <si>
    <t>6. Zyski zatrzymane</t>
  </si>
  <si>
    <t>7. Zysk netto</t>
  </si>
  <si>
    <t>1. Kredyty i pożyczki</t>
  </si>
  <si>
    <t>Stopień wyposażenia przedsiębiorstwa w kapitał własny</t>
  </si>
  <si>
    <t>2. Rezerwa z tytułu odroczonego podatku dochodowego</t>
  </si>
  <si>
    <t>Stopień wyposażenia przedsiębiorstwa zobowiązaniami</t>
  </si>
  <si>
    <t>3. Zobowiązania długoterminowe inne</t>
  </si>
  <si>
    <t>Stopień wyposażenia przedsiębiorstwa w kapitał stały</t>
  </si>
  <si>
    <t>Kapitał ( fundusz) własny</t>
  </si>
  <si>
    <t>Zobowiązania krótkoterminowe</t>
  </si>
  <si>
    <t>Zobowiązania długoterminowe</t>
  </si>
  <si>
    <t>4. Rezerwa na świadczenia pracownicze</t>
  </si>
  <si>
    <t>Udział rezerw w pasywach ogółem</t>
  </si>
  <si>
    <t>Udział zob. długoterminowych w pasywach ogółem</t>
  </si>
  <si>
    <t>Udział zob. krótkoterminowych w pasywach ogółem</t>
  </si>
  <si>
    <t>2. Zobowiązania handlowe</t>
  </si>
  <si>
    <t>Udział rozliczeń międzyokr. w pasywach ogółem</t>
  </si>
  <si>
    <t>3. Zobowiązania z tytułu podatku dochodowego</t>
  </si>
  <si>
    <t>Wskaźnik samofinansowania</t>
  </si>
  <si>
    <t>4. Pozostałe zobowiązania oraz inne rezerwy krótkoterminowe</t>
  </si>
  <si>
    <t>5. Rezerwa na świadczenia pracownicze</t>
  </si>
  <si>
    <t>Pasywa razem</t>
  </si>
  <si>
    <t>Uzupełnienie do bilansu</t>
  </si>
  <si>
    <t>Razem rezerwy krótkoterminowe</t>
  </si>
  <si>
    <t>&lt;- nota 25 ze sprawozdania finansowego</t>
  </si>
  <si>
    <t>Razem rezerwy długoterminowe</t>
  </si>
  <si>
    <t>Struktura pionowa pasywów (do całości)</t>
  </si>
  <si>
    <t>Struktura pionowa pasywów (do poszczególnych składników pasywów)</t>
  </si>
  <si>
    <t>Struktura pozioma - tempo zmian (jeden rok bazowy - 2019)</t>
  </si>
  <si>
    <t>1. Nasza firma jest w ok. 55% finansowana z kapitałów obcych, a w 44% z kapitałów własnych.</t>
  </si>
  <si>
    <t>2. Wzorcowa relacja kapitału własnego do kapitału obcego wynosi 2:1 jednak ze względu na konieczność korzystania z finansowania obcego dopuszcza się proporcję 1:1 a nawet 1:2.  W przypadku naszej firmy ta relacja jest pomiędzy 1:1 a 1:2, nie jest więc ona korzystna.</t>
  </si>
  <si>
    <t>3. W 2019 obserwujemy dużo zobowiązań długoterminowych a w 2020 i 2021 bardzo mały. Jest to spowodowane faktem, że w 2020 i 2021 roku nie mieliśmy żadnych kredytów długoterminowych.</t>
  </si>
  <si>
    <t>4. Największa część zobowiązań krótkoterminowych to zobowiązania handlowe oraz kredyty i pożyczki.</t>
  </si>
  <si>
    <t>5. Wszystkie składniki pasywów (oprócz kredytów i pożyczek) pozostają mniej więcej na tym samym poziomie</t>
  </si>
  <si>
    <t>Kapitał stały</t>
  </si>
  <si>
    <t>Kapitał obrotowy netto</t>
  </si>
  <si>
    <t>Wskaźnik pokrycia aktywów trwałych kapitałem własnym</t>
  </si>
  <si>
    <t>Wskaźnik pokrycia aktywów trwałych kapitałem stałym</t>
  </si>
  <si>
    <t>Wskaźnik pokrycia aktywów obrotowych zob. krótkoterm.</t>
  </si>
  <si>
    <t>1. Aktywa trwałe są całkowicie finansowane przez kapitał własny i nie są wymagane żadne dodatkowe źródła finansowania. Może to sugerować, że przedsiębiorstwo stosuje konserwatywną, bezpieczną politykę finansową i firma może mieć dużą wiarygodność finansową.</t>
  </si>
  <si>
    <t>2. Wniosek nr 1 implikuje wniosek, że srebrna zasada bilansu została zachowana. (kapitał stały/aktywa trwałe) &gt;= 100%</t>
  </si>
  <si>
    <t>3. Zobowiązania krótkoterminowe stanowią od 40 do 68% wartości aktywów obrotowych firmy, a reszta ich wartości jest finansowana przez kapitał stały. Wskaźnik ten powinien wynosić minimum 0,33, więc w tym przypadku jest na odpowiednim poziomie. Taki wskaźnik pokrycia aktywów obrotowych zobowiązaniami krótkoterminowymi może być pożądany dla firmy, ponieważ oznacza, że przedsiębiorstwo jest w stanie sfinansować część aktywów obrotowych z krótkoterminowych źródeł finansowania, co może być korzystne dla jej bieżącej działalności.</t>
  </si>
  <si>
    <t>4. Wysoki poziom kapitału obrotowego netto jest pożądany dla firmy (najlepiej, gdyby był większy od 0), ponieważ oznacza, że ma ona dużą zdolność do spłaty swoich bieżących zobowiązań finansowych - taka sytuacja występuje w analizowanej firmie</t>
  </si>
  <si>
    <t>Rachunek zysków i strat</t>
  </si>
  <si>
    <t>I. Przychody netto ze sprzedaży produktów, towarów i
materiałów, w tym:</t>
  </si>
  <si>
    <t>1. Przychody netto ze sprzedaży produktów</t>
  </si>
  <si>
    <t>2. Przychody netto ze sprzedaży towarów i materiałów</t>
  </si>
  <si>
    <t>II. Koszty sprzedanych produktów, towarów i materiałów,
w tym:</t>
  </si>
  <si>
    <t>1. Koszt wytworzenia sprzedanych produktów</t>
  </si>
  <si>
    <t>2. Wartość sprzedanych towarów i materiałów</t>
  </si>
  <si>
    <t>III. Zysk brutto ze sprzedaży</t>
  </si>
  <si>
    <t>1. Pozostałe przychody operacyjne</t>
  </si>
  <si>
    <t>2. Koszty sprzedaży</t>
  </si>
  <si>
    <t>3. Koszty ogólnego Zarządu</t>
  </si>
  <si>
    <t>4. Pozostałe koszty operacyjne</t>
  </si>
  <si>
    <t>IV. Zysk na działalności operacyjnej</t>
  </si>
  <si>
    <t>1. Przychody finansowe</t>
  </si>
  <si>
    <t>2. Koszty finansowe</t>
  </si>
  <si>
    <t>V. Zysk przed opodatkowaniem</t>
  </si>
  <si>
    <t>VI. Podatek dochodowy</t>
  </si>
  <si>
    <t>a) część bieżąca</t>
  </si>
  <si>
    <t>b) część odroczona</t>
  </si>
  <si>
    <t>VII. Zysk netto z działalności kontynuowanej</t>
  </si>
  <si>
    <t>Podstawowy i rozwodniony zysk (strata) na jedną akcję zwykłą
(w zł)</t>
  </si>
  <si>
    <t>VIII. Zysk netto</t>
  </si>
  <si>
    <t>IX. Inne całkowite dochody za okres</t>
  </si>
  <si>
    <t>X. Całkowite dochody ogółem</t>
  </si>
  <si>
    <t>Struktura przychodów</t>
  </si>
  <si>
    <t>Pozostałe przychody operacyjne</t>
  </si>
  <si>
    <t>Przychody finansowe</t>
  </si>
  <si>
    <t>Przychody</t>
  </si>
  <si>
    <t>Struktura kosztów</t>
  </si>
  <si>
    <t>Koszty</t>
  </si>
  <si>
    <t>Koszt wytworzenia sprzedanych produktów</t>
  </si>
  <si>
    <t>Wartość sprzedanych towarów i materiałów</t>
  </si>
  <si>
    <t>Koszty sprzedaży</t>
  </si>
  <si>
    <t>Koszty ogólnego zarządu</t>
  </si>
  <si>
    <t>Pozostałe koszty operacyjne</t>
  </si>
  <si>
    <t>Koszty finansowe</t>
  </si>
  <si>
    <t>Analiza pozioma zbiorczo</t>
  </si>
  <si>
    <t>Tempo zmian</t>
  </si>
  <si>
    <t>Dynamika</t>
  </si>
  <si>
    <t>Rak bazowy 2019</t>
  </si>
  <si>
    <t>Łańcuchowo</t>
  </si>
  <si>
    <t>Analiza pozioma z widocznym podziałem na przychody i koszty</t>
  </si>
  <si>
    <t>Wskaźniki</t>
  </si>
  <si>
    <t>Wskaźnik relacji wyniku z działalności operacyjnej do wyniku ze sprzedaży</t>
  </si>
  <si>
    <t>Wskaźnik relacji wyniku brutto do wyniku z działalności operacyjnej</t>
  </si>
  <si>
    <t>Wskaźnik relacji wyniku brutto do wyniku ze sprzedaży</t>
  </si>
  <si>
    <t>Wskaźnik relacji wyniku netto do wyniku ze sprzedaży</t>
  </si>
  <si>
    <t>Efektywna stopa opodatkowania</t>
  </si>
  <si>
    <t>Ponad 75% przychodów pochodzi ze sprzedaży produktów. Około 20% to ze sprzedaży towarów i materiałów.</t>
  </si>
  <si>
    <t>Firma co roku osiąga zysk. Zysk ma tendencję wzrostową.</t>
  </si>
  <si>
    <t>Przepływy środków pieniężnych z działalności operacyjnej</t>
  </si>
  <si>
    <t>Działalność 
operacyjna</t>
  </si>
  <si>
    <t>Działalność 
inwestycyjna</t>
  </si>
  <si>
    <t>Działalność 
finansowa</t>
  </si>
  <si>
    <t>Wariant</t>
  </si>
  <si>
    <t>Zysk (strata) przed opodatkowaniem</t>
  </si>
  <si>
    <t>"+"</t>
  </si>
  <si>
    <t>"-"</t>
  </si>
  <si>
    <t>IV</t>
  </si>
  <si>
    <t>Korekty razem</t>
  </si>
  <si>
    <t>Amortyzacja</t>
  </si>
  <si>
    <t>Działalność</t>
  </si>
  <si>
    <t>(Zyski) straty z tytułu różnic kursowych</t>
  </si>
  <si>
    <t>Operacyjna</t>
  </si>
  <si>
    <t>Wynik finansowy netto</t>
  </si>
  <si>
    <t>Przepływy pieniężne netto</t>
  </si>
  <si>
    <t>Odsetki i udziały w zyskach (dywidendy)</t>
  </si>
  <si>
    <t>Inwestycyjna</t>
  </si>
  <si>
    <t>II</t>
  </si>
  <si>
    <t>(Zysk) strata z działalności inwestycyjnej</t>
  </si>
  <si>
    <t>Finansowa</t>
  </si>
  <si>
    <t>Nieefektywna część zabezpieczenia przepływów pieniężnych</t>
  </si>
  <si>
    <t>Zmiany w kapitale obrotowym</t>
  </si>
  <si>
    <t>zmiana stanu rezerw</t>
  </si>
  <si>
    <t>zmiana stanu zapasów</t>
  </si>
  <si>
    <t>zmiana stanu należności</t>
  </si>
  <si>
    <t>zmiana stanu zob. krótkoterminowych, z wyjątkiem zob. finansowych</t>
  </si>
  <si>
    <t>zmiana stanu rozliczeń międzyokresowych</t>
  </si>
  <si>
    <t>Zapłacony podatek dochodowy</t>
  </si>
  <si>
    <t>Inne korekty</t>
  </si>
  <si>
    <t>I</t>
  </si>
  <si>
    <t>Przepływy pieniężne netto z działalności operacyjnej</t>
  </si>
  <si>
    <t>Przepływy środków pieniężnych z działalności inwestycyjnej</t>
  </si>
  <si>
    <t>I. Wpływy</t>
  </si>
  <si>
    <t>Wpływy ze sprzedaży wartości niematerialnych oraz trwałych rzeczowych aktywów</t>
  </si>
  <si>
    <t>Wpływy ze sprzedaży nieruchomości inwestycyjnych</t>
  </si>
  <si>
    <t>Otrzymane spłaty pożyczek udzielonych i innych aktywów finansowych</t>
  </si>
  <si>
    <t>Otrzymane odsetki</t>
  </si>
  <si>
    <t>II. Wydatki</t>
  </si>
  <si>
    <t>Wydatki na nabycie wartości niematerialnych oraz rzeczowych aktywów trwałych</t>
  </si>
  <si>
    <t>Pożyczki udzielone</t>
  </si>
  <si>
    <t>Przepływy pieniężne netto z działalności inwestycyjnej</t>
  </si>
  <si>
    <t>Przepływy środków pieniężnych
z działalności finansowej</t>
  </si>
  <si>
    <t>Wpływy z tytułu zaciągnięcia kredytów i pożyczek</t>
  </si>
  <si>
    <t>Spłaty kredytów i pożyczek</t>
  </si>
  <si>
    <t>Spłata zobowiązań z tytułu leasingu finansowego</t>
  </si>
  <si>
    <t>Dywidendy wypłacone</t>
  </si>
  <si>
    <t>Odsetki zapłacone</t>
  </si>
  <si>
    <t>Inne wydatki finansowe</t>
  </si>
  <si>
    <t>Przepływy pieniężne netto z działalności finansowej</t>
  </si>
  <si>
    <t>PRZEPŁYWY PIENIĘŻNE NETTO RAZEM</t>
  </si>
  <si>
    <t>BILANSOWA ZMIANA STANU ŚRODKÓW PIENIĘŻNYCH, W
TYM</t>
  </si>
  <si>
    <t>- zmiana stanu środków pieniężnych z tytułu różnic kursowych</t>
  </si>
  <si>
    <t>ŚRODKI PIENIĘŻNE NA POCZĄTEK OKRESU</t>
  </si>
  <si>
    <t>ŚRODKI PIENIĘŻNE NA KONIEC OKRESU</t>
  </si>
  <si>
    <t>WARIANT PRZEPŁYWÓW PIENIĘŻNYCH</t>
  </si>
  <si>
    <r>
      <rPr>
        <b/>
        <sz val="11"/>
        <color theme="1"/>
        <rFont val="Calibri, sans-serif"/>
      </rPr>
      <t>Wariant IV</t>
    </r>
    <r>
      <rPr>
        <sz val="11"/>
        <color theme="1"/>
        <rFont val="Calibri, sans-serif"/>
      </rPr>
      <t xml:space="preserve"> - Spółka środkami wypracowanymi z działalności operacyjnej, finansuje całą działalność. Sytuacja ta jest prawidłowa i pozwala na budowanie majątku przedsiębiorstwa. Tempo rozwoju firmy będzie ograniczone wydatkowaniem części środków pozyskanych z działalności operacyjnej na regulowanie zobowiązań finansowych. Sytuacja ta może również świadczyć, że spółce nie zależy na dalszym przyspieszeniu tempa rozwoju, gdyż mogłoby to prowadzić do nadprodukcji, pociągającej za sobą pogorszenie parametrów rentowności. Natomiast w przypadku wystąpienia korzystnych warunków rynkowych, spółka posiada możliwość uruchomienia dźwigni finansowej i przyspieszenia tempa rozwoju dzięki pozyskaniu środków finansowych.</t>
    </r>
  </si>
  <si>
    <t>WYNIK FINANSOWY A PRZEPŁYWY PIENIĘŻNE
NETTO Z DZIAŁALNOŚCI OPERACYJNEJ</t>
  </si>
  <si>
    <r>
      <rPr>
        <b/>
        <sz val="11"/>
        <color theme="1"/>
        <rFont val="Calibri, sans-serif"/>
      </rPr>
      <t>2019 - WARIANT II</t>
    </r>
    <r>
      <rPr>
        <sz val="11"/>
        <color theme="1"/>
        <rFont val="Calibri, sans-serif"/>
      </rPr>
      <t xml:space="preserve"> - Powodem takiej sytuacji może być za duży stan zapasów, zbyt długi okres ściągania należności. Za dużo środków zaangażowanych w kapitał obrotowy może skutkować pogorszeniem się płynności finansowej oraz rentowności.</t>
    </r>
  </si>
  <si>
    <r>
      <rPr>
        <b/>
        <sz val="11"/>
        <color theme="1"/>
        <rFont val="Calibri, sans-serif"/>
      </rPr>
      <t xml:space="preserve">2020 - 2021 - WARIANT I </t>
    </r>
    <r>
      <rPr>
        <sz val="11"/>
        <color theme="1"/>
        <rFont val="Calibri, sans-serif"/>
      </rPr>
      <t xml:space="preserve">- Firma wygenerowała zarówno dodatnią gotówkę operacyjną, jak i zysk netto. </t>
    </r>
  </si>
  <si>
    <t>Wskaźniki statyczne płynności</t>
  </si>
  <si>
    <t>Wskaźnik bieżącej płynności finansowej</t>
  </si>
  <si>
    <t>Przedział, w którym powinna mieścić się wartość wskaźnika bieżącej płynności finansowej, obejmuje przedział wartości od 1,2 – 2. We wszystkich latach wskaźnik przekracza 1,2. Firma nie ma więc problemu z regulowaniem zobowiązań. Przekroczenie poziomu 2,0 w 2019 wskazuje na nadpłynność - firma nie wykorzystuje w pełni swoich możliwości, niezagospodarowane pieniądze zalegają na rachunku bankowym, nie przynoszące zysków. W branży wynosi on w 2020 roku średnio 0,71. Oznacza to, że nasza płynność bieżąca w branży jest ponadprzeciętna.</t>
  </si>
  <si>
    <t>Wskaźnik szybkiej płynności finansowej</t>
  </si>
  <si>
    <t>W obliczaniu płynności finansowej brany jest pod uwagę tylko najbardziej płynny majątek spółki. Wzorcowa wartość tego wskaźnika wynosi 1,0 do 1,2. W branży wskaźnik ten wynosi średnio 1,73. W przypadku naszej firmy poziom wskaźnika poniżej 1,0 świadczyć może o trudnościach płatniczych przedsiębiorstwa. Wartość wskaźnika bieżącej płynności jest wysoka, a wartość wskaźnika płynności szybkiej niska - oznacza to, że w przedsiębiorstwie zalegają wysokie stany zapasów.</t>
  </si>
  <si>
    <t>Wskaźnik natychmiastowej płynności finansowej</t>
  </si>
  <si>
    <t xml:space="preserve">Określa zdolność przedsiębiorstwa do natychmiastowej spłaty zobowiązań krótkoterminowych. Wartość wskaźnika powinna mieścić się w granicach 0,1-0,2. Stopień możliwości firmy do natychmiastowego pokrycia krótkoterminowych zobowiązań jest więc za niski. </t>
  </si>
  <si>
    <t>Wskaźnik płynności gotówkowej</t>
  </si>
  <si>
    <t>Określa zdolność firmy do regulacji bieżących zobowiązań za pomocą gotówki. W naszym przypadku jest on niski.</t>
  </si>
  <si>
    <t>Aktywa płynne</t>
  </si>
  <si>
    <t>Wskaźnik okresu bezpieczeństwa gotówkowego</t>
  </si>
  <si>
    <t>Informuje przez ile dni przedsiębiorstwo może funkcjonować dzięki już posiadanym płynnym aktywom, bez potrzeby dopływu środków z kolejnego okresu. Zauważamy, że wskaźnik ten z roku na rok spada.</t>
  </si>
  <si>
    <t>Wskaźniki dynamiczne płynności</t>
  </si>
  <si>
    <t>Zobowiązania</t>
  </si>
  <si>
    <t>Wydatki na inwestycje</t>
  </si>
  <si>
    <t>Wypłata dywidend</t>
  </si>
  <si>
    <t>Wskaźnik wystarczalności gotówkowej</t>
  </si>
  <si>
    <t>Jeżeli wartość tego wskaźnika przekracza 1, oznacza to, iż działalność operacyjna generuje wystarczającą ilość gotówki do pokrycia przedstawionych wydatków. W naszej firmie jest on zdecydowanie za niski. Na 1 złotówkę niezbędnych wydatków przypada od 4 do 18 groszy środków pieniężnych z działalności operacyjnej. Konieczne jest podjęcie działań w celu zapobiegania utracie płynności.</t>
  </si>
  <si>
    <t>Wskaźnik spłaty zobowiązań</t>
  </si>
  <si>
    <t>Przepływy pieniężne netto z działalności operacyjnej stanowią bardzo mały odsetek zobowiązań.</t>
  </si>
  <si>
    <t>Wskaźnik pokrycia wydatków inwestycyjnych</t>
  </si>
  <si>
    <t>Przepływy pieniężne netto z działalności operacyjnej pokrywają wydatki inwestycyjne.</t>
  </si>
  <si>
    <t>Wskaźnik pokrycia dywidend</t>
  </si>
  <si>
    <t>Przepływy pieniężne netto z działalności operacyjnej co najmniej 3 krotnie przewyższają dywidendy.</t>
  </si>
  <si>
    <t>Wskaźnik wydajności gotówkowej sprzedaży</t>
  </si>
  <si>
    <t>Najkorzystniejszy poziom wskaźniki te mają w 2020 roku. Przepływy pieniężne operacyjne stanowią 5,87% przychodów ze sprzedaży, przepływy te odniesione do aktywów kształtują się na poziomie 10,64%, a w odniesieniu do zysku 237,8%.</t>
  </si>
  <si>
    <t>Wskaźnik wydajności gotówkowej aktywów</t>
  </si>
  <si>
    <t>Wskaźnik wydajności gotówkowej zysku</t>
  </si>
  <si>
    <t>Zobowiązania razem</t>
  </si>
  <si>
    <t>Wskaźniki zadłużenia</t>
  </si>
  <si>
    <t>Wskaźnik ogólnego zadłużenia</t>
  </si>
  <si>
    <t>Majątek jest finansowany w średnio 54% kapitałami obcymi. Poziom zadłużenia jest więc bezpieczny. Utrzymuje się na mniej więcej tym samym poziomie. Świadczy o niskim ryzyku finansowym.</t>
  </si>
  <si>
    <t>Wskaźnik pokrycia aktywów kapitałami własnymi</t>
  </si>
  <si>
    <t>Wskaźnik jest raczej niski, oscyluje wokół 45%, co oznacza, że niezależność finansowa przedsiębiorstwa nie jest najlepsza i zabezpieczenie spłaty zobowiązań oceniamy jako niskie.</t>
  </si>
  <si>
    <t>Wskaźnik zadłużenia długoterminowego</t>
  </si>
  <si>
    <t>Pożądana wartość wskaźnika wynosi mniej niż 100%. W przypadku naszej firmy zadłużenie w 2019 jest umiarkowane, natomiast w 2020 znacznie spada do 7% i w 2021 roku jest równie niskie, co jest sytuacją korzystną.</t>
  </si>
  <si>
    <t>Wskaźnik zadłużenia kapitału własnego</t>
  </si>
  <si>
    <t>Jego optymalna wartość powinna wynosić około 50%, więc w przypadku naszej firmy jest on zdecydowanie zbyt wysoki i świadczy o tym, że zobowiązania są wyższe od kapitałów własnych.</t>
  </si>
  <si>
    <t>Wskaźnik niezależności finansowej</t>
  </si>
  <si>
    <t>Informuje, że kapitał własny stanowi ok. 80% wartości zobowiązań.</t>
  </si>
  <si>
    <t>Wskaźnik zadłużenia aktywów trwałych</t>
  </si>
  <si>
    <t>Informuje, że zobowiązania długoterminowe w 2019 roku stanowią 100% aktywów trwałych. W kolejnych latach wskaźnik spada do ok. 13%, co jest tendencją pozytywną.</t>
  </si>
  <si>
    <t>Wskaźnik pokrycia zobowiązań długoterminowych majątkiem trwałym</t>
  </si>
  <si>
    <t>Informuje, że aktywa trwałe stanowią w 2019 roku 99% zobowiązań. W następnych  latach jest to aż ok. 750%..</t>
  </si>
  <si>
    <t>Mnożnik kapitału własnego (kapitałowy)</t>
  </si>
  <si>
    <t>Informuje, że aktywa stanowią ponad dwukrotność kapitału własnego.</t>
  </si>
  <si>
    <t>Wskaźnik struktury zobowiązań długoterminowych</t>
  </si>
  <si>
    <t>Zobowiązania długoterminowe stanowią w 2019 roku stanowią aż 45% zobowiązań, w następnych latach jest to już tylko ok. 6%.</t>
  </si>
  <si>
    <t>Wskaźnik struktury zobowiązań krótkoterminowych</t>
  </si>
  <si>
    <t>Zobowiązania krótkoterminowe stanowią w 2019 roku stanowią aż 54% zobowiązań, w następnych latach jest to więcej bo ok. 95%.</t>
  </si>
  <si>
    <t>Wskaźnik pokrycia odsetek</t>
  </si>
  <si>
    <t>Wskaźnik waha się, najlepsza sytuacja jest w 2020 roku kiedy kapitał własny 11 krotnie pokrywa odsetki.</t>
  </si>
  <si>
    <t>na koniec okresu:</t>
  </si>
  <si>
    <t>zapasy</t>
  </si>
  <si>
    <t>aktywa trwałe</t>
  </si>
  <si>
    <t>należności</t>
  </si>
  <si>
    <t>zob. krótkoterminowe</t>
  </si>
  <si>
    <t>aktywa</t>
  </si>
  <si>
    <t>aktywa obrotowe</t>
  </si>
  <si>
    <t>kapitał własny</t>
  </si>
  <si>
    <t>Analiza sprawności działania</t>
  </si>
  <si>
    <t>Wskaźnik rotacji aktywów</t>
  </si>
  <si>
    <t>Przychody netto ze sprzedaży są ok. 2 razy większe niż posiadane przez firmę aktywa. Każda złotówka zaangażowana w aktywa przynosi firmie ok. 2 zł przychodów ze sprzedaży. Wskaźnik jest największy w 2021 roku.</t>
  </si>
  <si>
    <t>Wskaźnik rotacji aktywów trwałych</t>
  </si>
  <si>
    <t>Przychód ze sprzedaży jest ponad 7 razy większy od posiadanych przez przedsiębiorstwo aktywów trwałych. Wskaźnik jest największy w 2021 roku.</t>
  </si>
  <si>
    <t>Wskaźnik rotacji aktywów obrotowych</t>
  </si>
  <si>
    <t>Przychód ze sprzedaży jest ok. 2,5 raza większy od posiadanych przez przedsiębiorstwo aktywów obrotowych. Wskaźnik jest największy w 2021 roku.</t>
  </si>
  <si>
    <t>Wskaźnik rotacji zapasów</t>
  </si>
  <si>
    <t>Do odtworzenia zapasów dochodzi w firmie ok. 4 razy w roku. Najwięcej w 2019 roku - 4,29.</t>
  </si>
  <si>
    <t>Wskaźnik rotacji należności</t>
  </si>
  <si>
    <t>firma odtwarza stan swoich należności ok. 8,5 razy w roku, czyli mieści się w normie, która wynosi 7 - 10. W 2021 wskaźnik był największy - wyniósł 10,19.</t>
  </si>
  <si>
    <t>Wskaźnik rotacji zobowiązań</t>
  </si>
  <si>
    <t>Wskaźnik ten informuje o szybkości obrotu zobowiązaniami krótkoterminowymi i w naszej firmie wyniósł przeciętnie 5,5. Ma on tendencję spadkową, najbardziej zmalał między rokiem 2019 a 2020.</t>
  </si>
  <si>
    <t>Wskaźnik rotacji zapasów w dniach</t>
  </si>
  <si>
    <t>Przedsiębiorstwo odnawia swoje zapasy co 85 - 97 dni. W 2020 roku było to aż 97, podczas gdy w firmach z tej samej branży było to ok. 35,2 dni. Mamy więc do czynienia z wolnym obrotem zapasami.</t>
  </si>
  <si>
    <t>Wskaźnik rotacji należności w dniach</t>
  </si>
  <si>
    <t>Liczba dni, za które nie uzyskano jeszcze należności wynosi średnio 40. W 2020 roku wyniosła 46, gdzie w branży wskaźnik ten wynosił średnio 35,77. Wskaźnik ten znacznie spadł między rokiem 2020 a 2021.</t>
  </si>
  <si>
    <t>Wskaźnik rotacji zobowiązań w dniach</t>
  </si>
  <si>
    <t>Przedsiębiorstwo reguluje swoje zobowiązania krótkoterminowe średnio co 70 dni. Wskaźnik ten ma tendencję rosnącą. Między rokiem 2019 a 2020 wzrósł aż o 33 dni. W 2020 roku w naszej firmie wynosił on 80 dni, podczas gdy w branży wynosił średnio 30 dni. Zatem nasz okres regulowania zobowiązań jest zbyt długi.</t>
  </si>
  <si>
    <t>Analiza rentowności</t>
  </si>
  <si>
    <t>Wskaźnik rentowności majątku ROA</t>
  </si>
  <si>
    <t>Zysk netto stanowi zaledwie ok 4 % kapitału. W branży wynosi średnio 10.95. Wynika z tego, że efektywność gospodarowania majątkiem przez naszą spółkę nie jest najlepsza.</t>
  </si>
  <si>
    <t>Wskaźnik rentowności kapitału własnego ROE</t>
  </si>
  <si>
    <t>Jedna złotówka kapitału własnego przynosi ok 9 gr zysku. Efektywność wykorzystania kapitałów własnych w przedsiębiorstwie mogłaby więc być lepsza. W branży wskaźnik ten wynosi średnio 19,2.</t>
  </si>
  <si>
    <t>Wskaźnik rentowności sprzedaży</t>
  </si>
  <si>
    <t>Określa jaki zysk przedsiębiorstwo generuje z podstawowej działalności jednostki. Im wyższy wynik tego wskaźnika tym sytuacja przedsiębiorstwa jest bardziej zyskowna. W przypadku naszej firmy wynosi ok. 2 % i jest to mniej niż w branży gdzie wyniósł on średnio 4,72%.</t>
  </si>
  <si>
    <t>Wnioski</t>
  </si>
  <si>
    <t>Pozytywnym zjawiskiem jest fakt, że firma z roku na rok powiększa swoje aktywa i aktywa obrotowe przewyższają aktywa trwałe zapewniając firmie elastyczność. Niekorzystny jest wysoki udział zapasów w aktywach. Generuje to koszty i problemy z płynnością finansową.</t>
  </si>
  <si>
    <t>Korzystne jest spłacenie w 2019 roku przez firmę większości kredytów długoterminowych. Niepokoi proporcja kapitału własnego do obcego - kapitału obcego jest więcej.</t>
  </si>
  <si>
    <t>Aktywa trwałe są całkowicie finansowane przez kapitał własny - przedsiębiorstwo stosuje więc bezpieczną politykę finansową.</t>
  </si>
  <si>
    <t xml:space="preserve">Firma co roku osiąga zyski i mają one tendencję wzrostową. </t>
  </si>
  <si>
    <t xml:space="preserve">Firma stale utrzymuje się w IV wariancie przepływów pieniężnych. Jest to pozytywne zjawisko i pozwala na budowanie majątku przedsiębiorstwa. Może świadczyć o tym, że obecna sytuacja firmy jest stabilna i nie zależy jej na przyśpieszaniu obecnego tempa rozwoju.  Generuje dodatni wynik finansowy netto jak i przepływ pieniężny. </t>
  </si>
  <si>
    <t>Fakt, że wskaźnik bieżącej płynności jest na wysokim poziomie, a wskaźnik płynności szybkiej jest za niski, świadczy o zalegających wysokich stanach zapasów. Zbyt niski wskaźnik płynności natychmiastowej świadczy o braku gotówki do natychmiastowej spłaty zobowiązań krótkoterminowych. O problemach z płynnością świadczy też bardzo niski wskaźnik wystarczalności gotówkowej. W przedsiębiorstwie jest za mało gotówki i należy podjąć działania, żeby to zmienić.</t>
  </si>
  <si>
    <t>Poziom zadłużenia firmy oceniamy jako bezpieczny. Niepokoi fakt, że zobowiązania są wyższe od kapitałów własnych. Świadczy to o małej niezależności finansowej firmy. Pozytywnym aspektem jest spadek zadłużenia długoterminowego.</t>
  </si>
  <si>
    <t>Jeśli chodzi o sprawność działania firmy to problemem są jedynie wolne obroty zapasami i zbyt długi okres regulowania zobowiązań.</t>
  </si>
  <si>
    <t>Wskaźniki rentowności są niższe niż w branży. Wskaźnik rentowności sprzedaży jest niski, lecz utrzymuje się na stałym poziomie.</t>
  </si>
  <si>
    <t xml:space="preserve">Firma ma pewne problemy, jednak osiąga ona stałe zyski. W ciągu ostatnich trzech lat nie było w firmie nagłych kryzysów. Można rozważyć pewnie działania restrukturyzacyjne w celu poprawy jej sytuacji. Sytuację firmy oceniamy jako korzystną i stabilną. </t>
  </si>
  <si>
    <t>Zapasy</t>
  </si>
  <si>
    <t>Głównym kosztem firmy jest koszt wytwarzania sprzedanych produktów (ok.70%) oraz wartość sprzedanych towarów i materiałów (ok. 20%)</t>
  </si>
  <si>
    <t>Struktura przychodów i kosztów wygląda niemal tak samo na przedziale lat 2019-2021</t>
  </si>
  <si>
    <t>Przychody netto ze sprzedaży produktów rosną z roku na rok wraz z kosztem wytworzenia sprzedanych produktów</t>
  </si>
  <si>
    <t>Wnioski do poszczególnych części analizy finansowej znajdują się na samym dole danego arkusza, natomiast wnioski ogólne są w ostatnim arkuszu.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</si>
</sst>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41">
    <font>
      <sz val="11"/>
      <color theme="1"/>
      <name val="Calibri"/>
      <scheme val="minor"/>
    </font>
    <font>
      <sz val="11"/>
      <color theme="1"/>
      <name val="Calibri"/>
      <family val="2"/>
      <charset val="238"/>
      <scheme val="minor"/>
    </font>
    <font>
      <sz val="11"/>
      <color theme="1"/>
      <name val="Calibri"/>
      <family val="2"/>
      <charset val="238"/>
      <scheme val="minor"/>
    </font>
    <font>
      <b/>
      <sz val="24"/>
      <color theme="1"/>
      <name val="Calibri"/>
      <family val="2"/>
      <charset val="238"/>
      <scheme val="minor"/>
    </font>
    <font>
      <b/>
      <sz val="14"/>
      <color theme="1"/>
      <name val="Calibri"/>
      <family val="2"/>
      <charset val="238"/>
      <scheme val="minor"/>
    </font>
    <font>
      <b/>
      <sz val="11"/>
      <color theme="1"/>
      <name val="Calibri"/>
      <family val="2"/>
      <charset val="238"/>
      <scheme val="minor"/>
    </font>
    <font>
      <sz val="11"/>
      <color theme="1"/>
      <name val="Calibri"/>
      <family val="2"/>
      <charset val="238"/>
    </font>
    <font>
      <sz val="11"/>
      <name val="Calibri"/>
      <family val="2"/>
      <charset val="238"/>
    </font>
    <font>
      <b/>
      <sz val="11"/>
      <color theme="1"/>
      <name val="Calibri"/>
      <family val="2"/>
      <charset val="238"/>
    </font>
    <font>
      <sz val="8"/>
      <color theme="1"/>
      <name val="Calibri"/>
      <family val="2"/>
      <charset val="238"/>
      <scheme val="minor"/>
    </font>
    <font>
      <sz val="10"/>
      <color theme="1"/>
      <name val="Calibri"/>
      <family val="2"/>
      <charset val="238"/>
      <scheme val="minor"/>
    </font>
    <font>
      <sz val="9"/>
      <color theme="1"/>
      <name val="Calibri"/>
      <family val="2"/>
      <charset val="238"/>
    </font>
    <font>
      <sz val="9"/>
      <color theme="1"/>
      <name val="Calibri"/>
      <family val="2"/>
      <charset val="238"/>
      <scheme val="minor"/>
    </font>
    <font>
      <b/>
      <sz val="11"/>
      <color rgb="FF000000"/>
      <name val="Calibri"/>
      <family val="2"/>
      <charset val="238"/>
    </font>
    <font>
      <sz val="11"/>
      <color rgb="FF000000"/>
      <name val="Calibri"/>
      <family val="2"/>
      <charset val="238"/>
    </font>
    <font>
      <sz val="7"/>
      <color theme="1"/>
      <name val="Arial"/>
      <family val="2"/>
      <charset val="238"/>
    </font>
    <font>
      <sz val="7"/>
      <color theme="1"/>
      <name val="Calibri"/>
      <family val="2"/>
      <charset val="238"/>
      <scheme val="minor"/>
    </font>
    <font>
      <sz val="8"/>
      <color theme="1"/>
      <name val="Arial"/>
      <family val="2"/>
      <charset val="238"/>
    </font>
    <font>
      <sz val="8"/>
      <color rgb="FF000000"/>
      <name val="Arial"/>
      <family val="2"/>
      <charset val="238"/>
    </font>
    <font>
      <sz val="6"/>
      <color theme="1"/>
      <name val="Calibri"/>
      <family val="2"/>
      <charset val="238"/>
      <scheme val="minor"/>
    </font>
    <font>
      <sz val="10"/>
      <color rgb="FF000000"/>
      <name val="Arial"/>
      <family val="2"/>
      <charset val="238"/>
    </font>
    <font>
      <b/>
      <sz val="7"/>
      <color theme="1"/>
      <name val="Calibri"/>
      <family val="2"/>
      <charset val="238"/>
      <scheme val="minor"/>
    </font>
    <font>
      <b/>
      <sz val="8"/>
      <color theme="1"/>
      <name val="Calibri"/>
      <family val="2"/>
      <charset val="238"/>
      <scheme val="minor"/>
    </font>
    <font>
      <b/>
      <sz val="9"/>
      <color theme="1"/>
      <name val="Calibri"/>
      <family val="2"/>
      <charset val="238"/>
    </font>
    <font>
      <b/>
      <sz val="7"/>
      <color theme="1"/>
      <name val="Calibri"/>
      <family val="2"/>
      <charset val="238"/>
    </font>
    <font>
      <sz val="7"/>
      <color theme="1"/>
      <name val="Calibri"/>
      <family val="2"/>
      <charset val="238"/>
    </font>
    <font>
      <b/>
      <sz val="11"/>
      <color theme="1"/>
      <name val="Calibri"/>
      <family val="2"/>
      <charset val="238"/>
      <scheme val="minor"/>
    </font>
    <font>
      <b/>
      <sz val="9"/>
      <color theme="1"/>
      <name val="Arial"/>
      <family val="2"/>
      <charset val="238"/>
    </font>
    <font>
      <b/>
      <sz val="9"/>
      <color rgb="FF000000"/>
      <name val="Arial"/>
      <family val="2"/>
      <charset val="238"/>
    </font>
    <font>
      <sz val="9"/>
      <color theme="1"/>
      <name val="Arial"/>
      <family val="2"/>
      <charset val="238"/>
    </font>
    <font>
      <sz val="9"/>
      <color rgb="FF000000"/>
      <name val="Arial"/>
      <family val="2"/>
      <charset val="238"/>
    </font>
    <font>
      <sz val="24"/>
      <color rgb="FFFFFFFF"/>
      <name val="Calibri"/>
      <family val="2"/>
      <charset val="238"/>
      <scheme val="minor"/>
    </font>
    <font>
      <sz val="14"/>
      <color rgb="FFFFFFFF"/>
      <name val="Calibri"/>
      <family val="2"/>
      <charset val="238"/>
      <scheme val="minor"/>
    </font>
    <font>
      <b/>
      <i/>
      <sz val="11"/>
      <color theme="1"/>
      <name val="Calibri"/>
      <family val="2"/>
      <charset val="238"/>
    </font>
    <font>
      <sz val="11"/>
      <color rgb="FF333333"/>
      <name val="&quot;ING Me Regular&quot;"/>
    </font>
    <font>
      <i/>
      <sz val="11"/>
      <color theme="1"/>
      <name val="Calibri"/>
      <family val="2"/>
      <charset val="238"/>
    </font>
    <font>
      <sz val="11"/>
      <color rgb="FF333333"/>
      <name val="Arial"/>
      <family val="2"/>
      <charset val="238"/>
    </font>
    <font>
      <sz val="11"/>
      <color rgb="FF000000"/>
      <name val="Calibri"/>
      <family val="2"/>
      <charset val="238"/>
      <scheme val="minor"/>
    </font>
    <font>
      <b/>
      <sz val="11"/>
      <color theme="1"/>
      <name val="Calibri, sans-serif"/>
    </font>
    <font>
      <sz val="11"/>
      <color theme="1"/>
      <name val="Calibri, sans-serif"/>
    </font>
    <font>
      <sz val="11"/>
      <color theme="0"/>
      <name val="Calibri"/>
      <family val="2"/>
      <charset val="238"/>
      <scheme val="minor"/>
    </font>
  </fonts>
  <fills count="23">
    <fill>
      <patternFill patternType="none"/>
    </fill>
    <fill>
      <patternFill patternType="gray125"/>
    </fill>
    <fill>
      <patternFill patternType="solid">
        <fgColor rgb="FFFFFFFF"/>
        <bgColor rgb="FFFFFFFF"/>
      </patternFill>
    </fill>
    <fill>
      <patternFill patternType="solid">
        <fgColor rgb="FFFFF2CC"/>
        <bgColor rgb="FFFFF2CC"/>
      </patternFill>
    </fill>
    <fill>
      <patternFill patternType="solid">
        <fgColor rgb="FFD9D9D9"/>
        <bgColor rgb="FFD9D9D9"/>
      </patternFill>
    </fill>
    <fill>
      <patternFill patternType="solid">
        <fgColor rgb="FFFFD966"/>
        <bgColor rgb="FFFFD966"/>
      </patternFill>
    </fill>
    <fill>
      <patternFill patternType="solid">
        <fgColor rgb="FFB7B7B7"/>
        <bgColor rgb="FFB7B7B7"/>
      </patternFill>
    </fill>
    <fill>
      <patternFill patternType="solid">
        <fgColor rgb="FFEFEFEF"/>
        <bgColor rgb="FFEFEFEF"/>
      </patternFill>
    </fill>
    <fill>
      <patternFill patternType="solid">
        <fgColor rgb="FFFFE599"/>
        <bgColor rgb="FFFFE599"/>
      </patternFill>
    </fill>
    <fill>
      <patternFill patternType="solid">
        <fgColor rgb="FFF3F3F3"/>
        <bgColor rgb="FFF3F3F3"/>
      </patternFill>
    </fill>
    <fill>
      <patternFill patternType="solid">
        <fgColor rgb="FFF9CB9C"/>
        <bgColor rgb="FFF9CB9C"/>
      </patternFill>
    </fill>
    <fill>
      <patternFill patternType="solid">
        <fgColor rgb="FF999999"/>
        <bgColor rgb="FF999999"/>
      </patternFill>
    </fill>
    <fill>
      <patternFill patternType="solid">
        <fgColor rgb="FFCCCCCC"/>
        <bgColor rgb="FFCCCCCC"/>
      </patternFill>
    </fill>
    <fill>
      <patternFill patternType="solid">
        <fgColor rgb="FF666666"/>
        <bgColor rgb="FF666666"/>
      </patternFill>
    </fill>
    <fill>
      <patternFill patternType="solid">
        <fgColor rgb="FFBF9000"/>
        <bgColor rgb="FFBF9000"/>
      </patternFill>
    </fill>
    <fill>
      <patternFill patternType="solid">
        <fgColor rgb="FF434343"/>
        <bgColor rgb="FF434343"/>
      </patternFill>
    </fill>
    <fill>
      <patternFill patternType="solid">
        <fgColor rgb="FFF1C232"/>
        <bgColor rgb="FFF1C232"/>
      </patternFill>
    </fill>
    <fill>
      <patternFill patternType="solid">
        <fgColor rgb="FFECECEC"/>
        <bgColor rgb="FFECECEC"/>
      </patternFill>
    </fill>
    <fill>
      <patternFill patternType="solid">
        <fgColor rgb="FFD9E2F3"/>
        <bgColor rgb="FFD9E2F3"/>
      </patternFill>
    </fill>
    <fill>
      <patternFill patternType="solid">
        <fgColor rgb="FFFF9900"/>
        <bgColor rgb="FFFF9900"/>
      </patternFill>
    </fill>
    <fill>
      <patternFill patternType="solid">
        <fgColor theme="7"/>
        <bgColor indexed="64"/>
      </patternFill>
    </fill>
    <fill>
      <patternFill patternType="solid">
        <fgColor theme="0" tint="-4.9989318521683403E-2"/>
        <bgColor indexed="64"/>
      </patternFill>
    </fill>
    <fill>
      <patternFill patternType="solid">
        <fgColor theme="0" tint="-4.9989318521683403E-2"/>
        <bgColor rgb="FFFFFFFF"/>
      </patternFill>
    </fill>
  </fills>
  <borders count="1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bottom style="thin">
        <color indexed="64"/>
      </bottom>
      <diagonal/>
    </border>
  </borders>
  <cellStyleXfs count="1">
    <xf numFmtId="0" fontId="0" fillId="0" borderId="0"/>
  </cellStyleXfs>
  <cellXfs count="200">
    <xf numFmtId="0" fontId="0" fillId="0" borderId="0" xfId="0"/>
    <xf numFmtId="0" fontId="2" fillId="2" borderId="0" xfId="0" applyFont="1" applyFill="1"/>
    <xf numFmtId="0" fontId="3" fillId="3" borderId="1" xfId="0" applyFont="1" applyFill="1" applyBorder="1" applyAlignment="1">
      <alignment horizontal="center"/>
    </xf>
    <xf numFmtId="0" fontId="4" fillId="3" borderId="1" xfId="0" applyFont="1" applyFill="1" applyBorder="1" applyAlignment="1">
      <alignment horizontal="left"/>
    </xf>
    <xf numFmtId="0" fontId="5" fillId="4" borderId="1" xfId="0" applyFont="1" applyFill="1" applyBorder="1" applyAlignment="1">
      <alignment horizontal="center"/>
    </xf>
    <xf numFmtId="0" fontId="2" fillId="0" borderId="0" xfId="0" applyFont="1" applyAlignment="1">
      <alignment horizontal="left"/>
    </xf>
    <xf numFmtId="0" fontId="2" fillId="0" borderId="0" xfId="0" applyFont="1" applyAlignment="1">
      <alignment horizontal="center" vertical="center" textRotation="90"/>
    </xf>
    <xf numFmtId="0" fontId="2" fillId="0" borderId="0" xfId="0" applyFont="1" applyAlignment="1">
      <alignment horizontal="center"/>
    </xf>
    <xf numFmtId="0" fontId="2" fillId="5" borderId="1" xfId="0" applyFont="1" applyFill="1" applyBorder="1"/>
    <xf numFmtId="0" fontId="8" fillId="2" borderId="0" xfId="0" applyFont="1" applyFill="1"/>
    <xf numFmtId="0" fontId="8" fillId="7" borderId="1" xfId="0" applyFont="1" applyFill="1" applyBorder="1"/>
    <xf numFmtId="0" fontId="2" fillId="8" borderId="1" xfId="0" applyFont="1" applyFill="1" applyBorder="1"/>
    <xf numFmtId="0" fontId="2" fillId="9" borderId="1" xfId="0" applyFont="1" applyFill="1" applyBorder="1"/>
    <xf numFmtId="0" fontId="2" fillId="0" borderId="0" xfId="0" applyFont="1"/>
    <xf numFmtId="0" fontId="6" fillId="2" borderId="0" xfId="0" applyFont="1" applyFill="1"/>
    <xf numFmtId="0" fontId="6" fillId="7" borderId="1" xfId="0" applyFont="1" applyFill="1" applyBorder="1"/>
    <xf numFmtId="0" fontId="2" fillId="7" borderId="1" xfId="0" applyFont="1" applyFill="1" applyBorder="1"/>
    <xf numFmtId="10" fontId="2" fillId="9" borderId="1" xfId="0" applyNumberFormat="1" applyFont="1" applyFill="1" applyBorder="1"/>
    <xf numFmtId="10" fontId="2" fillId="0" borderId="0" xfId="0" applyNumberFormat="1" applyFont="1"/>
    <xf numFmtId="0" fontId="2" fillId="10" borderId="1" xfId="0" applyFont="1" applyFill="1" applyBorder="1"/>
    <xf numFmtId="0" fontId="9" fillId="8" borderId="1" xfId="0" applyFont="1" applyFill="1" applyBorder="1" applyAlignment="1">
      <alignment vertical="center"/>
    </xf>
    <xf numFmtId="0" fontId="2" fillId="11" borderId="1" xfId="0" applyFont="1" applyFill="1" applyBorder="1" applyAlignment="1">
      <alignment horizontal="center"/>
    </xf>
    <xf numFmtId="10" fontId="5" fillId="0" borderId="1" xfId="0" applyNumberFormat="1" applyFont="1" applyBorder="1"/>
    <xf numFmtId="0" fontId="6" fillId="0" borderId="0" xfId="0" applyFont="1"/>
    <xf numFmtId="10" fontId="2" fillId="0" borderId="1" xfId="0" applyNumberFormat="1" applyFont="1" applyBorder="1"/>
    <xf numFmtId="0" fontId="5" fillId="0" borderId="1" xfId="0" applyFont="1" applyBorder="1"/>
    <xf numFmtId="0" fontId="6" fillId="11" borderId="4" xfId="0" applyFont="1" applyFill="1" applyBorder="1"/>
    <xf numFmtId="10" fontId="8" fillId="0" borderId="8" xfId="0" applyNumberFormat="1" applyFont="1" applyBorder="1"/>
    <xf numFmtId="10" fontId="8" fillId="0" borderId="8" xfId="0" applyNumberFormat="1" applyFont="1" applyBorder="1" applyAlignment="1">
      <alignment horizontal="right"/>
    </xf>
    <xf numFmtId="10" fontId="6" fillId="0" borderId="8" xfId="0" applyNumberFormat="1" applyFont="1" applyBorder="1"/>
    <xf numFmtId="10" fontId="6" fillId="0" borderId="8" xfId="0" applyNumberFormat="1" applyFont="1" applyBorder="1" applyAlignment="1">
      <alignment horizontal="right"/>
    </xf>
    <xf numFmtId="0" fontId="8" fillId="0" borderId="8" xfId="0" applyFont="1" applyBorder="1"/>
    <xf numFmtId="0" fontId="0" fillId="0" borderId="0" xfId="0" applyAlignment="1">
      <alignment wrapText="1"/>
    </xf>
    <xf numFmtId="0" fontId="2" fillId="0" borderId="0" xfId="0" applyFont="1" applyAlignment="1">
      <alignment wrapText="1"/>
    </xf>
    <xf numFmtId="49" fontId="0" fillId="0" borderId="0" xfId="0" applyNumberFormat="1"/>
    <xf numFmtId="10" fontId="0" fillId="0" borderId="0" xfId="0" applyNumberFormat="1"/>
    <xf numFmtId="0" fontId="0" fillId="2" borderId="0" xfId="0" applyFill="1" applyAlignment="1">
      <alignment horizontal="center" vertical="center" textRotation="90"/>
    </xf>
    <xf numFmtId="0" fontId="2" fillId="2" borderId="0" xfId="0" applyFont="1" applyFill="1" applyAlignment="1">
      <alignment horizontal="center"/>
    </xf>
    <xf numFmtId="0" fontId="6" fillId="8" borderId="1" xfId="0" applyFont="1" applyFill="1" applyBorder="1"/>
    <xf numFmtId="0" fontId="8" fillId="7" borderId="1" xfId="0" applyFont="1" applyFill="1" applyBorder="1" applyAlignment="1">
      <alignment horizontal="right" vertical="center"/>
    </xf>
    <xf numFmtId="3" fontId="13" fillId="7" borderId="1" xfId="0" applyNumberFormat="1" applyFont="1" applyFill="1" applyBorder="1" applyAlignment="1">
      <alignment horizontal="right" vertical="center"/>
    </xf>
    <xf numFmtId="0" fontId="6" fillId="7" borderId="1" xfId="0" applyFont="1" applyFill="1" applyBorder="1" applyAlignment="1">
      <alignment horizontal="right" vertical="center"/>
    </xf>
    <xf numFmtId="3" fontId="14" fillId="7" borderId="1" xfId="0" applyNumberFormat="1" applyFont="1" applyFill="1" applyBorder="1" applyAlignment="1">
      <alignment horizontal="right" vertical="center"/>
    </xf>
    <xf numFmtId="0" fontId="2" fillId="8" borderId="1" xfId="0" applyFont="1" applyFill="1" applyBorder="1" applyAlignment="1">
      <alignment vertical="center"/>
    </xf>
    <xf numFmtId="0" fontId="0" fillId="9" borderId="1" xfId="0" applyFill="1" applyBorder="1" applyAlignment="1">
      <alignment vertical="center"/>
    </xf>
    <xf numFmtId="0" fontId="9" fillId="0" borderId="0" xfId="0" applyFont="1" applyAlignment="1">
      <alignment wrapText="1"/>
    </xf>
    <xf numFmtId="0" fontId="0" fillId="8" borderId="1" xfId="0" applyFill="1" applyBorder="1" applyAlignment="1">
      <alignment vertical="center"/>
    </xf>
    <xf numFmtId="10" fontId="2" fillId="9" borderId="1" xfId="0" applyNumberFormat="1" applyFont="1" applyFill="1" applyBorder="1" applyAlignment="1">
      <alignment vertical="center"/>
    </xf>
    <xf numFmtId="0" fontId="15" fillId="2" borderId="0" xfId="0" applyFont="1" applyFill="1"/>
    <xf numFmtId="10" fontId="15" fillId="2" borderId="0" xfId="0" applyNumberFormat="1" applyFont="1" applyFill="1"/>
    <xf numFmtId="0" fontId="16" fillId="8" borderId="1" xfId="0" applyFont="1" applyFill="1" applyBorder="1" applyAlignment="1">
      <alignment vertical="center"/>
    </xf>
    <xf numFmtId="0" fontId="17" fillId="0" borderId="0" xfId="0" applyFont="1" applyAlignment="1">
      <alignment horizontal="center"/>
    </xf>
    <xf numFmtId="0" fontId="18" fillId="2" borderId="0" xfId="0" applyFont="1" applyFill="1" applyAlignment="1">
      <alignment horizontal="center"/>
    </xf>
    <xf numFmtId="0" fontId="19" fillId="0" borderId="0" xfId="0" applyFont="1"/>
    <xf numFmtId="0" fontId="14" fillId="7" borderId="1" xfId="0" applyFont="1" applyFill="1" applyBorder="1" applyAlignment="1">
      <alignment horizontal="right" vertical="center"/>
    </xf>
    <xf numFmtId="0" fontId="8" fillId="7" borderId="1" xfId="0" applyFont="1" applyFill="1" applyBorder="1" applyAlignment="1">
      <alignment horizontal="center" vertical="center"/>
    </xf>
    <xf numFmtId="3" fontId="13" fillId="7" borderId="1" xfId="0" applyNumberFormat="1" applyFont="1" applyFill="1" applyBorder="1" applyAlignment="1">
      <alignment horizontal="center" vertical="center"/>
    </xf>
    <xf numFmtId="0" fontId="2" fillId="12" borderId="1" xfId="0" applyFont="1" applyFill="1" applyBorder="1"/>
    <xf numFmtId="0" fontId="15" fillId="12" borderId="1" xfId="0" applyFont="1" applyFill="1" applyBorder="1"/>
    <xf numFmtId="0" fontId="9" fillId="0" borderId="0" xfId="0" applyFont="1"/>
    <xf numFmtId="0" fontId="12" fillId="5" borderId="1" xfId="0" applyFont="1" applyFill="1" applyBorder="1" applyAlignment="1">
      <alignment horizontal="center" vertical="center"/>
    </xf>
    <xf numFmtId="0" fontId="10" fillId="9" borderId="1" xfId="0" applyFont="1" applyFill="1" applyBorder="1" applyAlignment="1">
      <alignment horizontal="right" vertical="center"/>
    </xf>
    <xf numFmtId="0" fontId="20" fillId="9" borderId="1" xfId="0" applyFont="1" applyFill="1" applyBorder="1" applyAlignment="1">
      <alignment horizontal="right" vertical="center"/>
    </xf>
    <xf numFmtId="10" fontId="21" fillId="0" borderId="1" xfId="0" applyNumberFormat="1" applyFont="1" applyBorder="1" applyAlignment="1">
      <alignment vertical="center"/>
    </xf>
    <xf numFmtId="10" fontId="16" fillId="0" borderId="1" xfId="0" applyNumberFormat="1" applyFont="1" applyBorder="1" applyAlignment="1">
      <alignment vertical="center"/>
    </xf>
    <xf numFmtId="10" fontId="22" fillId="0" borderId="1" xfId="0" applyNumberFormat="1" applyFont="1" applyBorder="1" applyAlignment="1">
      <alignment vertical="center"/>
    </xf>
    <xf numFmtId="10" fontId="9" fillId="0" borderId="1" xfId="0" applyNumberFormat="1" applyFont="1" applyBorder="1" applyAlignment="1">
      <alignment vertical="center"/>
    </xf>
    <xf numFmtId="10" fontId="23" fillId="0" borderId="8" xfId="0" applyNumberFormat="1" applyFont="1" applyBorder="1" applyAlignment="1">
      <alignment vertical="center"/>
    </xf>
    <xf numFmtId="10" fontId="24" fillId="0" borderId="8" xfId="0" applyNumberFormat="1" applyFont="1" applyBorder="1" applyAlignment="1">
      <alignment horizontal="right" vertical="center"/>
    </xf>
    <xf numFmtId="10" fontId="11" fillId="0" borderId="8" xfId="0" applyNumberFormat="1" applyFont="1" applyBorder="1" applyAlignment="1">
      <alignment vertical="center"/>
    </xf>
    <xf numFmtId="10" fontId="25" fillId="0" borderId="8" xfId="0" applyNumberFormat="1" applyFont="1" applyBorder="1" applyAlignment="1">
      <alignment horizontal="right" vertical="center"/>
    </xf>
    <xf numFmtId="0" fontId="2" fillId="5" borderId="1" xfId="0" applyFont="1" applyFill="1" applyBorder="1" applyAlignment="1">
      <alignment vertical="center"/>
    </xf>
    <xf numFmtId="0" fontId="8" fillId="7" borderId="1" xfId="0" applyFont="1" applyFill="1" applyBorder="1" applyAlignment="1">
      <alignment vertical="center"/>
    </xf>
    <xf numFmtId="0" fontId="6" fillId="7" borderId="1" xfId="0" applyFont="1" applyFill="1" applyBorder="1" applyAlignment="1">
      <alignment vertical="center"/>
    </xf>
    <xf numFmtId="0" fontId="2" fillId="7" borderId="1" xfId="0" applyFont="1" applyFill="1" applyBorder="1" applyAlignment="1">
      <alignment vertical="center"/>
    </xf>
    <xf numFmtId="0" fontId="2" fillId="11" borderId="1" xfId="0" applyFont="1" applyFill="1" applyBorder="1"/>
    <xf numFmtId="0" fontId="0" fillId="11" borderId="1" xfId="0" applyFill="1" applyBorder="1"/>
    <xf numFmtId="0" fontId="0" fillId="8" borderId="1" xfId="0" applyFill="1" applyBorder="1"/>
    <xf numFmtId="0" fontId="2" fillId="0" borderId="1" xfId="0" applyFont="1" applyBorder="1"/>
    <xf numFmtId="3" fontId="2" fillId="0" borderId="1" xfId="0" applyNumberFormat="1" applyFont="1" applyBorder="1"/>
    <xf numFmtId="49" fontId="0" fillId="11" borderId="1" xfId="0" applyNumberFormat="1" applyFill="1" applyBorder="1"/>
    <xf numFmtId="0" fontId="26" fillId="5" borderId="1" xfId="0" applyFont="1" applyFill="1" applyBorder="1"/>
    <xf numFmtId="0" fontId="5" fillId="5" borderId="1" xfId="0" applyFont="1" applyFill="1" applyBorder="1"/>
    <xf numFmtId="0" fontId="13" fillId="5" borderId="1" xfId="0" applyFont="1" applyFill="1" applyBorder="1"/>
    <xf numFmtId="0" fontId="27" fillId="7" borderId="1" xfId="0" applyFont="1" applyFill="1" applyBorder="1" applyAlignment="1">
      <alignment vertical="center"/>
    </xf>
    <xf numFmtId="3" fontId="28" fillId="7" borderId="1" xfId="0" applyNumberFormat="1" applyFont="1" applyFill="1" applyBorder="1" applyAlignment="1">
      <alignment vertical="center"/>
    </xf>
    <xf numFmtId="0" fontId="29" fillId="7" borderId="1" xfId="0" applyFont="1" applyFill="1" applyBorder="1" applyAlignment="1">
      <alignment vertical="center"/>
    </xf>
    <xf numFmtId="3" fontId="30" fillId="7" borderId="1" xfId="0" applyNumberFormat="1" applyFont="1" applyFill="1" applyBorder="1" applyAlignment="1">
      <alignment vertical="center"/>
    </xf>
    <xf numFmtId="0" fontId="30" fillId="7" borderId="1" xfId="0" applyFont="1" applyFill="1" applyBorder="1" applyAlignment="1">
      <alignment vertical="center"/>
    </xf>
    <xf numFmtId="3" fontId="2" fillId="9" borderId="1" xfId="0" applyNumberFormat="1" applyFont="1" applyFill="1" applyBorder="1"/>
    <xf numFmtId="3" fontId="2" fillId="0" borderId="0" xfId="0" applyNumberFormat="1" applyFont="1"/>
    <xf numFmtId="0" fontId="0" fillId="5" borderId="4" xfId="0" applyFill="1" applyBorder="1"/>
    <xf numFmtId="0" fontId="0" fillId="5" borderId="1" xfId="0" applyFill="1" applyBorder="1"/>
    <xf numFmtId="0" fontId="5" fillId="8" borderId="1" xfId="0" applyFont="1" applyFill="1" applyBorder="1"/>
    <xf numFmtId="10" fontId="5" fillId="9" borderId="1" xfId="0" applyNumberFormat="1" applyFont="1" applyFill="1" applyBorder="1"/>
    <xf numFmtId="10" fontId="26" fillId="9" borderId="1" xfId="0" applyNumberFormat="1" applyFont="1" applyFill="1" applyBorder="1"/>
    <xf numFmtId="0" fontId="2" fillId="15" borderId="5" xfId="0" applyFont="1" applyFill="1" applyBorder="1"/>
    <xf numFmtId="0" fontId="2" fillId="15" borderId="6" xfId="0" applyFont="1" applyFill="1" applyBorder="1"/>
    <xf numFmtId="0" fontId="2" fillId="16" borderId="1" xfId="0" applyFont="1" applyFill="1" applyBorder="1"/>
    <xf numFmtId="0" fontId="2" fillId="15" borderId="7" xfId="0" applyFont="1" applyFill="1" applyBorder="1"/>
    <xf numFmtId="49" fontId="2" fillId="11" borderId="1" xfId="0" applyNumberFormat="1" applyFont="1" applyFill="1" applyBorder="1" applyAlignment="1">
      <alignment horizontal="right"/>
    </xf>
    <xf numFmtId="0" fontId="2" fillId="14" borderId="1" xfId="0" applyFont="1" applyFill="1" applyBorder="1"/>
    <xf numFmtId="0" fontId="5" fillId="5" borderId="0" xfId="0" applyFont="1" applyFill="1" applyAlignment="1">
      <alignment horizontal="center"/>
    </xf>
    <xf numFmtId="0" fontId="6" fillId="3" borderId="1" xfId="0" applyFont="1" applyFill="1" applyBorder="1" applyAlignment="1">
      <alignment horizontal="center" vertical="center"/>
    </xf>
    <xf numFmtId="0" fontId="8" fillId="3" borderId="1" xfId="0" applyFont="1" applyFill="1" applyBorder="1" applyAlignment="1">
      <alignment horizontal="center" vertical="center"/>
    </xf>
    <xf numFmtId="0" fontId="33" fillId="9" borderId="1" xfId="0" applyFont="1" applyFill="1" applyBorder="1"/>
    <xf numFmtId="0" fontId="8" fillId="9" borderId="1" xfId="0" applyFont="1" applyFill="1" applyBorder="1"/>
    <xf numFmtId="0" fontId="2" fillId="0" borderId="1" xfId="0" applyFont="1" applyBorder="1" applyAlignment="1">
      <alignment horizontal="center"/>
    </xf>
    <xf numFmtId="0" fontId="34" fillId="2" borderId="0" xfId="0" applyFont="1" applyFill="1"/>
    <xf numFmtId="0" fontId="6" fillId="9" borderId="1" xfId="0" applyFont="1" applyFill="1" applyBorder="1"/>
    <xf numFmtId="0" fontId="5" fillId="5" borderId="1" xfId="0" applyFont="1" applyFill="1" applyBorder="1" applyAlignment="1">
      <alignment horizontal="center"/>
    </xf>
    <xf numFmtId="0" fontId="5" fillId="7" borderId="1" xfId="0" applyFont="1" applyFill="1" applyBorder="1"/>
    <xf numFmtId="0" fontId="2" fillId="7" borderId="1" xfId="0" applyFont="1" applyFill="1" applyBorder="1" applyAlignment="1">
      <alignment horizontal="center"/>
    </xf>
    <xf numFmtId="0" fontId="6" fillId="3" borderId="1" xfId="0" applyFont="1" applyFill="1" applyBorder="1" applyAlignment="1">
      <alignment horizontal="center"/>
    </xf>
    <xf numFmtId="0" fontId="8" fillId="3" borderId="1" xfId="0" applyFont="1" applyFill="1" applyBorder="1" applyAlignment="1">
      <alignment horizontal="center"/>
    </xf>
    <xf numFmtId="0" fontId="5" fillId="12" borderId="1" xfId="0" applyFont="1" applyFill="1" applyBorder="1"/>
    <xf numFmtId="0" fontId="6" fillId="12" borderId="1" xfId="0" applyFont="1" applyFill="1" applyBorder="1" applyAlignment="1">
      <alignment horizontal="center"/>
    </xf>
    <xf numFmtId="0" fontId="35" fillId="9" borderId="1" xfId="0" applyFont="1" applyFill="1" applyBorder="1"/>
    <xf numFmtId="0" fontId="2" fillId="12" borderId="1" xfId="0" applyFont="1" applyFill="1" applyBorder="1" applyAlignment="1">
      <alignment horizontal="center"/>
    </xf>
    <xf numFmtId="0" fontId="36" fillId="2" borderId="0" xfId="0" applyFont="1" applyFill="1"/>
    <xf numFmtId="0" fontId="33" fillId="12" borderId="1" xfId="0" applyFont="1" applyFill="1" applyBorder="1" applyAlignment="1">
      <alignment horizontal="left" vertical="center"/>
    </xf>
    <xf numFmtId="0" fontId="33" fillId="12" borderId="1" xfId="0" applyFont="1" applyFill="1" applyBorder="1" applyAlignment="1">
      <alignment horizontal="center" vertical="center"/>
    </xf>
    <xf numFmtId="0" fontId="33" fillId="7" borderId="1" xfId="0" applyFont="1" applyFill="1" applyBorder="1"/>
    <xf numFmtId="0" fontId="6" fillId="12" borderId="1" xfId="0" applyFont="1" applyFill="1" applyBorder="1" applyAlignment="1">
      <alignment vertical="center" wrapText="1"/>
    </xf>
    <xf numFmtId="0" fontId="8" fillId="5" borderId="1" xfId="0" applyFont="1" applyFill="1" applyBorder="1" applyAlignment="1">
      <alignment horizontal="center"/>
    </xf>
    <xf numFmtId="0" fontId="6" fillId="4" borderId="1" xfId="0" applyFont="1" applyFill="1" applyBorder="1" applyAlignment="1">
      <alignment vertical="center" wrapText="1"/>
    </xf>
    <xf numFmtId="4" fontId="5" fillId="0" borderId="1" xfId="0" applyNumberFormat="1" applyFont="1" applyBorder="1"/>
    <xf numFmtId="0" fontId="14" fillId="0" borderId="1" xfId="0" applyFont="1" applyBorder="1" applyAlignment="1">
      <alignment wrapText="1"/>
    </xf>
    <xf numFmtId="2" fontId="5" fillId="0" borderId="1" xfId="0" applyNumberFormat="1" applyFont="1" applyBorder="1"/>
    <xf numFmtId="0" fontId="2" fillId="0" borderId="1" xfId="0" applyFont="1" applyBorder="1" applyAlignment="1">
      <alignment wrapText="1"/>
    </xf>
    <xf numFmtId="0" fontId="5" fillId="0" borderId="2" xfId="0" applyFont="1" applyBorder="1"/>
    <xf numFmtId="0" fontId="2" fillId="0" borderId="5" xfId="0" applyFont="1" applyBorder="1"/>
    <xf numFmtId="3" fontId="5" fillId="0" borderId="1" xfId="0" applyNumberFormat="1" applyFont="1" applyBorder="1"/>
    <xf numFmtId="3" fontId="5" fillId="0" borderId="2" xfId="0" applyNumberFormat="1" applyFont="1" applyBorder="1"/>
    <xf numFmtId="0" fontId="2" fillId="0" borderId="7" xfId="0" applyFont="1" applyBorder="1"/>
    <xf numFmtId="1" fontId="5" fillId="0" borderId="1" xfId="0" applyNumberFormat="1" applyFont="1" applyBorder="1"/>
    <xf numFmtId="0" fontId="14" fillId="0" borderId="7" xfId="0" applyFont="1" applyBorder="1" applyAlignment="1">
      <alignment wrapText="1"/>
    </xf>
    <xf numFmtId="0" fontId="14" fillId="0" borderId="1" xfId="0" applyFont="1" applyBorder="1"/>
    <xf numFmtId="0" fontId="37" fillId="2" borderId="1" xfId="0" applyFont="1" applyFill="1" applyBorder="1"/>
    <xf numFmtId="164" fontId="5" fillId="0" borderId="1" xfId="0" applyNumberFormat="1" applyFont="1" applyBorder="1"/>
    <xf numFmtId="3" fontId="8" fillId="7" borderId="1" xfId="0" applyNumberFormat="1" applyFont="1" applyFill="1" applyBorder="1" applyAlignment="1">
      <alignment horizontal="right" vertical="center"/>
    </xf>
    <xf numFmtId="10" fontId="5" fillId="2" borderId="1" xfId="0" applyNumberFormat="1" applyFont="1" applyFill="1" applyBorder="1" applyAlignment="1">
      <alignment horizontal="right"/>
    </xf>
    <xf numFmtId="0" fontId="2" fillId="2" borderId="1" xfId="0" applyFont="1" applyFill="1" applyBorder="1" applyAlignment="1">
      <alignment horizontal="left" wrapText="1"/>
    </xf>
    <xf numFmtId="0" fontId="14" fillId="2" borderId="1" xfId="0" applyFont="1" applyFill="1" applyBorder="1" applyAlignment="1">
      <alignment wrapText="1"/>
    </xf>
    <xf numFmtId="0" fontId="2" fillId="2" borderId="1" xfId="0" applyFont="1" applyFill="1" applyBorder="1" applyAlignment="1">
      <alignment wrapText="1"/>
    </xf>
    <xf numFmtId="0" fontId="2" fillId="2" borderId="1" xfId="0" applyFont="1" applyFill="1" applyBorder="1" applyAlignment="1">
      <alignment horizontal="left"/>
    </xf>
    <xf numFmtId="2" fontId="5" fillId="2" borderId="1" xfId="0" applyNumberFormat="1" applyFont="1" applyFill="1" applyBorder="1" applyAlignment="1">
      <alignment horizontal="right"/>
    </xf>
    <xf numFmtId="0" fontId="2" fillId="2" borderId="1" xfId="0" applyFont="1" applyFill="1" applyBorder="1"/>
    <xf numFmtId="3" fontId="2" fillId="2" borderId="1" xfId="0" applyNumberFormat="1" applyFont="1" applyFill="1" applyBorder="1"/>
    <xf numFmtId="0" fontId="6" fillId="2" borderId="1" xfId="0" applyFont="1" applyFill="1" applyBorder="1"/>
    <xf numFmtId="0" fontId="6" fillId="2" borderId="1" xfId="0" applyFont="1" applyFill="1" applyBorder="1" applyAlignment="1">
      <alignment horizontal="right" vertical="center"/>
    </xf>
    <xf numFmtId="3" fontId="14" fillId="2" borderId="1" xfId="0" applyNumberFormat="1" applyFont="1" applyFill="1" applyBorder="1" applyAlignment="1">
      <alignment horizontal="right" vertical="center"/>
    </xf>
    <xf numFmtId="0" fontId="14" fillId="2" borderId="1" xfId="0" applyFont="1" applyFill="1" applyBorder="1" applyAlignment="1">
      <alignment horizontal="right" vertical="center"/>
    </xf>
    <xf numFmtId="0" fontId="6" fillId="2" borderId="0" xfId="0" applyFont="1" applyFill="1" applyAlignment="1">
      <alignment horizontal="right" vertical="center"/>
    </xf>
    <xf numFmtId="0" fontId="14" fillId="2" borderId="0" xfId="0" applyFont="1" applyFill="1" applyAlignment="1">
      <alignment horizontal="right" vertical="center"/>
    </xf>
    <xf numFmtId="10" fontId="5" fillId="2" borderId="1" xfId="0" applyNumberFormat="1" applyFont="1" applyFill="1" applyBorder="1" applyAlignment="1">
      <alignment horizontal="center"/>
    </xf>
    <xf numFmtId="0" fontId="6" fillId="0" borderId="0" xfId="0" applyFont="1" applyAlignment="1">
      <alignment wrapText="1"/>
    </xf>
    <xf numFmtId="0" fontId="0" fillId="21" borderId="15" xfId="0" applyFill="1" applyBorder="1" applyAlignment="1">
      <alignment wrapText="1"/>
    </xf>
    <xf numFmtId="0" fontId="0" fillId="21" borderId="16" xfId="0" applyFill="1" applyBorder="1" applyAlignment="1">
      <alignment wrapText="1"/>
    </xf>
    <xf numFmtId="0" fontId="14" fillId="22" borderId="16" xfId="0" applyFont="1" applyFill="1" applyBorder="1" applyAlignment="1">
      <alignment horizontal="left"/>
    </xf>
    <xf numFmtId="0" fontId="0" fillId="21" borderId="16" xfId="0" applyFill="1" applyBorder="1"/>
    <xf numFmtId="0" fontId="2" fillId="21" borderId="16" xfId="0" applyFont="1" applyFill="1" applyBorder="1" applyAlignment="1">
      <alignment wrapText="1"/>
    </xf>
    <xf numFmtId="0" fontId="6" fillId="21" borderId="16" xfId="0" applyFont="1" applyFill="1" applyBorder="1" applyAlignment="1">
      <alignment wrapText="1"/>
    </xf>
    <xf numFmtId="0" fontId="2" fillId="21" borderId="17" xfId="0" applyFont="1" applyFill="1" applyBorder="1" applyAlignment="1">
      <alignment wrapText="1"/>
    </xf>
    <xf numFmtId="0" fontId="2" fillId="20" borderId="14" xfId="0" applyFont="1" applyFill="1" applyBorder="1" applyAlignment="1">
      <alignment horizontal="center"/>
    </xf>
    <xf numFmtId="0" fontId="1" fillId="0" borderId="0" xfId="0" applyFont="1"/>
    <xf numFmtId="0" fontId="1" fillId="0" borderId="0" xfId="0" applyFont="1" applyAlignment="1">
      <alignment wrapText="1"/>
    </xf>
    <xf numFmtId="0" fontId="40" fillId="0" borderId="0" xfId="0" applyFont="1"/>
    <xf numFmtId="10" fontId="40" fillId="0" borderId="0" xfId="0" applyNumberFormat="1" applyFont="1"/>
    <xf numFmtId="0" fontId="14" fillId="0" borderId="5" xfId="0" applyFont="1" applyBorder="1"/>
    <xf numFmtId="0" fontId="2" fillId="2" borderId="0" xfId="0" applyFont="1" applyFill="1" applyAlignment="1">
      <alignment horizontal="center" wrapText="1"/>
    </xf>
    <xf numFmtId="0" fontId="2" fillId="5" borderId="4" xfId="0" applyFont="1" applyFill="1" applyBorder="1"/>
    <xf numFmtId="0" fontId="2" fillId="2" borderId="7" xfId="0" applyFont="1" applyFill="1" applyBorder="1"/>
    <xf numFmtId="0" fontId="2" fillId="2" borderId="18" xfId="0" applyFont="1" applyFill="1" applyBorder="1"/>
    <xf numFmtId="0" fontId="11" fillId="5" borderId="5" xfId="0" applyFont="1" applyFill="1" applyBorder="1" applyAlignment="1">
      <alignment horizontal="center" vertical="center" textRotation="90"/>
    </xf>
    <xf numFmtId="0" fontId="7" fillId="0" borderId="6" xfId="0" applyFont="1" applyBorder="1"/>
    <xf numFmtId="0" fontId="7" fillId="0" borderId="7" xfId="0" applyFont="1" applyBorder="1"/>
    <xf numFmtId="0" fontId="12" fillId="5" borderId="5" xfId="0" applyFont="1" applyFill="1" applyBorder="1" applyAlignment="1">
      <alignment horizontal="center" vertical="center" textRotation="90"/>
    </xf>
    <xf numFmtId="0" fontId="10" fillId="5" borderId="5" xfId="0" applyFont="1" applyFill="1" applyBorder="1" applyAlignment="1">
      <alignment horizontal="center" vertical="center" textRotation="90"/>
    </xf>
    <xf numFmtId="0" fontId="6" fillId="6" borderId="2" xfId="0" applyFont="1" applyFill="1" applyBorder="1" applyAlignment="1">
      <alignment horizontal="center"/>
    </xf>
    <xf numFmtId="0" fontId="7" fillId="0" borderId="3" xfId="0" applyFont="1" applyBorder="1"/>
    <xf numFmtId="0" fontId="7" fillId="0" borderId="4" xfId="0" applyFont="1" applyBorder="1"/>
    <xf numFmtId="0" fontId="0" fillId="5" borderId="5" xfId="0" applyFill="1" applyBorder="1" applyAlignment="1">
      <alignment horizontal="center" vertical="center" textRotation="90"/>
    </xf>
    <xf numFmtId="0" fontId="0" fillId="0" borderId="0" xfId="0" applyAlignment="1">
      <alignment horizontal="left" vertical="center" wrapText="1"/>
    </xf>
    <xf numFmtId="0" fontId="32" fillId="13" borderId="9" xfId="0" applyFont="1" applyFill="1" applyBorder="1" applyAlignment="1">
      <alignment horizontal="center" vertical="center"/>
    </xf>
    <xf numFmtId="0" fontId="7" fillId="0" borderId="10" xfId="0" applyFont="1" applyBorder="1"/>
    <xf numFmtId="0" fontId="7" fillId="0" borderId="11" xfId="0" applyFont="1" applyBorder="1"/>
    <xf numFmtId="0" fontId="7" fillId="0" borderId="12" xfId="0" applyFont="1" applyBorder="1"/>
    <xf numFmtId="0" fontId="7" fillId="0" borderId="13" xfId="0" applyFont="1" applyBorder="1"/>
    <xf numFmtId="0" fontId="7" fillId="0" borderId="8" xfId="0" applyFont="1" applyBorder="1"/>
    <xf numFmtId="0" fontId="0" fillId="14" borderId="2" xfId="0" applyFill="1" applyBorder="1"/>
    <xf numFmtId="0" fontId="2" fillId="5" borderId="2" xfId="0" applyFont="1" applyFill="1" applyBorder="1" applyAlignment="1">
      <alignment horizontal="center"/>
    </xf>
    <xf numFmtId="0" fontId="31" fillId="13" borderId="5" xfId="0" applyFont="1" applyFill="1" applyBorder="1" applyAlignment="1">
      <alignment horizontal="center" vertical="center"/>
    </xf>
    <xf numFmtId="0" fontId="33" fillId="5" borderId="2" xfId="0" applyFont="1" applyFill="1" applyBorder="1" applyAlignment="1">
      <alignment horizontal="center" vertical="center"/>
    </xf>
    <xf numFmtId="0" fontId="7" fillId="17" borderId="3" xfId="0" applyFont="1" applyFill="1" applyBorder="1"/>
    <xf numFmtId="0" fontId="7" fillId="18" borderId="3" xfId="0" applyFont="1" applyFill="1" applyBorder="1"/>
    <xf numFmtId="0" fontId="14" fillId="0" borderId="5" xfId="0" applyFont="1" applyBorder="1" applyAlignment="1">
      <alignment vertical="center" wrapText="1"/>
    </xf>
    <xf numFmtId="0" fontId="2" fillId="2" borderId="0" xfId="0" applyFont="1" applyFill="1" applyAlignment="1">
      <alignment horizontal="center"/>
    </xf>
    <xf numFmtId="0" fontId="0" fillId="0" borderId="0" xfId="0"/>
    <xf numFmtId="0" fontId="2" fillId="19" borderId="2" xfId="0" applyFont="1" applyFill="1" applyBorder="1" applyAlignment="1">
      <alignment horizontal="center"/>
    </xf>
  </cellXfs>
  <cellStyles count="1">
    <cellStyle name="Normalny" xfId="0" builtinId="0"/>
  </cellStyles>
  <dxfs count="31">
    <dxf>
      <fill>
        <patternFill patternType="solid">
          <fgColor rgb="FFD9E2F3"/>
          <bgColor rgb="FFD9E2F3"/>
        </patternFill>
      </fill>
    </dxf>
    <dxf>
      <fill>
        <patternFill patternType="solid">
          <fgColor rgb="FFECECEC"/>
          <bgColor rgb="FFECECEC"/>
        </patternFill>
      </fill>
    </dxf>
    <dxf>
      <fill>
        <patternFill patternType="solid">
          <fgColor rgb="FFECECEC"/>
          <bgColor rgb="FFECECEC"/>
        </patternFill>
      </fill>
    </dxf>
    <dxf>
      <fill>
        <patternFill patternType="solid">
          <fgColor rgb="FFD9E2F3"/>
          <bgColor rgb="FFD9E2F3"/>
        </patternFill>
      </fill>
    </dxf>
    <dxf>
      <fill>
        <patternFill patternType="solid">
          <fgColor rgb="FFD9E2F3"/>
          <bgColor rgb="FFD9E2F3"/>
        </patternFill>
      </fill>
    </dxf>
    <dxf>
      <fill>
        <patternFill patternType="solid">
          <fgColor rgb="FFECECEC"/>
          <bgColor rgb="FFECECEC"/>
        </patternFill>
      </fill>
    </dxf>
    <dxf>
      <fill>
        <patternFill patternType="solid">
          <fgColor rgb="FFD9E2F3"/>
          <bgColor rgb="FFD9E2F3"/>
        </patternFill>
      </fill>
    </dxf>
    <dxf>
      <fill>
        <patternFill patternType="solid">
          <fgColor rgb="FFECECEC"/>
          <bgColor rgb="FFECECEC"/>
        </patternFill>
      </fill>
    </dxf>
    <dxf>
      <fill>
        <patternFill patternType="solid">
          <fgColor rgb="FFD9E2F3"/>
          <bgColor rgb="FFD9E2F3"/>
        </patternFill>
      </fill>
    </dxf>
    <dxf>
      <fill>
        <patternFill patternType="solid">
          <fgColor rgb="FFE2EFD9"/>
          <bgColor rgb="FFE2EFD9"/>
        </patternFill>
      </fill>
    </dxf>
    <dxf>
      <fill>
        <patternFill patternType="solid">
          <fgColor rgb="FFD9E2F3"/>
          <bgColor rgb="FFD9E2F3"/>
        </patternFill>
      </fill>
    </dxf>
    <dxf>
      <fill>
        <patternFill patternType="solid">
          <fgColor rgb="FFECECEC"/>
          <bgColor rgb="FFECECEC"/>
        </patternFill>
      </fill>
    </dxf>
    <dxf>
      <fill>
        <patternFill patternType="solid">
          <fgColor rgb="FFD9E2F3"/>
          <bgColor rgb="FFD9E2F3"/>
        </patternFill>
      </fill>
    </dxf>
    <dxf>
      <fill>
        <patternFill patternType="solid">
          <fgColor rgb="FFECECEC"/>
          <bgColor rgb="FFECECEC"/>
        </patternFill>
      </fill>
    </dxf>
    <dxf>
      <fill>
        <patternFill patternType="solid">
          <fgColor rgb="FFD9E2F3"/>
          <bgColor rgb="FFD9E2F3"/>
        </patternFill>
      </fill>
    </dxf>
    <dxf>
      <fill>
        <patternFill patternType="solid">
          <fgColor rgb="FFECECEC"/>
          <bgColor rgb="FFECECEC"/>
        </patternFill>
      </fill>
    </dxf>
    <dxf>
      <fill>
        <patternFill patternType="solid">
          <fgColor rgb="FFECECEC"/>
          <bgColor rgb="FFECECEC"/>
        </patternFill>
      </fill>
    </dxf>
    <dxf>
      <fill>
        <patternFill patternType="solid">
          <fgColor rgb="FFD9E2F3"/>
          <bgColor rgb="FFD9E2F3"/>
        </patternFill>
      </fill>
    </dxf>
    <dxf>
      <fill>
        <patternFill patternType="solid">
          <fgColor rgb="FFD9E2F3"/>
          <bgColor rgb="FFD9E2F3"/>
        </patternFill>
      </fill>
    </dxf>
    <dxf>
      <fill>
        <patternFill patternType="solid">
          <fgColor rgb="FFECECEC"/>
          <bgColor rgb="FFECECEC"/>
        </patternFill>
      </fill>
    </dxf>
    <dxf>
      <fill>
        <patternFill patternType="solid">
          <fgColor theme="6"/>
          <bgColor theme="6"/>
        </patternFill>
      </fill>
    </dxf>
    <dxf>
      <fill>
        <patternFill patternType="solid">
          <fgColor rgb="FFD9E2F3"/>
          <bgColor rgb="FFD9E2F3"/>
        </patternFill>
      </fill>
    </dxf>
    <dxf>
      <fill>
        <patternFill patternType="solid">
          <fgColor rgb="FFE2EFD9"/>
          <bgColor rgb="FFE2EFD9"/>
        </patternFill>
      </fill>
    </dxf>
    <dxf>
      <fill>
        <patternFill patternType="solid">
          <fgColor rgb="FFD9E2F3"/>
          <bgColor rgb="FFD9E2F3"/>
        </patternFill>
      </fill>
    </dxf>
    <dxf>
      <fill>
        <patternFill patternType="solid">
          <fgColor rgb="FFECECEC"/>
          <bgColor rgb="FFECECEC"/>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CECEC"/>
          <bgColor rgb="FFECECEC"/>
        </patternFill>
      </fill>
    </dxf>
    <dxf>
      <fill>
        <patternFill patternType="solid">
          <fgColor theme="6"/>
          <bgColor theme="6"/>
        </patternFill>
      </fill>
    </dxf>
  </dxfs>
  <tableStyles count="14">
    <tableStyle name="Aktywa-style" pivot="0" count="3" xr9:uid="{00000000-0011-0000-FFFF-FFFF00000000}">
      <tableStyleElement type="headerRow" dxfId="30"/>
      <tableStyleElement type="firstRowStripe" dxfId="29"/>
      <tableStyleElement type="secondRowStripe" dxfId="28"/>
    </tableStyle>
    <tableStyle name="Pasywa-style" pivot="0" count="3" xr9:uid="{00000000-0011-0000-FFFF-FFFF01000000}">
      <tableStyleElement type="headerRow" dxfId="27"/>
      <tableStyleElement type="firstRowStripe" dxfId="26"/>
      <tableStyleElement type="secondRowStripe" dxfId="25"/>
    </tableStyle>
    <tableStyle name="Struktura majątkowo-kapitałowa-style" pivot="0" count="2" xr9:uid="{00000000-0011-0000-FFFF-FFFF02000000}">
      <tableStyleElement type="firstRowStripe" dxfId="24"/>
      <tableStyleElement type="secondRowStripe" dxfId="23"/>
    </tableStyle>
    <tableStyle name="Struktura majątkowo-kapitałowa-style 2" pivot="0" count="2" xr9:uid="{00000000-0011-0000-FFFF-FFFF03000000}">
      <tableStyleElement type="firstRowStripe" dxfId="22"/>
      <tableStyleElement type="secondRowStripe" dxfId="21"/>
    </tableStyle>
    <tableStyle name="Rachunek zysków i strat-style" pivot="0" count="3" xr9:uid="{00000000-0011-0000-FFFF-FFFF04000000}">
      <tableStyleElement type="headerRow" dxfId="20"/>
      <tableStyleElement type="firstRowStripe" dxfId="19"/>
      <tableStyleElement type="secondRowStripe" dxfId="18"/>
    </tableStyle>
    <tableStyle name="Przepływy pieniężne-style" pivot="0" count="2" xr9:uid="{00000000-0011-0000-FFFF-FFFF05000000}">
      <tableStyleElement type="firstRowStripe" dxfId="17"/>
      <tableStyleElement type="secondRowStripe" dxfId="16"/>
    </tableStyle>
    <tableStyle name="Wskaźniki-style" pivot="0" count="2" xr9:uid="{00000000-0011-0000-FFFF-FFFF06000000}">
      <tableStyleElement type="firstRowStripe" dxfId="15"/>
      <tableStyleElement type="secondRowStripe" dxfId="14"/>
    </tableStyle>
    <tableStyle name="Wskaźniki-style 2" pivot="0" count="2" xr9:uid="{00000000-0011-0000-FFFF-FFFF07000000}">
      <tableStyleElement type="firstRowStripe" dxfId="13"/>
      <tableStyleElement type="secondRowStripe" dxfId="12"/>
    </tableStyle>
    <tableStyle name="Wskaźniki-style 3" pivot="0" count="2" xr9:uid="{00000000-0011-0000-FFFF-FFFF08000000}">
      <tableStyleElement type="firstRowStripe" dxfId="11"/>
      <tableStyleElement type="secondRowStripe" dxfId="10"/>
    </tableStyle>
    <tableStyle name="Wskaźniki-style 4" pivot="0" count="2" xr9:uid="{00000000-0011-0000-FFFF-FFFF09000000}">
      <tableStyleElement type="firstRowStripe" dxfId="9"/>
      <tableStyleElement type="secondRowStripe" dxfId="8"/>
    </tableStyle>
    <tableStyle name="Wskaźniki-style 5" pivot="0" count="2" xr9:uid="{00000000-0011-0000-FFFF-FFFF0A000000}">
      <tableStyleElement type="firstRowStripe" dxfId="7"/>
      <tableStyleElement type="secondRowStripe" dxfId="6"/>
    </tableStyle>
    <tableStyle name="Wskaźniki-style 6" pivot="0" count="2" xr9:uid="{00000000-0011-0000-FFFF-FFFF0B000000}">
      <tableStyleElement type="firstRowStripe" dxfId="5"/>
      <tableStyleElement type="secondRowStripe" dxfId="4"/>
    </tableStyle>
    <tableStyle name="Wskaźniki-style 7" pivot="0" count="2" xr9:uid="{00000000-0011-0000-FFFF-FFFF0C000000}">
      <tableStyleElement type="firstRowStripe" dxfId="3"/>
      <tableStyleElement type="secondRowStripe" dxfId="2"/>
    </tableStyle>
    <tableStyle name="Wskaźniki-style 8" pivot="0" count="2" xr9:uid="{00000000-0011-0000-FFFF-FFFF0D000000}">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1"/>
  <c:style val="2"/>
  <c:chart>
    <c:title>
      <c:tx>
        <c:rich>
          <a:bodyPr/>
          <a:lstStyle/>
          <a:p>
            <a:pPr lvl="0">
              <a:defRPr b="0">
                <a:solidFill>
                  <a:srgbClr val="757575"/>
                </a:solidFill>
                <a:latin typeface="sans-serif"/>
              </a:defRPr>
            </a:pPr>
            <a:r>
              <a:rPr lang="pl-PL" b="0">
                <a:solidFill>
                  <a:srgbClr val="757575"/>
                </a:solidFill>
                <a:latin typeface="sans-serif"/>
              </a:rPr>
              <a:t>Aktywa trwałe</a:t>
            </a:r>
          </a:p>
        </c:rich>
      </c:tx>
      <c:overlay val="0"/>
    </c:title>
    <c:autoTitleDeleted val="0"/>
    <c:plotArea>
      <c:layout/>
      <c:barChart>
        <c:barDir val="col"/>
        <c:grouping val="clustered"/>
        <c:varyColors val="1"/>
        <c:ser>
          <c:idx val="0"/>
          <c:order val="0"/>
          <c:tx>
            <c:v>2019</c:v>
          </c:tx>
          <c:spPr>
            <a:solidFill>
              <a:srgbClr val="4472C4"/>
            </a:solidFill>
            <a:ln cmpd="sng">
              <a:solidFill>
                <a:srgbClr val="000000"/>
              </a:solidFill>
            </a:ln>
          </c:spPr>
          <c:invertIfNegative val="1"/>
          <c:dPt>
            <c:idx val="0"/>
            <c:invertIfNegative val="1"/>
            <c:bubble3D val="0"/>
            <c:extLst>
              <c:ext xmlns:c16="http://schemas.microsoft.com/office/drawing/2014/chart" uri="{C3380CC4-5D6E-409C-BE32-E72D297353CC}">
                <c16:uniqueId val="{00000000-6979-445B-927F-1A47B9928FC0}"/>
              </c:ext>
            </c:extLst>
          </c:dPt>
          <c:dLbls>
            <c:spPr>
              <a:noFill/>
              <a:ln>
                <a:noFill/>
              </a:ln>
              <a:effectLst/>
            </c:spPr>
            <c:txPr>
              <a:bodyPr/>
              <a:lstStyle/>
              <a:p>
                <a:pPr lvl="0">
                  <a:defRPr sz="1000">
                    <a:latin typeface="Arial Narrow"/>
                  </a:defRPr>
                </a:pPr>
                <a:endParaRPr lang="pl-PL"/>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Aktywa!$B$40:$B$45</c:f>
              <c:strCache>
                <c:ptCount val="6"/>
                <c:pt idx="0">
                  <c:v>1. Rzeczowe aktywa trwałe</c:v>
                </c:pt>
                <c:pt idx="1">
                  <c:v>2. Aktywa z tytułu prawa użytkowania</c:v>
                </c:pt>
                <c:pt idx="2">
                  <c:v>3. Wartości niematerialne</c:v>
                </c:pt>
                <c:pt idx="3">
                  <c:v>4. Aktywa z tytułu odroczonego podatku dochodowego</c:v>
                </c:pt>
                <c:pt idx="4">
                  <c:v>5. Inwestycje długoterminowe</c:v>
                </c:pt>
                <c:pt idx="5">
                  <c:v>6. Należności długoterminowe pozostałe</c:v>
                </c:pt>
              </c:strCache>
            </c:strRef>
          </c:cat>
          <c:val>
            <c:numRef>
              <c:f>Aktywa!$C$40:$C$45</c:f>
              <c:numCache>
                <c:formatCode>0.00%</c:formatCode>
                <c:ptCount val="6"/>
                <c:pt idx="0">
                  <c:v>0.85209930374850551</c:v>
                </c:pt>
                <c:pt idx="1">
                  <c:v>6.1771807675176406E-2</c:v>
                </c:pt>
                <c:pt idx="2">
                  <c:v>6.5686757155918138E-2</c:v>
                </c:pt>
                <c:pt idx="3">
                  <c:v>0</c:v>
                </c:pt>
                <c:pt idx="4">
                  <c:v>6.1654593618866776E-3</c:v>
                </c:pt>
                <c:pt idx="5">
                  <c:v>1.4276672058513257E-2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6979-445B-927F-1A47B9928FC0}"/>
            </c:ext>
          </c:extLst>
        </c:ser>
        <c:ser>
          <c:idx val="1"/>
          <c:order val="1"/>
          <c:tx>
            <c:v>2020</c:v>
          </c:tx>
          <c:spPr>
            <a:solidFill>
              <a:srgbClr val="ED7D31"/>
            </a:solidFill>
            <a:ln cmpd="sng">
              <a:solidFill>
                <a:srgbClr val="000000"/>
              </a:solidFill>
            </a:ln>
          </c:spPr>
          <c:invertIfNegative val="1"/>
          <c:dPt>
            <c:idx val="0"/>
            <c:invertIfNegative val="1"/>
            <c:bubble3D val="0"/>
            <c:extLst>
              <c:ext xmlns:c16="http://schemas.microsoft.com/office/drawing/2014/chart" uri="{C3380CC4-5D6E-409C-BE32-E72D297353CC}">
                <c16:uniqueId val="{00000002-6979-445B-927F-1A47B9928FC0}"/>
              </c:ext>
            </c:extLst>
          </c:dPt>
          <c:dLbls>
            <c:spPr>
              <a:noFill/>
              <a:ln>
                <a:noFill/>
              </a:ln>
              <a:effectLst/>
            </c:spPr>
            <c:txPr>
              <a:bodyPr/>
              <a:lstStyle/>
              <a:p>
                <a:pPr lvl="0">
                  <a:defRPr sz="1000">
                    <a:latin typeface="Arial Narrow"/>
                  </a:defRPr>
                </a:pPr>
                <a:endParaRPr lang="pl-PL"/>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Aktywa!$B$40:$B$45</c:f>
              <c:strCache>
                <c:ptCount val="6"/>
                <c:pt idx="0">
                  <c:v>1. Rzeczowe aktywa trwałe</c:v>
                </c:pt>
                <c:pt idx="1">
                  <c:v>2. Aktywa z tytułu prawa użytkowania</c:v>
                </c:pt>
                <c:pt idx="2">
                  <c:v>3. Wartości niematerialne</c:v>
                </c:pt>
                <c:pt idx="3">
                  <c:v>4. Aktywa z tytułu odroczonego podatku dochodowego</c:v>
                </c:pt>
                <c:pt idx="4">
                  <c:v>5. Inwestycje długoterminowe</c:v>
                </c:pt>
                <c:pt idx="5">
                  <c:v>6. Należności długoterminowe pozostałe</c:v>
                </c:pt>
              </c:strCache>
            </c:strRef>
          </c:cat>
          <c:val>
            <c:numRef>
              <c:f>Aktywa!$D$40:$D$45</c:f>
              <c:numCache>
                <c:formatCode>0.00%</c:formatCode>
                <c:ptCount val="6"/>
                <c:pt idx="0">
                  <c:v>0.81839355541785086</c:v>
                </c:pt>
                <c:pt idx="1">
                  <c:v>0.13782345776619159</c:v>
                </c:pt>
                <c:pt idx="2">
                  <c:v>2.4402230816897796E-2</c:v>
                </c:pt>
                <c:pt idx="3">
                  <c:v>0</c:v>
                </c:pt>
                <c:pt idx="4">
                  <c:v>6.4958652962670144E-3</c:v>
                </c:pt>
                <c:pt idx="5">
                  <c:v>1.2884890702792794E-2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3-6979-445B-927F-1A47B9928FC0}"/>
            </c:ext>
          </c:extLst>
        </c:ser>
        <c:ser>
          <c:idx val="2"/>
          <c:order val="2"/>
          <c:tx>
            <c:v>2021</c:v>
          </c:tx>
          <c:spPr>
            <a:solidFill>
              <a:srgbClr val="A5A5A5"/>
            </a:solidFill>
            <a:ln cmpd="sng">
              <a:solidFill>
                <a:srgbClr val="000000"/>
              </a:solidFill>
            </a:ln>
          </c:spPr>
          <c:invertIfNegative val="1"/>
          <c:dPt>
            <c:idx val="0"/>
            <c:invertIfNegative val="1"/>
            <c:bubble3D val="0"/>
            <c:extLst>
              <c:ext xmlns:c16="http://schemas.microsoft.com/office/drawing/2014/chart" uri="{C3380CC4-5D6E-409C-BE32-E72D297353CC}">
                <c16:uniqueId val="{00000004-6979-445B-927F-1A47B9928FC0}"/>
              </c:ext>
            </c:extLst>
          </c:dPt>
          <c:dLbls>
            <c:spPr>
              <a:noFill/>
              <a:ln>
                <a:noFill/>
              </a:ln>
              <a:effectLst/>
            </c:spPr>
            <c:txPr>
              <a:bodyPr/>
              <a:lstStyle/>
              <a:p>
                <a:pPr lvl="0">
                  <a:defRPr sz="1000">
                    <a:latin typeface="Arial Narrow"/>
                  </a:defRPr>
                </a:pPr>
                <a:endParaRPr lang="pl-PL"/>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Aktywa!$B$40:$B$45</c:f>
              <c:strCache>
                <c:ptCount val="6"/>
                <c:pt idx="0">
                  <c:v>1. Rzeczowe aktywa trwałe</c:v>
                </c:pt>
                <c:pt idx="1">
                  <c:v>2. Aktywa z tytułu prawa użytkowania</c:v>
                </c:pt>
                <c:pt idx="2">
                  <c:v>3. Wartości niematerialne</c:v>
                </c:pt>
                <c:pt idx="3">
                  <c:v>4. Aktywa z tytułu odroczonego podatku dochodowego</c:v>
                </c:pt>
                <c:pt idx="4">
                  <c:v>5. Inwestycje długoterminowe</c:v>
                </c:pt>
                <c:pt idx="5">
                  <c:v>6. Należności długoterminowe pozostałe</c:v>
                </c:pt>
              </c:strCache>
            </c:strRef>
          </c:cat>
          <c:val>
            <c:numRef>
              <c:f>Aktywa!$E$40:$E$45</c:f>
              <c:numCache>
                <c:formatCode>0.00%</c:formatCode>
                <c:ptCount val="6"/>
                <c:pt idx="0">
                  <c:v>0.84038046011100287</c:v>
                </c:pt>
                <c:pt idx="1">
                  <c:v>0.12352243358895056</c:v>
                </c:pt>
                <c:pt idx="2">
                  <c:v>2.3958818794221074E-2</c:v>
                </c:pt>
                <c:pt idx="3">
                  <c:v>0</c:v>
                </c:pt>
                <c:pt idx="4">
                  <c:v>5.3171207049951281E-3</c:v>
                </c:pt>
                <c:pt idx="5">
                  <c:v>6.8211668008304029E-3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5-6979-445B-927F-1A47B9928FC0}"/>
            </c:ext>
          </c:extLst>
        </c:ser>
        <c:dLbls>
          <c:showLegendKey val="0"/>
          <c:showVal val="0"/>
          <c:showCatName val="0"/>
          <c:showSerName val="0"/>
          <c:showPercent val="0"/>
          <c:showBubbleSize val="0"/>
        </c:dLbls>
        <c:gapWidth val="150"/>
        <c:axId val="1479066722"/>
        <c:axId val="1193178859"/>
      </c:barChart>
      <c:catAx>
        <c:axId val="1479066722"/>
        <c:scaling>
          <c:orientation val="minMax"/>
        </c:scaling>
        <c:delete val="0"/>
        <c:axPos val="b"/>
        <c:title>
          <c:tx>
            <c:rich>
              <a:bodyPr/>
              <a:lstStyle/>
              <a:p>
                <a:pPr lvl="0">
                  <a:defRPr b="0">
                    <a:solidFill>
                      <a:srgbClr val="000000"/>
                    </a:solidFill>
                    <a:latin typeface="sans-serif"/>
                  </a:defRPr>
                </a:pPr>
                <a:endParaRPr lang="pl-PL"/>
              </a:p>
            </c:rich>
          </c:tx>
          <c:overlay val="0"/>
        </c:title>
        <c:numFmt formatCode="General" sourceLinked="1"/>
        <c:majorTickMark val="none"/>
        <c:minorTickMark val="none"/>
        <c:tickLblPos val="nextTo"/>
        <c:txPr>
          <a:bodyPr/>
          <a:lstStyle/>
          <a:p>
            <a:pPr lvl="0">
              <a:defRPr b="0">
                <a:solidFill>
                  <a:srgbClr val="000000"/>
                </a:solidFill>
                <a:latin typeface="sans-serif"/>
              </a:defRPr>
            </a:pPr>
            <a:endParaRPr lang="pl-PL"/>
          </a:p>
        </c:txPr>
        <c:crossAx val="1193178859"/>
        <c:crosses val="autoZero"/>
        <c:auto val="1"/>
        <c:lblAlgn val="ctr"/>
        <c:lblOffset val="100"/>
        <c:noMultiLvlLbl val="1"/>
      </c:catAx>
      <c:valAx>
        <c:axId val="119317885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sans-serif"/>
                  </a:defRPr>
                </a:pPr>
                <a:endParaRPr lang="pl-PL"/>
              </a:p>
            </c:rich>
          </c:tx>
          <c:overlay val="0"/>
        </c:title>
        <c:numFmt formatCode="0.00%" sourceLinked="1"/>
        <c:majorTickMark val="none"/>
        <c:minorTickMark val="none"/>
        <c:tickLblPos val="nextTo"/>
        <c:spPr>
          <a:ln/>
        </c:spPr>
        <c:txPr>
          <a:bodyPr/>
          <a:lstStyle/>
          <a:p>
            <a:pPr lvl="0">
              <a:defRPr b="0">
                <a:solidFill>
                  <a:srgbClr val="000000"/>
                </a:solidFill>
                <a:latin typeface="sans-serif"/>
              </a:defRPr>
            </a:pPr>
            <a:endParaRPr lang="pl-PL"/>
          </a:p>
        </c:txPr>
        <c:crossAx val="1479066722"/>
        <c:crosses val="autoZero"/>
        <c:crossBetween val="between"/>
      </c:valAx>
    </c:plotArea>
    <c:legend>
      <c:legendPos val="r"/>
      <c:overlay val="0"/>
      <c:txPr>
        <a:bodyPr/>
        <a:lstStyle/>
        <a:p>
          <a:pPr lvl="0">
            <a:defRPr b="1">
              <a:solidFill>
                <a:srgbClr val="000000"/>
              </a:solidFill>
              <a:latin typeface="Arial"/>
            </a:defRPr>
          </a:pPr>
          <a:endParaRPr lang="pl-PL"/>
        </a:p>
      </c:txPr>
    </c:legend>
    <c:plotVisOnly val="1"/>
    <c:dispBlanksAs val="zero"/>
    <c:showDLblsOverMax val="1"/>
  </c:chart>
  <c:spPr>
    <a:solidFill>
      <a:srgbClr val="EFEFEF"/>
    </a:solidFill>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1"/>
  <c:style val="2"/>
  <c:chart>
    <c:title>
      <c:tx>
        <c:rich>
          <a:bodyPr/>
          <a:lstStyle/>
          <a:p>
            <a:pPr lvl="0">
              <a:defRPr b="0">
                <a:solidFill>
                  <a:srgbClr val="757575"/>
                </a:solidFill>
                <a:latin typeface="+mn-lt"/>
              </a:defRPr>
            </a:pPr>
            <a:r>
              <a:rPr lang="pl-PL" b="0">
                <a:solidFill>
                  <a:srgbClr val="757575"/>
                </a:solidFill>
                <a:latin typeface="+mn-lt"/>
              </a:rPr>
              <a:t>Aktywa obrotowe</a:t>
            </a:r>
          </a:p>
        </c:rich>
      </c:tx>
      <c:layout>
        <c:manualLayout>
          <c:xMode val="edge"/>
          <c:yMode val="edge"/>
          <c:x val="4.272529947597381E-2"/>
          <c:y val="2.4213015775854867E-2"/>
        </c:manualLayout>
      </c:layout>
      <c:overlay val="0"/>
    </c:title>
    <c:autoTitleDeleted val="0"/>
    <c:plotArea>
      <c:layout/>
      <c:barChart>
        <c:barDir val="col"/>
        <c:grouping val="clustered"/>
        <c:varyColors val="1"/>
        <c:ser>
          <c:idx val="0"/>
          <c:order val="0"/>
          <c:tx>
            <c:v>2019</c:v>
          </c:tx>
          <c:spPr>
            <a:solidFill>
              <a:srgbClr val="4472C4"/>
            </a:solidFill>
            <a:ln cmpd="sng">
              <a:solidFill>
                <a:srgbClr val="000000"/>
              </a:solidFill>
            </a:ln>
          </c:spPr>
          <c:invertIfNegative val="1"/>
          <c:dLbls>
            <c:spPr>
              <a:noFill/>
              <a:ln>
                <a:noFill/>
              </a:ln>
              <a:effectLst/>
            </c:spPr>
            <c:txPr>
              <a:bodyPr/>
              <a:lstStyle/>
              <a:p>
                <a:pPr lvl="0">
                  <a:defRPr sz="1000">
                    <a:latin typeface="Arial Narrow"/>
                  </a:defRPr>
                </a:pPr>
                <a:endParaRPr lang="pl-PL"/>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Aktywa!$B$47:$B$52</c:f>
              <c:strCache>
                <c:ptCount val="6"/>
                <c:pt idx="0">
                  <c:v>1. Zapasy</c:v>
                </c:pt>
                <c:pt idx="1">
                  <c:v>2. Należności handlowe</c:v>
                </c:pt>
                <c:pt idx="2">
                  <c:v>3. Należności z tytułu podatku dochodowego</c:v>
                </c:pt>
                <c:pt idx="3">
                  <c:v>4. Należności krótkoterminowe pozostałe</c:v>
                </c:pt>
                <c:pt idx="4">
                  <c:v>5. Aktywa finansowe</c:v>
                </c:pt>
                <c:pt idx="5">
                  <c:v>6. Środki pieniężne i ich ekwiwalenty</c:v>
                </c:pt>
              </c:strCache>
            </c:strRef>
          </c:cat>
          <c:val>
            <c:numRef>
              <c:f>Aktywa!$C$47:$C$52</c:f>
              <c:numCache>
                <c:formatCode>0.00%</c:formatCode>
                <c:ptCount val="6"/>
                <c:pt idx="0">
                  <c:v>0.64485422972757689</c:v>
                </c:pt>
                <c:pt idx="1">
                  <c:v>0.30326589134937071</c:v>
                </c:pt>
                <c:pt idx="2">
                  <c:v>0</c:v>
                </c:pt>
                <c:pt idx="3">
                  <c:v>2.5187191333439541E-2</c:v>
                </c:pt>
                <c:pt idx="4">
                  <c:v>4.7793531942010514E-4</c:v>
                </c:pt>
                <c:pt idx="5">
                  <c:v>2.6214752270192768E-2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6CB1-435E-8FBF-58844107D188}"/>
            </c:ext>
          </c:extLst>
        </c:ser>
        <c:ser>
          <c:idx val="1"/>
          <c:order val="1"/>
          <c:tx>
            <c:v>2020</c:v>
          </c:tx>
          <c:spPr>
            <a:solidFill>
              <a:srgbClr val="ED7D31"/>
            </a:solidFill>
            <a:ln cmpd="sng">
              <a:solidFill>
                <a:srgbClr val="000000"/>
              </a:solidFill>
            </a:ln>
          </c:spPr>
          <c:invertIfNegative val="1"/>
          <c:dLbls>
            <c:spPr>
              <a:noFill/>
              <a:ln>
                <a:noFill/>
              </a:ln>
              <a:effectLst/>
            </c:spPr>
            <c:txPr>
              <a:bodyPr/>
              <a:lstStyle/>
              <a:p>
                <a:pPr lvl="0">
                  <a:defRPr sz="1000">
                    <a:latin typeface="Arial Narrow"/>
                  </a:defRPr>
                </a:pPr>
                <a:endParaRPr lang="pl-PL"/>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Aktywa!$B$47:$B$52</c:f>
              <c:strCache>
                <c:ptCount val="6"/>
                <c:pt idx="0">
                  <c:v>1. Zapasy</c:v>
                </c:pt>
                <c:pt idx="1">
                  <c:v>2. Należności handlowe</c:v>
                </c:pt>
                <c:pt idx="2">
                  <c:v>3. Należności z tytułu podatku dochodowego</c:v>
                </c:pt>
                <c:pt idx="3">
                  <c:v>4. Należności krótkoterminowe pozostałe</c:v>
                </c:pt>
                <c:pt idx="4">
                  <c:v>5. Aktywa finansowe</c:v>
                </c:pt>
                <c:pt idx="5">
                  <c:v>6. Środki pieniężne i ich ekwiwalenty</c:v>
                </c:pt>
              </c:strCache>
            </c:strRef>
          </c:cat>
          <c:val>
            <c:numRef>
              <c:f>Aktywa!$D$47:$D$52</c:f>
              <c:numCache>
                <c:formatCode>0.00%</c:formatCode>
                <c:ptCount val="6"/>
                <c:pt idx="0">
                  <c:v>0.67271019480314465</c:v>
                </c:pt>
                <c:pt idx="1">
                  <c:v>0.25676443658636694</c:v>
                </c:pt>
                <c:pt idx="2">
                  <c:v>0</c:v>
                </c:pt>
                <c:pt idx="3">
                  <c:v>3.9039560508950841E-2</c:v>
                </c:pt>
                <c:pt idx="4">
                  <c:v>6.2355949862659052E-4</c:v>
                </c:pt>
                <c:pt idx="5">
                  <c:v>3.0862248602910997E-2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6CB1-435E-8FBF-58844107D188}"/>
            </c:ext>
          </c:extLst>
        </c:ser>
        <c:ser>
          <c:idx val="2"/>
          <c:order val="2"/>
          <c:tx>
            <c:v>2021</c:v>
          </c:tx>
          <c:spPr>
            <a:solidFill>
              <a:srgbClr val="A5A5A5"/>
            </a:solidFill>
            <a:ln cmpd="sng">
              <a:solidFill>
                <a:srgbClr val="000000"/>
              </a:solidFill>
            </a:ln>
          </c:spPr>
          <c:invertIfNegative val="1"/>
          <c:dPt>
            <c:idx val="0"/>
            <c:invertIfNegative val="1"/>
            <c:bubble3D val="0"/>
            <c:extLst>
              <c:ext xmlns:c16="http://schemas.microsoft.com/office/drawing/2014/chart" uri="{C3380CC4-5D6E-409C-BE32-E72D297353CC}">
                <c16:uniqueId val="{00000002-6CB1-435E-8FBF-58844107D188}"/>
              </c:ext>
            </c:extLst>
          </c:dPt>
          <c:dLbls>
            <c:spPr>
              <a:noFill/>
              <a:ln>
                <a:noFill/>
              </a:ln>
              <a:effectLst/>
            </c:spPr>
            <c:txPr>
              <a:bodyPr/>
              <a:lstStyle/>
              <a:p>
                <a:pPr lvl="0">
                  <a:defRPr sz="1000">
                    <a:latin typeface="Arial Narrow"/>
                  </a:defRPr>
                </a:pPr>
                <a:endParaRPr lang="pl-PL"/>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Aktywa!$B$47:$B$52</c:f>
              <c:strCache>
                <c:ptCount val="6"/>
                <c:pt idx="0">
                  <c:v>1. Zapasy</c:v>
                </c:pt>
                <c:pt idx="1">
                  <c:v>2. Należności handlowe</c:v>
                </c:pt>
                <c:pt idx="2">
                  <c:v>3. Należności z tytułu podatku dochodowego</c:v>
                </c:pt>
                <c:pt idx="3">
                  <c:v>4. Należności krótkoterminowe pozostałe</c:v>
                </c:pt>
                <c:pt idx="4">
                  <c:v>5. Aktywa finansowe</c:v>
                </c:pt>
                <c:pt idx="5">
                  <c:v>6. Środki pieniężne i ich ekwiwalenty</c:v>
                </c:pt>
              </c:strCache>
            </c:strRef>
          </c:cat>
          <c:val>
            <c:numRef>
              <c:f>Aktywa!$E$47:$E$52</c:f>
              <c:numCache>
                <c:formatCode>0.00%</c:formatCode>
                <c:ptCount val="6"/>
                <c:pt idx="0">
                  <c:v>0.68863341054177729</c:v>
                </c:pt>
                <c:pt idx="1">
                  <c:v>0.24025478786509236</c:v>
                </c:pt>
                <c:pt idx="2">
                  <c:v>0</c:v>
                </c:pt>
                <c:pt idx="3">
                  <c:v>3.6438619287045927E-2</c:v>
                </c:pt>
                <c:pt idx="4">
                  <c:v>5.2256934636461219E-4</c:v>
                </c:pt>
                <c:pt idx="5">
                  <c:v>3.4150612959719787E-2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3-6CB1-435E-8FBF-58844107D188}"/>
            </c:ext>
          </c:extLst>
        </c:ser>
        <c:dLbls>
          <c:showLegendKey val="0"/>
          <c:showVal val="0"/>
          <c:showCatName val="0"/>
          <c:showSerName val="0"/>
          <c:showPercent val="0"/>
          <c:showBubbleSize val="0"/>
        </c:dLbls>
        <c:gapWidth val="150"/>
        <c:axId val="1591145407"/>
        <c:axId val="747499104"/>
      </c:barChart>
      <c:catAx>
        <c:axId val="1591145407"/>
        <c:scaling>
          <c:orientation val="minMax"/>
        </c:scaling>
        <c:delete val="0"/>
        <c:axPos val="b"/>
        <c:title>
          <c:tx>
            <c:rich>
              <a:bodyPr/>
              <a:lstStyle/>
              <a:p>
                <a:pPr lvl="0">
                  <a:defRPr b="0">
                    <a:solidFill>
                      <a:srgbClr val="000000"/>
                    </a:solidFill>
                    <a:latin typeface="+mn-lt"/>
                  </a:defRPr>
                </a:pPr>
                <a:endParaRPr lang="pl-PL"/>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pl-PL"/>
          </a:p>
        </c:txPr>
        <c:crossAx val="747499104"/>
        <c:crosses val="autoZero"/>
        <c:auto val="1"/>
        <c:lblAlgn val="ctr"/>
        <c:lblOffset val="100"/>
        <c:noMultiLvlLbl val="1"/>
      </c:catAx>
      <c:valAx>
        <c:axId val="74749910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pl-PL"/>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pl-PL"/>
          </a:p>
        </c:txPr>
        <c:crossAx val="1591145407"/>
        <c:crosses val="autoZero"/>
        <c:crossBetween val="between"/>
      </c:valAx>
    </c:plotArea>
    <c:legend>
      <c:legendPos val="r"/>
      <c:overlay val="0"/>
      <c:txPr>
        <a:bodyPr/>
        <a:lstStyle/>
        <a:p>
          <a:pPr lvl="0">
            <a:defRPr b="0">
              <a:solidFill>
                <a:srgbClr val="1A1A1A"/>
              </a:solidFill>
              <a:latin typeface="+mn-lt"/>
            </a:defRPr>
          </a:pPr>
          <a:endParaRPr lang="pl-PL"/>
        </a:p>
      </c:txPr>
    </c:legend>
    <c:plotVisOnly val="1"/>
    <c:dispBlanksAs val="zero"/>
    <c:showDLblsOverMax val="1"/>
  </c:chart>
  <c:spPr>
    <a:solidFill>
      <a:srgbClr val="F3F3F3"/>
    </a:solidFill>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1"/>
  <c:style val="2"/>
  <c:chart>
    <c:title>
      <c:tx>
        <c:rich>
          <a:bodyPr/>
          <a:lstStyle/>
          <a:p>
            <a:pPr lvl="0">
              <a:defRPr b="0">
                <a:solidFill>
                  <a:srgbClr val="757575"/>
                </a:solidFill>
                <a:latin typeface="+mn-lt"/>
              </a:defRPr>
            </a:pPr>
            <a:r>
              <a:rPr lang="pl-PL" b="0">
                <a:solidFill>
                  <a:srgbClr val="757575"/>
                </a:solidFill>
                <a:latin typeface="+mn-lt"/>
              </a:rPr>
              <a:t>Wskaźnik dynamiki aktywów ogółem</a:t>
            </a:r>
          </a:p>
        </c:rich>
      </c:tx>
      <c:overlay val="0"/>
    </c:title>
    <c:autoTitleDeleted val="0"/>
    <c:plotArea>
      <c:layout/>
      <c:barChart>
        <c:barDir val="col"/>
        <c:grouping val="clustered"/>
        <c:varyColors val="1"/>
        <c:ser>
          <c:idx val="0"/>
          <c:order val="0"/>
          <c:tx>
            <c:v>2020</c:v>
          </c:tx>
          <c:spPr>
            <a:solidFill>
              <a:srgbClr val="4472C4"/>
            </a:solidFill>
            <a:ln cmpd="sng">
              <a:solidFill>
                <a:srgbClr val="000000"/>
              </a:solidFill>
            </a:ln>
          </c:spPr>
          <c:invertIfNegative val="1"/>
          <c:dLbls>
            <c:spPr>
              <a:noFill/>
              <a:ln>
                <a:noFill/>
              </a:ln>
              <a:effectLst/>
            </c:spPr>
            <c:txPr>
              <a:bodyPr/>
              <a:lstStyle/>
              <a:p>
                <a:pPr lvl="0">
                  <a:defRPr/>
                </a:pPr>
                <a:endParaRPr lang="pl-PL"/>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Aktywa!$I$4:$I$5</c:f>
              <c:strCache>
                <c:ptCount val="2"/>
                <c:pt idx="0">
                  <c:v>Rok bazowy 2019</c:v>
                </c:pt>
                <c:pt idx="1">
                  <c:v>Liczone łańcuchowo</c:v>
                </c:pt>
              </c:strCache>
            </c:strRef>
          </c:cat>
          <c:val>
            <c:numRef>
              <c:f>Aktywa!$J$4:$J$5</c:f>
              <c:numCache>
                <c:formatCode>0.00%</c:formatCode>
                <c:ptCount val="2"/>
                <c:pt idx="0">
                  <c:v>1.0314749965813896</c:v>
                </c:pt>
                <c:pt idx="1">
                  <c:v>1.0314749965813896</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B013-40EA-A1AD-100070C8A6A4}"/>
            </c:ext>
          </c:extLst>
        </c:ser>
        <c:ser>
          <c:idx val="1"/>
          <c:order val="1"/>
          <c:tx>
            <c:v>2021</c:v>
          </c:tx>
          <c:spPr>
            <a:solidFill>
              <a:srgbClr val="ED7D31"/>
            </a:solidFill>
            <a:ln cmpd="sng">
              <a:solidFill>
                <a:srgbClr val="000000"/>
              </a:solidFill>
            </a:ln>
          </c:spPr>
          <c:invertIfNegative val="1"/>
          <c:dLbls>
            <c:spPr>
              <a:noFill/>
              <a:ln>
                <a:noFill/>
              </a:ln>
              <a:effectLst/>
            </c:spPr>
            <c:txPr>
              <a:bodyPr/>
              <a:lstStyle/>
              <a:p>
                <a:pPr lvl="0">
                  <a:defRPr/>
                </a:pPr>
                <a:endParaRPr lang="pl-PL"/>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Aktywa!$I$4:$I$5</c:f>
              <c:strCache>
                <c:ptCount val="2"/>
                <c:pt idx="0">
                  <c:v>Rok bazowy 2019</c:v>
                </c:pt>
                <c:pt idx="1">
                  <c:v>Liczone łańcuchowo</c:v>
                </c:pt>
              </c:strCache>
            </c:strRef>
          </c:cat>
          <c:val>
            <c:numRef>
              <c:f>Aktywa!$K$4:$K$5</c:f>
              <c:numCache>
                <c:formatCode>0.00%</c:formatCode>
                <c:ptCount val="2"/>
                <c:pt idx="0">
                  <c:v>1.1225765025535532</c:v>
                </c:pt>
                <c:pt idx="1">
                  <c:v>1.0883215844049547</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B013-40EA-A1AD-100070C8A6A4}"/>
            </c:ext>
          </c:extLst>
        </c:ser>
        <c:dLbls>
          <c:showLegendKey val="0"/>
          <c:showVal val="0"/>
          <c:showCatName val="0"/>
          <c:showSerName val="0"/>
          <c:showPercent val="0"/>
          <c:showBubbleSize val="0"/>
        </c:dLbls>
        <c:gapWidth val="150"/>
        <c:axId val="185843172"/>
        <c:axId val="747190370"/>
      </c:barChart>
      <c:catAx>
        <c:axId val="185843172"/>
        <c:scaling>
          <c:orientation val="minMax"/>
        </c:scaling>
        <c:delete val="0"/>
        <c:axPos val="b"/>
        <c:title>
          <c:tx>
            <c:rich>
              <a:bodyPr/>
              <a:lstStyle/>
              <a:p>
                <a:pPr lvl="0">
                  <a:defRPr b="0">
                    <a:solidFill>
                      <a:srgbClr val="000000"/>
                    </a:solidFill>
                    <a:latin typeface="+mn-lt"/>
                  </a:defRPr>
                </a:pPr>
                <a:r>
                  <a:rPr lang="pl-PL" b="0">
                    <a:solidFill>
                      <a:srgbClr val="000000"/>
                    </a:solidFill>
                    <a:latin typeface="+mn-lt"/>
                  </a:rPr>
                  <a:t>Wskaźnik dynamiki aktywów ogółem</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pl-PL"/>
          </a:p>
        </c:txPr>
        <c:crossAx val="747190370"/>
        <c:crosses val="autoZero"/>
        <c:auto val="1"/>
        <c:lblAlgn val="ctr"/>
        <c:lblOffset val="100"/>
        <c:noMultiLvlLbl val="1"/>
      </c:catAx>
      <c:valAx>
        <c:axId val="74719037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pl-PL"/>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pl-PL"/>
          </a:p>
        </c:txPr>
        <c:crossAx val="185843172"/>
        <c:crosses val="autoZero"/>
        <c:crossBetween val="between"/>
      </c:valAx>
    </c:plotArea>
    <c:legend>
      <c:legendPos val="r"/>
      <c:overlay val="0"/>
      <c:txPr>
        <a:bodyPr/>
        <a:lstStyle/>
        <a:p>
          <a:pPr lvl="0">
            <a:defRPr b="0">
              <a:solidFill>
                <a:srgbClr val="1A1A1A"/>
              </a:solidFill>
              <a:latin typeface="+mn-lt"/>
            </a:defRPr>
          </a:pPr>
          <a:endParaRPr lang="pl-PL"/>
        </a:p>
      </c:txPr>
    </c:legend>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1"/>
  <c:style val="2"/>
  <c:chart>
    <c:title>
      <c:tx>
        <c:rich>
          <a:bodyPr/>
          <a:lstStyle/>
          <a:p>
            <a:pPr lvl="0">
              <a:defRPr b="0">
                <a:solidFill>
                  <a:srgbClr val="757575"/>
                </a:solidFill>
                <a:latin typeface="+mn-lt"/>
              </a:defRPr>
            </a:pPr>
            <a:r>
              <a:rPr lang="pl-PL" b="0">
                <a:solidFill>
                  <a:srgbClr val="757575"/>
                </a:solidFill>
                <a:latin typeface="+mn-lt"/>
              </a:rPr>
              <a:t>Wsk. udziału aktywów trwałych - wskaźniki relacji</a:t>
            </a:r>
          </a:p>
        </c:rich>
      </c:tx>
      <c:overlay val="0"/>
    </c:title>
    <c:autoTitleDeleted val="0"/>
    <c:plotArea>
      <c:layout/>
      <c:barChart>
        <c:barDir val="col"/>
        <c:grouping val="clustered"/>
        <c:varyColors val="1"/>
        <c:ser>
          <c:idx val="0"/>
          <c:order val="0"/>
          <c:tx>
            <c:strRef>
              <c:f>Aktywa!$J$9:$J$10</c:f>
              <c:strCache>
                <c:ptCount val="2"/>
                <c:pt idx="0">
                  <c:v>Wsk. udziału aktywów trwałych - wskaźniki relacji</c:v>
                </c:pt>
                <c:pt idx="1">
                  <c:v>2019</c:v>
                </c:pt>
              </c:strCache>
            </c:strRef>
          </c:tx>
          <c:spPr>
            <a:solidFill>
              <a:srgbClr val="4472C4"/>
            </a:solidFill>
            <a:ln cmpd="sng">
              <a:solidFill>
                <a:srgbClr val="000000"/>
              </a:solidFill>
            </a:ln>
          </c:spPr>
          <c:invertIfNegative val="1"/>
          <c:dLbls>
            <c:spPr>
              <a:noFill/>
              <a:ln>
                <a:noFill/>
              </a:ln>
              <a:effectLst/>
            </c:spPr>
            <c:txPr>
              <a:bodyPr/>
              <a:lstStyle/>
              <a:p>
                <a:pPr lvl="0">
                  <a:defRPr sz="1000">
                    <a:latin typeface="Arial Narrow"/>
                  </a:defRPr>
                </a:pPr>
                <a:endParaRPr lang="pl-PL"/>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Aktywa!$I$11:$I$13</c:f>
              <c:strCache>
                <c:ptCount val="3"/>
                <c:pt idx="0">
                  <c:v>wsk. udziału akt. trwałych</c:v>
                </c:pt>
                <c:pt idx="1">
                  <c:v>wsk. udziału aktywów obrotowych</c:v>
                </c:pt>
                <c:pt idx="2">
                  <c:v>wsk. unieruchomienia majątku</c:v>
                </c:pt>
              </c:strCache>
            </c:strRef>
          </c:cat>
          <c:val>
            <c:numRef>
              <c:f>Aktywa!$J$11:$J$13</c:f>
              <c:numCache>
                <c:formatCode>0.00%</c:formatCode>
                <c:ptCount val="3"/>
                <c:pt idx="0">
                  <c:v>0.2536133224730524</c:v>
                </c:pt>
                <c:pt idx="1">
                  <c:v>0.74638667752694754</c:v>
                </c:pt>
                <c:pt idx="2">
                  <c:v>0.33978811534172376</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F654-4789-BA4C-FDCCEBE7ED76}"/>
            </c:ext>
          </c:extLst>
        </c:ser>
        <c:ser>
          <c:idx val="1"/>
          <c:order val="1"/>
          <c:tx>
            <c:strRef>
              <c:f>Aktywa!$K$9:$K$10</c:f>
              <c:strCache>
                <c:ptCount val="2"/>
                <c:pt idx="0">
                  <c:v>Wsk. udziału aktywów trwałych - wskaźniki relacji</c:v>
                </c:pt>
                <c:pt idx="1">
                  <c:v>2020</c:v>
                </c:pt>
              </c:strCache>
            </c:strRef>
          </c:tx>
          <c:spPr>
            <a:solidFill>
              <a:srgbClr val="ED7D31"/>
            </a:solidFill>
            <a:ln cmpd="sng">
              <a:solidFill>
                <a:srgbClr val="000000"/>
              </a:solidFill>
            </a:ln>
          </c:spPr>
          <c:invertIfNegative val="1"/>
          <c:dLbls>
            <c:spPr>
              <a:noFill/>
              <a:ln>
                <a:noFill/>
              </a:ln>
              <a:effectLst/>
            </c:spPr>
            <c:txPr>
              <a:bodyPr/>
              <a:lstStyle/>
              <a:p>
                <a:pPr lvl="0">
                  <a:defRPr sz="1000">
                    <a:latin typeface="Arial Narrow"/>
                  </a:defRPr>
                </a:pPr>
                <a:endParaRPr lang="pl-PL"/>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Aktywa!$I$11:$I$13</c:f>
              <c:strCache>
                <c:ptCount val="3"/>
                <c:pt idx="0">
                  <c:v>wsk. udziału akt. trwałych</c:v>
                </c:pt>
                <c:pt idx="1">
                  <c:v>wsk. udziału aktywów obrotowych</c:v>
                </c:pt>
                <c:pt idx="2">
                  <c:v>wsk. unieruchomienia majątku</c:v>
                </c:pt>
              </c:strCache>
            </c:strRef>
          </c:cat>
          <c:val>
            <c:numRef>
              <c:f>Aktywa!$K$11:$K$13</c:f>
              <c:numCache>
                <c:formatCode>0.00%</c:formatCode>
                <c:ptCount val="3"/>
                <c:pt idx="0">
                  <c:v>0.26974886305341489</c:v>
                </c:pt>
                <c:pt idx="1">
                  <c:v>0.73025113694658517</c:v>
                </c:pt>
                <c:pt idx="2">
                  <c:v>0.36939191109146591</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F654-4789-BA4C-FDCCEBE7ED76}"/>
            </c:ext>
          </c:extLst>
        </c:ser>
        <c:ser>
          <c:idx val="2"/>
          <c:order val="2"/>
          <c:tx>
            <c:strRef>
              <c:f>Aktywa!$L$9:$L$10</c:f>
              <c:strCache>
                <c:ptCount val="2"/>
                <c:pt idx="0">
                  <c:v>Wsk. udziału aktywów trwałych - wskaźniki relacji</c:v>
                </c:pt>
                <c:pt idx="1">
                  <c:v>2021</c:v>
                </c:pt>
              </c:strCache>
            </c:strRef>
          </c:tx>
          <c:spPr>
            <a:solidFill>
              <a:srgbClr val="A5A5A5"/>
            </a:solidFill>
            <a:ln cmpd="sng">
              <a:solidFill>
                <a:srgbClr val="000000"/>
              </a:solidFill>
            </a:ln>
          </c:spPr>
          <c:invertIfNegative val="1"/>
          <c:dLbls>
            <c:spPr>
              <a:noFill/>
              <a:ln>
                <a:noFill/>
              </a:ln>
              <a:effectLst/>
            </c:spPr>
            <c:txPr>
              <a:bodyPr/>
              <a:lstStyle/>
              <a:p>
                <a:pPr lvl="0">
                  <a:defRPr sz="1000">
                    <a:latin typeface="Arial Narrow"/>
                  </a:defRPr>
                </a:pPr>
                <a:endParaRPr lang="pl-PL"/>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Aktywa!$I$11:$I$13</c:f>
              <c:strCache>
                <c:ptCount val="3"/>
                <c:pt idx="0">
                  <c:v>wsk. udziału akt. trwałych</c:v>
                </c:pt>
                <c:pt idx="1">
                  <c:v>wsk. udziału aktywów obrotowych</c:v>
                </c:pt>
                <c:pt idx="2">
                  <c:v>wsk. unieruchomienia majątku</c:v>
                </c:pt>
              </c:strCache>
            </c:strRef>
          </c:cat>
          <c:val>
            <c:numRef>
              <c:f>Aktywa!$L$11:$L$13</c:f>
              <c:numCache>
                <c:formatCode>0.00%</c:formatCode>
                <c:ptCount val="3"/>
                <c:pt idx="0">
                  <c:v>0.25001324054360374</c:v>
                </c:pt>
                <c:pt idx="1">
                  <c:v>0.74998675945639626</c:v>
                </c:pt>
                <c:pt idx="2">
                  <c:v>0.33335687249307949</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2-F654-4789-BA4C-FDCCEBE7ED76}"/>
            </c:ext>
          </c:extLst>
        </c:ser>
        <c:dLbls>
          <c:showLegendKey val="0"/>
          <c:showVal val="0"/>
          <c:showCatName val="0"/>
          <c:showSerName val="0"/>
          <c:showPercent val="0"/>
          <c:showBubbleSize val="0"/>
        </c:dLbls>
        <c:gapWidth val="150"/>
        <c:axId val="124244001"/>
        <c:axId val="1371550947"/>
      </c:barChart>
      <c:catAx>
        <c:axId val="124244001"/>
        <c:scaling>
          <c:orientation val="minMax"/>
        </c:scaling>
        <c:delete val="0"/>
        <c:axPos val="b"/>
        <c:title>
          <c:tx>
            <c:rich>
              <a:bodyPr/>
              <a:lstStyle/>
              <a:p>
                <a:pPr lvl="0">
                  <a:defRPr b="0">
                    <a:solidFill>
                      <a:srgbClr val="000000"/>
                    </a:solidFill>
                    <a:latin typeface="+mn-lt"/>
                  </a:defRPr>
                </a:pPr>
                <a:r>
                  <a:rPr lang="pl-PL" b="0">
                    <a:solidFill>
                      <a:srgbClr val="000000"/>
                    </a:solidFill>
                    <a:latin typeface="+mn-lt"/>
                  </a:rPr>
                  <a:t>Wsk. udziału aktywów trwałych - wskaźniki relacji</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pl-PL"/>
          </a:p>
        </c:txPr>
        <c:crossAx val="1371550947"/>
        <c:crosses val="autoZero"/>
        <c:auto val="1"/>
        <c:lblAlgn val="ctr"/>
        <c:lblOffset val="100"/>
        <c:noMultiLvlLbl val="1"/>
      </c:catAx>
      <c:valAx>
        <c:axId val="137155094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pl-PL"/>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pl-PL"/>
          </a:p>
        </c:txPr>
        <c:crossAx val="124244001"/>
        <c:crosses val="autoZero"/>
        <c:crossBetween val="between"/>
      </c:valAx>
    </c:plotArea>
    <c:legend>
      <c:legendPos val="r"/>
      <c:overlay val="0"/>
      <c:txPr>
        <a:bodyPr/>
        <a:lstStyle/>
        <a:p>
          <a:pPr lvl="0">
            <a:defRPr b="0">
              <a:solidFill>
                <a:srgbClr val="1A1A1A"/>
              </a:solidFill>
              <a:latin typeface="+mn-lt"/>
            </a:defRPr>
          </a:pPr>
          <a:endParaRPr lang="pl-PL"/>
        </a:p>
      </c:txPr>
    </c:legend>
    <c:plotVisOnly val="1"/>
    <c:dispBlanksAs val="zero"/>
    <c:showDLblsOverMax val="1"/>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1"/>
  <c:style val="2"/>
  <c:chart>
    <c:title>
      <c:tx>
        <c:rich>
          <a:bodyPr/>
          <a:lstStyle/>
          <a:p>
            <a:pPr lvl="0">
              <a:defRPr b="0">
                <a:solidFill>
                  <a:srgbClr val="757575"/>
                </a:solidFill>
                <a:latin typeface="+mn-lt"/>
              </a:defRPr>
            </a:pPr>
            <a:r>
              <a:rPr lang="pl-PL" b="0">
                <a:solidFill>
                  <a:srgbClr val="757575"/>
                </a:solidFill>
                <a:latin typeface="+mn-lt"/>
              </a:rPr>
              <a:t>Udział w aktywach aktówów trwałych i obrotowych</a:t>
            </a:r>
          </a:p>
        </c:rich>
      </c:tx>
      <c:overlay val="0"/>
    </c:title>
    <c:autoTitleDeleted val="0"/>
    <c:plotArea>
      <c:layout/>
      <c:barChart>
        <c:barDir val="col"/>
        <c:grouping val="percentStacked"/>
        <c:varyColors val="1"/>
        <c:ser>
          <c:idx val="0"/>
          <c:order val="0"/>
          <c:tx>
            <c:strRef>
              <c:f>Aktywa!$AH$6</c:f>
              <c:strCache>
                <c:ptCount val="1"/>
                <c:pt idx="0">
                  <c:v>I. Aktywa trwałe</c:v>
                </c:pt>
              </c:strCache>
            </c:strRef>
          </c:tx>
          <c:spPr>
            <a:solidFill>
              <a:srgbClr val="4472C4"/>
            </a:solidFill>
            <a:ln cmpd="sng">
              <a:solidFill>
                <a:srgbClr val="000000"/>
              </a:solidFill>
            </a:ln>
          </c:spPr>
          <c:invertIfNegative val="1"/>
          <c:dLbls>
            <c:spPr>
              <a:noFill/>
              <a:ln>
                <a:noFill/>
              </a:ln>
              <a:effectLst/>
            </c:spPr>
            <c:txPr>
              <a:bodyPr/>
              <a:lstStyle/>
              <a:p>
                <a:pPr lvl="0">
                  <a:defRPr/>
                </a:pPr>
                <a:endParaRPr lang="pl-PL"/>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Aktywa!$AG$7:$AG$9</c:f>
              <c:numCache>
                <c:formatCode>General</c:formatCode>
                <c:ptCount val="3"/>
                <c:pt idx="0">
                  <c:v>2019</c:v>
                </c:pt>
                <c:pt idx="1">
                  <c:v>2020</c:v>
                </c:pt>
                <c:pt idx="2">
                  <c:v>2021</c:v>
                </c:pt>
              </c:numCache>
            </c:numRef>
          </c:cat>
          <c:val>
            <c:numRef>
              <c:f>Aktywa!$AH$7:$AH$9</c:f>
              <c:numCache>
                <c:formatCode>0.00%</c:formatCode>
                <c:ptCount val="3"/>
                <c:pt idx="0">
                  <c:v>0.2536133224730524</c:v>
                </c:pt>
                <c:pt idx="1">
                  <c:v>0.26974886305341489</c:v>
                </c:pt>
                <c:pt idx="2">
                  <c:v>0.25001324054360374</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328E-4F30-8967-0DCF9E1E773B}"/>
            </c:ext>
          </c:extLst>
        </c:ser>
        <c:ser>
          <c:idx val="1"/>
          <c:order val="1"/>
          <c:tx>
            <c:strRef>
              <c:f>Aktywa!$AI$6</c:f>
              <c:strCache>
                <c:ptCount val="1"/>
                <c:pt idx="0">
                  <c:v>II. Aktywa obrotowe</c:v>
                </c:pt>
              </c:strCache>
            </c:strRef>
          </c:tx>
          <c:spPr>
            <a:solidFill>
              <a:srgbClr val="ED7D31"/>
            </a:solidFill>
            <a:ln cmpd="sng">
              <a:solidFill>
                <a:srgbClr val="000000"/>
              </a:solidFill>
            </a:ln>
          </c:spPr>
          <c:invertIfNegative val="1"/>
          <c:dLbls>
            <c:spPr>
              <a:noFill/>
              <a:ln>
                <a:noFill/>
              </a:ln>
              <a:effectLst/>
            </c:spPr>
            <c:txPr>
              <a:bodyPr/>
              <a:lstStyle/>
              <a:p>
                <a:pPr lvl="0">
                  <a:defRPr/>
                </a:pPr>
                <a:endParaRPr lang="pl-PL"/>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Aktywa!$AG$7:$AG$9</c:f>
              <c:numCache>
                <c:formatCode>General</c:formatCode>
                <c:ptCount val="3"/>
                <c:pt idx="0">
                  <c:v>2019</c:v>
                </c:pt>
                <c:pt idx="1">
                  <c:v>2020</c:v>
                </c:pt>
                <c:pt idx="2">
                  <c:v>2021</c:v>
                </c:pt>
              </c:numCache>
            </c:numRef>
          </c:cat>
          <c:val>
            <c:numRef>
              <c:f>Aktywa!$AI$7:$AI$9</c:f>
              <c:numCache>
                <c:formatCode>0.00%</c:formatCode>
                <c:ptCount val="3"/>
                <c:pt idx="0">
                  <c:v>0.74638667752694754</c:v>
                </c:pt>
                <c:pt idx="1">
                  <c:v>0.73025113694658517</c:v>
                </c:pt>
                <c:pt idx="2">
                  <c:v>0.74998675945639626</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328E-4F30-8967-0DCF9E1E773B}"/>
            </c:ext>
          </c:extLst>
        </c:ser>
        <c:dLbls>
          <c:showLegendKey val="0"/>
          <c:showVal val="0"/>
          <c:showCatName val="0"/>
          <c:showSerName val="0"/>
          <c:showPercent val="0"/>
          <c:showBubbleSize val="0"/>
        </c:dLbls>
        <c:gapWidth val="150"/>
        <c:overlap val="100"/>
        <c:axId val="1747242832"/>
        <c:axId val="1690240130"/>
      </c:barChart>
      <c:catAx>
        <c:axId val="1747242832"/>
        <c:scaling>
          <c:orientation val="minMax"/>
        </c:scaling>
        <c:delete val="0"/>
        <c:axPos val="b"/>
        <c:title>
          <c:tx>
            <c:rich>
              <a:bodyPr/>
              <a:lstStyle/>
              <a:p>
                <a:pPr lvl="0">
                  <a:defRPr b="0">
                    <a:solidFill>
                      <a:srgbClr val="000000"/>
                    </a:solidFill>
                    <a:latin typeface="+mn-lt"/>
                  </a:defRPr>
                </a:pPr>
                <a:endParaRPr lang="pl-PL"/>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pl-PL"/>
          </a:p>
        </c:txPr>
        <c:crossAx val="1690240130"/>
        <c:crosses val="autoZero"/>
        <c:auto val="1"/>
        <c:lblAlgn val="ctr"/>
        <c:lblOffset val="100"/>
        <c:noMultiLvlLbl val="1"/>
      </c:catAx>
      <c:valAx>
        <c:axId val="169024013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pl-PL"/>
              </a:p>
            </c:rich>
          </c:tx>
          <c:overlay val="0"/>
        </c:title>
        <c:numFmt formatCode="0%" sourceLinked="1"/>
        <c:majorTickMark val="none"/>
        <c:minorTickMark val="none"/>
        <c:tickLblPos val="nextTo"/>
        <c:spPr>
          <a:ln/>
        </c:spPr>
        <c:txPr>
          <a:bodyPr/>
          <a:lstStyle/>
          <a:p>
            <a:pPr lvl="0">
              <a:defRPr b="0">
                <a:solidFill>
                  <a:srgbClr val="000000"/>
                </a:solidFill>
                <a:latin typeface="+mn-lt"/>
              </a:defRPr>
            </a:pPr>
            <a:endParaRPr lang="pl-PL"/>
          </a:p>
        </c:txPr>
        <c:crossAx val="1747242832"/>
        <c:crosses val="autoZero"/>
        <c:crossBetween val="between"/>
      </c:valAx>
    </c:plotArea>
    <c:legend>
      <c:legendPos val="r"/>
      <c:overlay val="0"/>
      <c:txPr>
        <a:bodyPr/>
        <a:lstStyle/>
        <a:p>
          <a:pPr lvl="0">
            <a:defRPr b="0">
              <a:solidFill>
                <a:srgbClr val="1A1A1A"/>
              </a:solidFill>
              <a:latin typeface="+mn-lt"/>
            </a:defRPr>
          </a:pPr>
          <a:endParaRPr lang="pl-PL"/>
        </a:p>
      </c:txPr>
    </c:legend>
    <c:plotVisOnly val="1"/>
    <c:dispBlanksAs val="zero"/>
    <c:showDLblsOverMax val="1"/>
  </c:chart>
  <c:spPr>
    <a:solidFill>
      <a:srgbClr val="F3F3F3"/>
    </a:solidFill>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1"/>
  <c:style val="2"/>
  <c:chart>
    <c:title>
      <c:tx>
        <c:rich>
          <a:bodyPr/>
          <a:lstStyle/>
          <a:p>
            <a:pPr lvl="0">
              <a:defRPr b="0">
                <a:solidFill>
                  <a:srgbClr val="757575"/>
                </a:solidFill>
                <a:latin typeface="+mn-lt"/>
              </a:defRPr>
            </a:pPr>
            <a:r>
              <a:rPr lang="pl-PL" b="0">
                <a:solidFill>
                  <a:srgbClr val="757575"/>
                </a:solidFill>
                <a:latin typeface="+mn-lt"/>
              </a:rPr>
              <a:t>Pozostałe wskaźniki</a:t>
            </a:r>
          </a:p>
        </c:rich>
      </c:tx>
      <c:overlay val="0"/>
    </c:title>
    <c:autoTitleDeleted val="0"/>
    <c:plotArea>
      <c:layout/>
      <c:barChart>
        <c:barDir val="col"/>
        <c:grouping val="clustered"/>
        <c:varyColors val="1"/>
        <c:ser>
          <c:idx val="0"/>
          <c:order val="0"/>
          <c:tx>
            <c:v>2019</c:v>
          </c:tx>
          <c:spPr>
            <a:solidFill>
              <a:srgbClr val="4472C4"/>
            </a:solidFill>
            <a:ln cmpd="sng">
              <a:solidFill>
                <a:srgbClr val="000000"/>
              </a:solidFill>
            </a:ln>
          </c:spPr>
          <c:invertIfNegative val="1"/>
          <c:dPt>
            <c:idx val="1"/>
            <c:invertIfNegative val="1"/>
            <c:bubble3D val="0"/>
            <c:extLst>
              <c:ext xmlns:c16="http://schemas.microsoft.com/office/drawing/2014/chart" uri="{C3380CC4-5D6E-409C-BE32-E72D297353CC}">
                <c16:uniqueId val="{00000000-DAFF-44CA-9A0A-EEC423C880B7}"/>
              </c:ext>
            </c:extLst>
          </c:dPt>
          <c:dLbls>
            <c:spPr>
              <a:noFill/>
              <a:ln>
                <a:noFill/>
              </a:ln>
              <a:effectLst/>
            </c:spPr>
            <c:txPr>
              <a:bodyPr/>
              <a:lstStyle/>
              <a:p>
                <a:pPr lvl="0">
                  <a:defRPr sz="1000">
                    <a:latin typeface="Arial Narrow"/>
                  </a:defRPr>
                </a:pPr>
                <a:endParaRPr lang="pl-PL"/>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Aktywa!$I$18:$I$24</c:f>
              <c:strCache>
                <c:ptCount val="7"/>
                <c:pt idx="0">
                  <c:v>Udział WNIP w aktywach ogółem</c:v>
                </c:pt>
                <c:pt idx="1">
                  <c:v>Udział rzeczowych aktywów trwałych ogółem</c:v>
                </c:pt>
                <c:pt idx="2">
                  <c:v>Udział należności długoterminowych w aktywach ogółem</c:v>
                </c:pt>
                <c:pt idx="3">
                  <c:v>Udział inwestycji długoterminowych w aktywach ogółem</c:v>
                </c:pt>
                <c:pt idx="4">
                  <c:v>Udział długoterminowych rozl. międzyokr. w aktywach ogółem</c:v>
                </c:pt>
                <c:pt idx="5">
                  <c:v>Udział zapasów w aktywach ogółem</c:v>
                </c:pt>
                <c:pt idx="6">
                  <c:v>Udział należności w aktywach ogółem</c:v>
                </c:pt>
              </c:strCache>
            </c:strRef>
          </c:cat>
          <c:val>
            <c:numRef>
              <c:f>Aktywa!$J$18:$J$24</c:f>
              <c:numCache>
                <c:formatCode>0.00%</c:formatCode>
                <c:ptCount val="7"/>
                <c:pt idx="0">
                  <c:v>1.665903672479295E-2</c:v>
                </c:pt>
                <c:pt idx="1">
                  <c:v>0.21610373550063319</c:v>
                </c:pt>
                <c:pt idx="2">
                  <c:v>3.6207542346177401E-3</c:v>
                </c:pt>
                <c:pt idx="3">
                  <c:v>1.563642633340666E-3</c:v>
                </c:pt>
                <c:pt idx="4">
                  <c:v>0</c:v>
                </c:pt>
                <c:pt idx="5">
                  <c:v>0.48131060601556508</c:v>
                </c:pt>
                <c:pt idx="6">
                  <c:v>0.2487737593417243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DAFF-44CA-9A0A-EEC423C880B7}"/>
            </c:ext>
          </c:extLst>
        </c:ser>
        <c:ser>
          <c:idx val="1"/>
          <c:order val="1"/>
          <c:tx>
            <c:v>2020</c:v>
          </c:tx>
          <c:spPr>
            <a:solidFill>
              <a:srgbClr val="ED7D31"/>
            </a:solidFill>
            <a:ln cmpd="sng">
              <a:solidFill>
                <a:srgbClr val="000000"/>
              </a:solidFill>
            </a:ln>
          </c:spPr>
          <c:invertIfNegative val="1"/>
          <c:dPt>
            <c:idx val="1"/>
            <c:invertIfNegative val="1"/>
            <c:bubble3D val="0"/>
            <c:extLst>
              <c:ext xmlns:c16="http://schemas.microsoft.com/office/drawing/2014/chart" uri="{C3380CC4-5D6E-409C-BE32-E72D297353CC}">
                <c16:uniqueId val="{00000002-DAFF-44CA-9A0A-EEC423C880B7}"/>
              </c:ext>
            </c:extLst>
          </c:dPt>
          <c:dLbls>
            <c:spPr>
              <a:noFill/>
              <a:ln>
                <a:noFill/>
              </a:ln>
              <a:effectLst/>
            </c:spPr>
            <c:txPr>
              <a:bodyPr/>
              <a:lstStyle/>
              <a:p>
                <a:pPr lvl="0">
                  <a:defRPr sz="1000">
                    <a:latin typeface="Arial Narrow"/>
                  </a:defRPr>
                </a:pPr>
                <a:endParaRPr lang="pl-PL"/>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Aktywa!$I$18:$I$24</c:f>
              <c:strCache>
                <c:ptCount val="7"/>
                <c:pt idx="0">
                  <c:v>Udział WNIP w aktywach ogółem</c:v>
                </c:pt>
                <c:pt idx="1">
                  <c:v>Udział rzeczowych aktywów trwałych ogółem</c:v>
                </c:pt>
                <c:pt idx="2">
                  <c:v>Udział należności długoterminowych w aktywach ogółem</c:v>
                </c:pt>
                <c:pt idx="3">
                  <c:v>Udział inwestycji długoterminowych w aktywach ogółem</c:v>
                </c:pt>
                <c:pt idx="4">
                  <c:v>Udział długoterminowych rozl. międzyokr. w aktywach ogółem</c:v>
                </c:pt>
                <c:pt idx="5">
                  <c:v>Udział zapasów w aktywach ogółem</c:v>
                </c:pt>
                <c:pt idx="6">
                  <c:v>Udział należności w aktywach ogółem</c:v>
                </c:pt>
              </c:strCache>
            </c:strRef>
          </c:cat>
          <c:val>
            <c:numRef>
              <c:f>Aktywa!$K$18:$K$24</c:f>
              <c:numCache>
                <c:formatCode>0.00%</c:formatCode>
                <c:ptCount val="7"/>
                <c:pt idx="0">
                  <c:v>6.5824740188251841E-3</c:v>
                </c:pt>
                <c:pt idx="1">
                  <c:v>0.22076073110420713</c:v>
                </c:pt>
                <c:pt idx="2">
                  <c:v>3.4756846176458721E-3</c:v>
                </c:pt>
                <c:pt idx="3">
                  <c:v>1.752252278216161E-3</c:v>
                </c:pt>
                <c:pt idx="4">
                  <c:v>0</c:v>
                </c:pt>
                <c:pt idx="5">
                  <c:v>0.49124738459055511</c:v>
                </c:pt>
                <c:pt idx="6">
                  <c:v>0.21948688980984604</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3-DAFF-44CA-9A0A-EEC423C880B7}"/>
            </c:ext>
          </c:extLst>
        </c:ser>
        <c:ser>
          <c:idx val="2"/>
          <c:order val="2"/>
          <c:tx>
            <c:v>2021</c:v>
          </c:tx>
          <c:spPr>
            <a:solidFill>
              <a:srgbClr val="A5A5A5"/>
            </a:solidFill>
            <a:ln cmpd="sng">
              <a:solidFill>
                <a:srgbClr val="000000"/>
              </a:solidFill>
            </a:ln>
          </c:spPr>
          <c:invertIfNegative val="1"/>
          <c:dPt>
            <c:idx val="1"/>
            <c:invertIfNegative val="1"/>
            <c:bubble3D val="0"/>
            <c:extLst>
              <c:ext xmlns:c16="http://schemas.microsoft.com/office/drawing/2014/chart" uri="{C3380CC4-5D6E-409C-BE32-E72D297353CC}">
                <c16:uniqueId val="{00000004-DAFF-44CA-9A0A-EEC423C880B7}"/>
              </c:ext>
            </c:extLst>
          </c:dPt>
          <c:dLbls>
            <c:spPr>
              <a:noFill/>
              <a:ln>
                <a:noFill/>
              </a:ln>
              <a:effectLst/>
            </c:spPr>
            <c:txPr>
              <a:bodyPr/>
              <a:lstStyle/>
              <a:p>
                <a:pPr lvl="0">
                  <a:defRPr sz="1000">
                    <a:latin typeface="Arial Narrow"/>
                  </a:defRPr>
                </a:pPr>
                <a:endParaRPr lang="pl-PL"/>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Aktywa!$I$18:$I$24</c:f>
              <c:strCache>
                <c:ptCount val="7"/>
                <c:pt idx="0">
                  <c:v>Udział WNIP w aktywach ogółem</c:v>
                </c:pt>
                <c:pt idx="1">
                  <c:v>Udział rzeczowych aktywów trwałych ogółem</c:v>
                </c:pt>
                <c:pt idx="2">
                  <c:v>Udział należności długoterminowych w aktywach ogółem</c:v>
                </c:pt>
                <c:pt idx="3">
                  <c:v>Udział inwestycji długoterminowych w aktywach ogółem</c:v>
                </c:pt>
                <c:pt idx="4">
                  <c:v>Udział długoterminowych rozl. międzyokr. w aktywach ogółem</c:v>
                </c:pt>
                <c:pt idx="5">
                  <c:v>Udział zapasów w aktywach ogółem</c:v>
                </c:pt>
                <c:pt idx="6">
                  <c:v>Udział należności w aktywach ogółem</c:v>
                </c:pt>
              </c:strCache>
            </c:strRef>
          </c:cat>
          <c:val>
            <c:numRef>
              <c:f>Aktywa!$L$18:$L$24</c:f>
              <c:numCache>
                <c:formatCode>0.00%</c:formatCode>
                <c:ptCount val="7"/>
                <c:pt idx="0">
                  <c:v>5.9900219263402076E-3</c:v>
                </c:pt>
                <c:pt idx="1">
                  <c:v>0.21010624212187656</c:v>
                </c:pt>
                <c:pt idx="2">
                  <c:v>1.7053820161640556E-3</c:v>
                </c:pt>
                <c:pt idx="3">
                  <c:v>1.3293505778173228E-3</c:v>
                </c:pt>
                <c:pt idx="4">
                  <c:v>0</c:v>
                </c:pt>
                <c:pt idx="5">
                  <c:v>0.51646594002563373</c:v>
                </c:pt>
                <c:pt idx="6">
                  <c:v>0.2092217738091455</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5-DAFF-44CA-9A0A-EEC423C880B7}"/>
            </c:ext>
          </c:extLst>
        </c:ser>
        <c:dLbls>
          <c:showLegendKey val="0"/>
          <c:showVal val="0"/>
          <c:showCatName val="0"/>
          <c:showSerName val="0"/>
          <c:showPercent val="0"/>
          <c:showBubbleSize val="0"/>
        </c:dLbls>
        <c:gapWidth val="150"/>
        <c:axId val="2043207050"/>
        <c:axId val="1541339789"/>
      </c:barChart>
      <c:catAx>
        <c:axId val="2043207050"/>
        <c:scaling>
          <c:orientation val="minMax"/>
        </c:scaling>
        <c:delete val="0"/>
        <c:axPos val="b"/>
        <c:title>
          <c:tx>
            <c:rich>
              <a:bodyPr/>
              <a:lstStyle/>
              <a:p>
                <a:pPr lvl="0">
                  <a:defRPr b="0">
                    <a:solidFill>
                      <a:srgbClr val="000000"/>
                    </a:solidFill>
                    <a:latin typeface="+mn-lt"/>
                  </a:defRPr>
                </a:pPr>
                <a:r>
                  <a:rPr lang="pl-PL" b="0">
                    <a:solidFill>
                      <a:srgbClr val="000000"/>
                    </a:solidFill>
                    <a:latin typeface="+mn-lt"/>
                  </a:rPr>
                  <a:t>Pozostałe wskaźniki</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pl-PL"/>
          </a:p>
        </c:txPr>
        <c:crossAx val="1541339789"/>
        <c:crosses val="autoZero"/>
        <c:auto val="1"/>
        <c:lblAlgn val="ctr"/>
        <c:lblOffset val="100"/>
        <c:noMultiLvlLbl val="1"/>
      </c:catAx>
      <c:valAx>
        <c:axId val="154133978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pl-PL"/>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pl-PL"/>
          </a:p>
        </c:txPr>
        <c:crossAx val="2043207050"/>
        <c:crosses val="autoZero"/>
        <c:crossBetween val="between"/>
      </c:valAx>
    </c:plotArea>
    <c:legend>
      <c:legendPos val="r"/>
      <c:overlay val="0"/>
      <c:txPr>
        <a:bodyPr/>
        <a:lstStyle/>
        <a:p>
          <a:pPr lvl="0">
            <a:defRPr b="0">
              <a:solidFill>
                <a:srgbClr val="1A1A1A"/>
              </a:solidFill>
              <a:latin typeface="+mn-lt"/>
            </a:defRPr>
          </a:pPr>
          <a:endParaRPr lang="pl-PL"/>
        </a:p>
      </c:txPr>
    </c:legend>
    <c:plotVisOnly val="1"/>
    <c:dispBlanksAs val="zero"/>
    <c:showDLblsOverMax val="1"/>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1"/>
  <c:style val="2"/>
  <c:chart>
    <c:title>
      <c:tx>
        <c:rich>
          <a:bodyPr/>
          <a:lstStyle/>
          <a:p>
            <a:pPr lvl="0">
              <a:defRPr sz="3000" b="1">
                <a:solidFill>
                  <a:srgbClr val="757575"/>
                </a:solidFill>
                <a:latin typeface="+mn-lt"/>
              </a:defRPr>
            </a:pPr>
            <a:r>
              <a:rPr sz="3000" b="1">
                <a:solidFill>
                  <a:srgbClr val="757575"/>
                </a:solidFill>
                <a:latin typeface="+mn-lt"/>
              </a:rPr>
              <a:t>Aktywa</a:t>
            </a:r>
          </a:p>
        </c:rich>
      </c:tx>
      <c:overlay val="0"/>
    </c:title>
    <c:autoTitleDeleted val="0"/>
    <c:plotArea>
      <c:layout/>
      <c:barChart>
        <c:barDir val="col"/>
        <c:grouping val="clustered"/>
        <c:varyColors val="1"/>
        <c:ser>
          <c:idx val="0"/>
          <c:order val="0"/>
          <c:tx>
            <c:v>2019</c:v>
          </c:tx>
          <c:spPr>
            <a:solidFill>
              <a:srgbClr val="4472C4"/>
            </a:solidFill>
            <a:ln cmpd="sng">
              <a:solidFill>
                <a:srgbClr val="000000"/>
              </a:solidFill>
            </a:ln>
          </c:spPr>
          <c:invertIfNegative val="1"/>
          <c:cat>
            <c:strRef>
              <c:f>Arkusz4!$I$5:$I$16</c:f>
              <c:strCache>
                <c:ptCount val="12"/>
                <c:pt idx="0">
                  <c:v>Zapasy</c:v>
                </c:pt>
                <c:pt idx="1">
                  <c:v> Należności handlowe</c:v>
                </c:pt>
                <c:pt idx="2">
                  <c:v> Rzeczowe aktywa trwałe</c:v>
                </c:pt>
                <c:pt idx="3">
                  <c:v> Środki pieniężne i ich ekwiwalenty</c:v>
                </c:pt>
                <c:pt idx="4">
                  <c:v> Należności krótkoterminowe pozostałe</c:v>
                </c:pt>
                <c:pt idx="5">
                  <c:v> Wartości niematerialne</c:v>
                </c:pt>
                <c:pt idx="6">
                  <c:v> Aktywa z tytułu prawa użytkowania</c:v>
                </c:pt>
                <c:pt idx="7">
                  <c:v> Należności długoterminowe pozostałe</c:v>
                </c:pt>
                <c:pt idx="8">
                  <c:v> Inwestycje długoterminowe</c:v>
                </c:pt>
                <c:pt idx="9">
                  <c:v> Aktywa finansowe</c:v>
                </c:pt>
                <c:pt idx="10">
                  <c:v> Aktywa z tytułu odroczonego podatku dochodowego</c:v>
                </c:pt>
                <c:pt idx="11">
                  <c:v> Należności z tytułu podatku dochodowego</c:v>
                </c:pt>
              </c:strCache>
            </c:strRef>
          </c:cat>
          <c:val>
            <c:numRef>
              <c:f>Arkusz4!$J$5:$J$16</c:f>
              <c:numCache>
                <c:formatCode>0.00%</c:formatCode>
                <c:ptCount val="12"/>
                <c:pt idx="0">
                  <c:v>0.48131060601556508</c:v>
                </c:pt>
                <c:pt idx="1">
                  <c:v>0.22635362105150508</c:v>
                </c:pt>
                <c:pt idx="2">
                  <c:v>0.21610373550063319</c:v>
                </c:pt>
                <c:pt idx="3">
                  <c:v>1.9566341849141185E-2</c:v>
                </c:pt>
                <c:pt idx="4">
                  <c:v>1.8799384055601467E-2</c:v>
                </c:pt>
                <c:pt idx="5">
                  <c:v>1.665903672479295E-2</c:v>
                </c:pt>
                <c:pt idx="6">
                  <c:v>1.566615337966789E-2</c:v>
                </c:pt>
                <c:pt idx="7">
                  <c:v>3.6207542346177401E-3</c:v>
                </c:pt>
                <c:pt idx="8">
                  <c:v>1.563642633340666E-3</c:v>
                </c:pt>
                <c:pt idx="9">
                  <c:v>3.5672455513475272E-4</c:v>
                </c:pt>
                <c:pt idx="10">
                  <c:v>0</c:v>
                </c:pt>
                <c:pt idx="11">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E408-42A9-A97B-FA669465925D}"/>
            </c:ext>
          </c:extLst>
        </c:ser>
        <c:ser>
          <c:idx val="1"/>
          <c:order val="1"/>
          <c:tx>
            <c:v>2020</c:v>
          </c:tx>
          <c:spPr>
            <a:solidFill>
              <a:srgbClr val="ED7D31"/>
            </a:solidFill>
            <a:ln cmpd="sng">
              <a:solidFill>
                <a:srgbClr val="000000"/>
              </a:solidFill>
            </a:ln>
          </c:spPr>
          <c:invertIfNegative val="1"/>
          <c:cat>
            <c:strRef>
              <c:f>Arkusz4!$I$5:$I$16</c:f>
              <c:strCache>
                <c:ptCount val="12"/>
                <c:pt idx="0">
                  <c:v>Zapasy</c:v>
                </c:pt>
                <c:pt idx="1">
                  <c:v> Należności handlowe</c:v>
                </c:pt>
                <c:pt idx="2">
                  <c:v> Rzeczowe aktywa trwałe</c:v>
                </c:pt>
                <c:pt idx="3">
                  <c:v> Środki pieniężne i ich ekwiwalenty</c:v>
                </c:pt>
                <c:pt idx="4">
                  <c:v> Należności krótkoterminowe pozostałe</c:v>
                </c:pt>
                <c:pt idx="5">
                  <c:v> Wartości niematerialne</c:v>
                </c:pt>
                <c:pt idx="6">
                  <c:v> Aktywa z tytułu prawa użytkowania</c:v>
                </c:pt>
                <c:pt idx="7">
                  <c:v> Należności długoterminowe pozostałe</c:v>
                </c:pt>
                <c:pt idx="8">
                  <c:v> Inwestycje długoterminowe</c:v>
                </c:pt>
                <c:pt idx="9">
                  <c:v> Aktywa finansowe</c:v>
                </c:pt>
                <c:pt idx="10">
                  <c:v> Aktywa z tytułu odroczonego podatku dochodowego</c:v>
                </c:pt>
                <c:pt idx="11">
                  <c:v> Należności z tytułu podatku dochodowego</c:v>
                </c:pt>
              </c:strCache>
            </c:strRef>
          </c:cat>
          <c:val>
            <c:numRef>
              <c:f>Arkusz4!$K$5:$K$16</c:f>
              <c:numCache>
                <c:formatCode>0.00%</c:formatCode>
                <c:ptCount val="12"/>
                <c:pt idx="0">
                  <c:v>0.49124738459055511</c:v>
                </c:pt>
                <c:pt idx="1">
                  <c:v>0.18750252174464382</c:v>
                </c:pt>
                <c:pt idx="2">
                  <c:v>0.22076073110420713</c:v>
                </c:pt>
                <c:pt idx="3">
                  <c:v>2.2537192131003914E-2</c:v>
                </c:pt>
                <c:pt idx="4">
                  <c:v>2.8508683447556356E-2</c:v>
                </c:pt>
                <c:pt idx="5">
                  <c:v>6.5824740188251841E-3</c:v>
                </c:pt>
                <c:pt idx="6">
                  <c:v>3.7177721034520522E-2</c:v>
                </c:pt>
                <c:pt idx="7">
                  <c:v>3.4756846176458721E-3</c:v>
                </c:pt>
                <c:pt idx="8">
                  <c:v>1.752252278216161E-3</c:v>
                </c:pt>
                <c:pt idx="9">
                  <c:v>4.5535503282591029E-4</c:v>
                </c:pt>
                <c:pt idx="10">
                  <c:v>0</c:v>
                </c:pt>
                <c:pt idx="11">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E408-42A9-A97B-FA669465925D}"/>
            </c:ext>
          </c:extLst>
        </c:ser>
        <c:ser>
          <c:idx val="2"/>
          <c:order val="2"/>
          <c:tx>
            <c:v>2021</c:v>
          </c:tx>
          <c:spPr>
            <a:solidFill>
              <a:srgbClr val="A5A5A5"/>
            </a:solidFill>
            <a:ln cmpd="sng">
              <a:solidFill>
                <a:srgbClr val="000000"/>
              </a:solidFill>
            </a:ln>
          </c:spPr>
          <c:invertIfNegative val="1"/>
          <c:cat>
            <c:strRef>
              <c:f>Arkusz4!$I$5:$I$16</c:f>
              <c:strCache>
                <c:ptCount val="12"/>
                <c:pt idx="0">
                  <c:v>Zapasy</c:v>
                </c:pt>
                <c:pt idx="1">
                  <c:v> Należności handlowe</c:v>
                </c:pt>
                <c:pt idx="2">
                  <c:v> Rzeczowe aktywa trwałe</c:v>
                </c:pt>
                <c:pt idx="3">
                  <c:v> Środki pieniężne i ich ekwiwalenty</c:v>
                </c:pt>
                <c:pt idx="4">
                  <c:v> Należności krótkoterminowe pozostałe</c:v>
                </c:pt>
                <c:pt idx="5">
                  <c:v> Wartości niematerialne</c:v>
                </c:pt>
                <c:pt idx="6">
                  <c:v> Aktywa z tytułu prawa użytkowania</c:v>
                </c:pt>
                <c:pt idx="7">
                  <c:v> Należności długoterminowe pozostałe</c:v>
                </c:pt>
                <c:pt idx="8">
                  <c:v> Inwestycje długoterminowe</c:v>
                </c:pt>
                <c:pt idx="9">
                  <c:v> Aktywa finansowe</c:v>
                </c:pt>
                <c:pt idx="10">
                  <c:v> Aktywa z tytułu odroczonego podatku dochodowego</c:v>
                </c:pt>
                <c:pt idx="11">
                  <c:v> Należności z tytułu podatku dochodowego</c:v>
                </c:pt>
              </c:strCache>
            </c:strRef>
          </c:cat>
          <c:val>
            <c:numRef>
              <c:f>Arkusz4!$L$5:$L$16</c:f>
              <c:numCache>
                <c:formatCode>0.00%</c:formatCode>
                <c:ptCount val="12"/>
                <c:pt idx="0">
                  <c:v>0.51646594002563373</c:v>
                </c:pt>
                <c:pt idx="1">
                  <c:v>0.18018790979482455</c:v>
                </c:pt>
                <c:pt idx="2">
                  <c:v>0.21010624212187656</c:v>
                </c:pt>
                <c:pt idx="3">
                  <c:v>2.5612507547109854E-2</c:v>
                </c:pt>
                <c:pt idx="4">
                  <c:v>2.7328481998156916E-2</c:v>
                </c:pt>
                <c:pt idx="5">
                  <c:v>5.9900219263402076E-3</c:v>
                </c:pt>
                <c:pt idx="6">
                  <c:v>3.0882243901405617E-2</c:v>
                </c:pt>
                <c:pt idx="7">
                  <c:v>1.7053820161640556E-3</c:v>
                </c:pt>
                <c:pt idx="8">
                  <c:v>1.3293505778173228E-3</c:v>
                </c:pt>
                <c:pt idx="9">
                  <c:v>3.9192009067124262E-4</c:v>
                </c:pt>
                <c:pt idx="10">
                  <c:v>0</c:v>
                </c:pt>
                <c:pt idx="11">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2-E408-42A9-A97B-FA669465925D}"/>
            </c:ext>
          </c:extLst>
        </c:ser>
        <c:dLbls>
          <c:showLegendKey val="0"/>
          <c:showVal val="0"/>
          <c:showCatName val="0"/>
          <c:showSerName val="0"/>
          <c:showPercent val="0"/>
          <c:showBubbleSize val="0"/>
        </c:dLbls>
        <c:gapWidth val="150"/>
        <c:axId val="80489509"/>
        <c:axId val="236849469"/>
      </c:barChart>
      <c:catAx>
        <c:axId val="80489509"/>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1000" b="0">
                <a:solidFill>
                  <a:srgbClr val="000000"/>
                </a:solidFill>
                <a:latin typeface="+mn-lt"/>
              </a:defRPr>
            </a:pPr>
            <a:endParaRPr lang="pl-PL"/>
          </a:p>
        </c:txPr>
        <c:crossAx val="236849469"/>
        <c:crosses val="autoZero"/>
        <c:auto val="1"/>
        <c:lblAlgn val="ctr"/>
        <c:lblOffset val="100"/>
        <c:noMultiLvlLbl val="1"/>
      </c:catAx>
      <c:valAx>
        <c:axId val="23684946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pl-PL"/>
          </a:p>
        </c:txPr>
        <c:crossAx val="80489509"/>
        <c:crosses val="autoZero"/>
        <c:crossBetween val="between"/>
      </c:valAx>
    </c:plotArea>
    <c:legend>
      <c:legendPos val="r"/>
      <c:overlay val="0"/>
      <c:txPr>
        <a:bodyPr/>
        <a:lstStyle/>
        <a:p>
          <a:pPr lvl="0">
            <a:defRPr b="0">
              <a:solidFill>
                <a:srgbClr val="1A1A1A"/>
              </a:solidFill>
              <a:latin typeface="+mn-lt"/>
            </a:defRPr>
          </a:pPr>
          <a:endParaRPr lang="pl-PL"/>
        </a:p>
      </c:txPr>
    </c:legend>
    <c:plotVisOnly val="1"/>
    <c:dispBlanksAs val="zero"/>
    <c:showDLblsOverMax val="1"/>
  </c:chart>
  <c:spPr>
    <a:solidFill>
      <a:srgbClr val="F3F3F3"/>
    </a:solidFill>
  </c:sp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1"/>
  <c:style val="2"/>
  <c:chart>
    <c:title>
      <c:tx>
        <c:rich>
          <a:bodyPr/>
          <a:lstStyle/>
          <a:p>
            <a:pPr lvl="0">
              <a:defRPr b="0">
                <a:solidFill>
                  <a:srgbClr val="757575"/>
                </a:solidFill>
                <a:latin typeface="+mn-lt"/>
              </a:defRPr>
            </a:pPr>
            <a:r>
              <a:rPr lang="pl-PL" b="0">
                <a:solidFill>
                  <a:srgbClr val="757575"/>
                </a:solidFill>
                <a:latin typeface="+mn-lt"/>
              </a:rPr>
              <a:t>Kapitał własny</a:t>
            </a:r>
          </a:p>
        </c:rich>
      </c:tx>
      <c:overlay val="0"/>
    </c:title>
    <c:autoTitleDeleted val="0"/>
    <c:plotArea>
      <c:layout/>
      <c:barChart>
        <c:barDir val="col"/>
        <c:grouping val="clustered"/>
        <c:varyColors val="1"/>
        <c:ser>
          <c:idx val="0"/>
          <c:order val="0"/>
          <c:tx>
            <c:v>2019</c:v>
          </c:tx>
          <c:spPr>
            <a:solidFill>
              <a:srgbClr val="4472C4"/>
            </a:solidFill>
            <a:ln cmpd="sng">
              <a:solidFill>
                <a:srgbClr val="000000"/>
              </a:solidFill>
            </a:ln>
          </c:spPr>
          <c:invertIfNegative val="1"/>
          <c:dLbls>
            <c:spPr>
              <a:noFill/>
              <a:ln>
                <a:noFill/>
              </a:ln>
              <a:effectLst/>
            </c:spPr>
            <c:txPr>
              <a:bodyPr/>
              <a:lstStyle/>
              <a:p>
                <a:pPr lvl="0">
                  <a:defRPr sz="1000">
                    <a:latin typeface="Arial Narrow"/>
                  </a:defRPr>
                </a:pPr>
                <a:endParaRPr lang="pl-PL"/>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Pasywa!$C$53:$C$59</c:f>
              <c:strCache>
                <c:ptCount val="7"/>
                <c:pt idx="0">
                  <c:v>1. Kapitał podstawowy</c:v>
                </c:pt>
                <c:pt idx="1">
                  <c:v>2. Kapitał zapasowy ze sprzedaży akcji powyżej ceny
nominalnej</c:v>
                </c:pt>
                <c:pt idx="2">
                  <c:v>3. Kapitał zapasowy</c:v>
                </c:pt>
                <c:pt idx="3">
                  <c:v>4. Kapitał z emisji opcji dla kadry zarządzającej</c:v>
                </c:pt>
                <c:pt idx="4">
                  <c:v>5. Pozostały kapitał rezerwowy</c:v>
                </c:pt>
                <c:pt idx="5">
                  <c:v>6. Zyski zatrzymane</c:v>
                </c:pt>
                <c:pt idx="6">
                  <c:v>7. Zysk netto</c:v>
                </c:pt>
              </c:strCache>
            </c:strRef>
          </c:cat>
          <c:val>
            <c:numRef>
              <c:f>Pasywa!$D$53:$D$59</c:f>
              <c:numCache>
                <c:formatCode>0.00%</c:formatCode>
                <c:ptCount val="7"/>
                <c:pt idx="0">
                  <c:v>8.1923563110190695E-2</c:v>
                </c:pt>
                <c:pt idx="1">
                  <c:v>0.17386568408595787</c:v>
                </c:pt>
                <c:pt idx="2">
                  <c:v>0.47836260455609048</c:v>
                </c:pt>
                <c:pt idx="3">
                  <c:v>6.656625695919959E-3</c:v>
                </c:pt>
                <c:pt idx="4">
                  <c:v>0.11551598934939888</c:v>
                </c:pt>
                <c:pt idx="5">
                  <c:v>6.5140797719265217E-2</c:v>
                </c:pt>
                <c:pt idx="6">
                  <c:v>7.8534735483176896E-2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9F87-48DC-A26A-5054F16DD63A}"/>
            </c:ext>
          </c:extLst>
        </c:ser>
        <c:ser>
          <c:idx val="1"/>
          <c:order val="1"/>
          <c:tx>
            <c:v>2020</c:v>
          </c:tx>
          <c:spPr>
            <a:solidFill>
              <a:srgbClr val="ED7D31"/>
            </a:solidFill>
            <a:ln cmpd="sng">
              <a:solidFill>
                <a:srgbClr val="000000"/>
              </a:solidFill>
            </a:ln>
          </c:spPr>
          <c:invertIfNegative val="1"/>
          <c:dLbls>
            <c:spPr>
              <a:noFill/>
              <a:ln>
                <a:noFill/>
              </a:ln>
              <a:effectLst/>
            </c:spPr>
            <c:txPr>
              <a:bodyPr/>
              <a:lstStyle/>
              <a:p>
                <a:pPr lvl="0">
                  <a:defRPr sz="1000">
                    <a:latin typeface="Arial Narrow"/>
                  </a:defRPr>
                </a:pPr>
                <a:endParaRPr lang="pl-PL"/>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Pasywa!$C$53:$C$59</c:f>
              <c:strCache>
                <c:ptCount val="7"/>
                <c:pt idx="0">
                  <c:v>1. Kapitał podstawowy</c:v>
                </c:pt>
                <c:pt idx="1">
                  <c:v>2. Kapitał zapasowy ze sprzedaży akcji powyżej ceny
nominalnej</c:v>
                </c:pt>
                <c:pt idx="2">
                  <c:v>3. Kapitał zapasowy</c:v>
                </c:pt>
                <c:pt idx="3">
                  <c:v>4. Kapitał z emisji opcji dla kadry zarządzającej</c:v>
                </c:pt>
                <c:pt idx="4">
                  <c:v>5. Pozostały kapitał rezerwowy</c:v>
                </c:pt>
                <c:pt idx="5">
                  <c:v>6. Zyski zatrzymane</c:v>
                </c:pt>
                <c:pt idx="6">
                  <c:v>7. Zysk netto</c:v>
                </c:pt>
              </c:strCache>
            </c:strRef>
          </c:cat>
          <c:val>
            <c:numRef>
              <c:f>Pasywa!$E$53:$E$59</c:f>
              <c:numCache>
                <c:formatCode>0.00%</c:formatCode>
                <c:ptCount val="7"/>
                <c:pt idx="0">
                  <c:v>7.5784340556813379E-2</c:v>
                </c:pt>
                <c:pt idx="1">
                  <c:v>0.16083646406090613</c:v>
                </c:pt>
                <c:pt idx="2">
                  <c:v>0.49394173114721468</c:v>
                </c:pt>
                <c:pt idx="3">
                  <c:v>0</c:v>
                </c:pt>
                <c:pt idx="4">
                  <c:v>0.11301719204836663</c:v>
                </c:pt>
                <c:pt idx="5">
                  <c:v>5.983628990122658E-2</c:v>
                </c:pt>
                <c:pt idx="6">
                  <c:v>9.6583982285472589E-2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9F87-48DC-A26A-5054F16DD63A}"/>
            </c:ext>
          </c:extLst>
        </c:ser>
        <c:ser>
          <c:idx val="2"/>
          <c:order val="2"/>
          <c:tx>
            <c:v>2021</c:v>
          </c:tx>
          <c:spPr>
            <a:solidFill>
              <a:srgbClr val="A5A5A5"/>
            </a:solidFill>
            <a:ln cmpd="sng">
              <a:solidFill>
                <a:srgbClr val="000000"/>
              </a:solidFill>
            </a:ln>
          </c:spPr>
          <c:invertIfNegative val="1"/>
          <c:dLbls>
            <c:spPr>
              <a:noFill/>
              <a:ln>
                <a:noFill/>
              </a:ln>
              <a:effectLst/>
            </c:spPr>
            <c:txPr>
              <a:bodyPr/>
              <a:lstStyle/>
              <a:p>
                <a:pPr lvl="0">
                  <a:defRPr sz="1000">
                    <a:latin typeface="Arial Narrow"/>
                  </a:defRPr>
                </a:pPr>
                <a:endParaRPr lang="pl-PL"/>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Pasywa!$C$53:$C$59</c:f>
              <c:strCache>
                <c:ptCount val="7"/>
                <c:pt idx="0">
                  <c:v>1. Kapitał podstawowy</c:v>
                </c:pt>
                <c:pt idx="1">
                  <c:v>2. Kapitał zapasowy ze sprzedaży akcji powyżej ceny
nominalnej</c:v>
                </c:pt>
                <c:pt idx="2">
                  <c:v>3. Kapitał zapasowy</c:v>
                </c:pt>
                <c:pt idx="3">
                  <c:v>4. Kapitał z emisji opcji dla kadry zarządzającej</c:v>
                </c:pt>
                <c:pt idx="4">
                  <c:v>5. Pozostały kapitał rezerwowy</c:v>
                </c:pt>
                <c:pt idx="5">
                  <c:v>6. Zyski zatrzymane</c:v>
                </c:pt>
                <c:pt idx="6">
                  <c:v>7. Zysk netto</c:v>
                </c:pt>
              </c:strCache>
            </c:strRef>
          </c:cat>
          <c:val>
            <c:numRef>
              <c:f>Pasywa!$F$53:$F$59</c:f>
              <c:numCache>
                <c:formatCode>0.00%</c:formatCode>
                <c:ptCount val="7"/>
                <c:pt idx="0">
                  <c:v>7.0969245107176143E-2</c:v>
                </c:pt>
                <c:pt idx="1">
                  <c:v>0.15061742777260018</c:v>
                </c:pt>
                <c:pt idx="2">
                  <c:v>0.52604846225535884</c:v>
                </c:pt>
                <c:pt idx="3">
                  <c:v>0</c:v>
                </c:pt>
                <c:pt idx="4">
                  <c:v>0.10583643988816403</c:v>
                </c:pt>
                <c:pt idx="5">
                  <c:v>5.6034482758620691E-2</c:v>
                </c:pt>
                <c:pt idx="6">
                  <c:v>9.0493942218080145E-2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2-9F87-48DC-A26A-5054F16DD63A}"/>
            </c:ext>
          </c:extLst>
        </c:ser>
        <c:dLbls>
          <c:showLegendKey val="0"/>
          <c:showVal val="0"/>
          <c:showCatName val="0"/>
          <c:showSerName val="0"/>
          <c:showPercent val="0"/>
          <c:showBubbleSize val="0"/>
        </c:dLbls>
        <c:gapWidth val="150"/>
        <c:axId val="2088550"/>
        <c:axId val="2084420371"/>
      </c:barChart>
      <c:catAx>
        <c:axId val="2088550"/>
        <c:scaling>
          <c:orientation val="minMax"/>
        </c:scaling>
        <c:delete val="0"/>
        <c:axPos val="b"/>
        <c:title>
          <c:tx>
            <c:rich>
              <a:bodyPr/>
              <a:lstStyle/>
              <a:p>
                <a:pPr lvl="0">
                  <a:defRPr b="0">
                    <a:solidFill>
                      <a:srgbClr val="000000"/>
                    </a:solidFill>
                    <a:latin typeface="+mn-lt"/>
                  </a:defRPr>
                </a:pPr>
                <a:endParaRPr lang="pl-PL"/>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pl-PL"/>
          </a:p>
        </c:txPr>
        <c:crossAx val="2084420371"/>
        <c:crosses val="autoZero"/>
        <c:auto val="1"/>
        <c:lblAlgn val="ctr"/>
        <c:lblOffset val="100"/>
        <c:noMultiLvlLbl val="1"/>
      </c:catAx>
      <c:valAx>
        <c:axId val="208442037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pl-PL"/>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pl-PL"/>
          </a:p>
        </c:txPr>
        <c:crossAx val="2088550"/>
        <c:crosses val="autoZero"/>
        <c:crossBetween val="between"/>
      </c:valAx>
    </c:plotArea>
    <c:legend>
      <c:legendPos val="r"/>
      <c:overlay val="0"/>
      <c:txPr>
        <a:bodyPr/>
        <a:lstStyle/>
        <a:p>
          <a:pPr lvl="0">
            <a:defRPr b="0">
              <a:solidFill>
                <a:srgbClr val="1A1A1A"/>
              </a:solidFill>
              <a:latin typeface="+mn-lt"/>
            </a:defRPr>
          </a:pPr>
          <a:endParaRPr lang="pl-PL"/>
        </a:p>
      </c:txPr>
    </c:legend>
    <c:plotVisOnly val="1"/>
    <c:dispBlanksAs val="zero"/>
    <c:showDLblsOverMax val="1"/>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1"/>
  <c:style val="2"/>
  <c:chart>
    <c:title>
      <c:tx>
        <c:rich>
          <a:bodyPr/>
          <a:lstStyle/>
          <a:p>
            <a:pPr lvl="0">
              <a:defRPr b="0">
                <a:solidFill>
                  <a:srgbClr val="757575"/>
                </a:solidFill>
                <a:latin typeface="+mn-lt"/>
              </a:defRPr>
            </a:pPr>
            <a:r>
              <a:rPr lang="pl-PL" b="0">
                <a:solidFill>
                  <a:srgbClr val="757575"/>
                </a:solidFill>
                <a:latin typeface="+mn-lt"/>
              </a:rPr>
              <a:t>Zobowiązania długoterminowe</a:t>
            </a:r>
          </a:p>
        </c:rich>
      </c:tx>
      <c:overlay val="0"/>
    </c:title>
    <c:autoTitleDeleted val="0"/>
    <c:plotArea>
      <c:layout/>
      <c:barChart>
        <c:barDir val="col"/>
        <c:grouping val="clustered"/>
        <c:varyColors val="1"/>
        <c:ser>
          <c:idx val="0"/>
          <c:order val="0"/>
          <c:tx>
            <c:v>2019</c:v>
          </c:tx>
          <c:spPr>
            <a:solidFill>
              <a:srgbClr val="4472C4"/>
            </a:solidFill>
            <a:ln cmpd="sng">
              <a:solidFill>
                <a:srgbClr val="000000"/>
              </a:solidFill>
            </a:ln>
          </c:spPr>
          <c:invertIfNegative val="1"/>
          <c:dLbls>
            <c:spPr>
              <a:noFill/>
              <a:ln>
                <a:noFill/>
              </a:ln>
              <a:effectLst/>
            </c:spPr>
            <c:txPr>
              <a:bodyPr/>
              <a:lstStyle/>
              <a:p>
                <a:pPr lvl="0">
                  <a:defRPr sz="1000">
                    <a:latin typeface="Arial Narrow"/>
                  </a:defRPr>
                </a:pPr>
                <a:endParaRPr lang="pl-PL"/>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Pasywa!$C$61:$C$64</c:f>
              <c:strCache>
                <c:ptCount val="4"/>
                <c:pt idx="0">
                  <c:v>1. Kredyty i pożyczki</c:v>
                </c:pt>
                <c:pt idx="1">
                  <c:v>2. Rezerwa z tytułu odroczonego podatku dochodowego</c:v>
                </c:pt>
                <c:pt idx="2">
                  <c:v>3. Zobowiązania długoterminowe inne</c:v>
                </c:pt>
                <c:pt idx="3">
                  <c:v>4. Rezerwa na świadczenia pracownicze</c:v>
                </c:pt>
              </c:strCache>
            </c:strRef>
          </c:cat>
          <c:val>
            <c:numRef>
              <c:f>Pasywa!$D$61:$D$64</c:f>
              <c:numCache>
                <c:formatCode>0.00%</c:formatCode>
                <c:ptCount val="4"/>
                <c:pt idx="0">
                  <c:v>0.88242120410342106</c:v>
                </c:pt>
                <c:pt idx="1">
                  <c:v>3.1286264679942444E-2</c:v>
                </c:pt>
                <c:pt idx="2">
                  <c:v>7.7449751659471752E-2</c:v>
                </c:pt>
                <c:pt idx="3">
                  <c:v>8.84277955716474E-3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10A5-4A6B-B352-FA2B74ECC12A}"/>
            </c:ext>
          </c:extLst>
        </c:ser>
        <c:ser>
          <c:idx val="1"/>
          <c:order val="1"/>
          <c:tx>
            <c:v>2020</c:v>
          </c:tx>
          <c:spPr>
            <a:solidFill>
              <a:srgbClr val="ED7D31"/>
            </a:solidFill>
            <a:ln cmpd="sng">
              <a:solidFill>
                <a:srgbClr val="000000"/>
              </a:solidFill>
            </a:ln>
          </c:spPr>
          <c:invertIfNegative val="1"/>
          <c:dLbls>
            <c:spPr>
              <a:noFill/>
              <a:ln>
                <a:noFill/>
              </a:ln>
              <a:effectLst/>
            </c:spPr>
            <c:txPr>
              <a:bodyPr/>
              <a:lstStyle/>
              <a:p>
                <a:pPr lvl="0">
                  <a:defRPr sz="1000">
                    <a:latin typeface="Arial Narrow"/>
                  </a:defRPr>
                </a:pPr>
                <a:endParaRPr lang="pl-PL"/>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Pasywa!$C$61:$C$64</c:f>
              <c:strCache>
                <c:ptCount val="4"/>
                <c:pt idx="0">
                  <c:v>1. Kredyty i pożyczki</c:v>
                </c:pt>
                <c:pt idx="1">
                  <c:v>2. Rezerwa z tytułu odroczonego podatku dochodowego</c:v>
                </c:pt>
                <c:pt idx="2">
                  <c:v>3. Zobowiązania długoterminowe inne</c:v>
                </c:pt>
                <c:pt idx="3">
                  <c:v>4. Rezerwa na świadczenia pracownicze</c:v>
                </c:pt>
              </c:strCache>
            </c:strRef>
          </c:cat>
          <c:val>
            <c:numRef>
              <c:f>Pasywa!$E$61:$E$64</c:f>
              <c:numCache>
                <c:formatCode>0.00%</c:formatCode>
                <c:ptCount val="4"/>
                <c:pt idx="0">
                  <c:v>0</c:v>
                </c:pt>
                <c:pt idx="1">
                  <c:v>0.23268830961138653</c:v>
                </c:pt>
                <c:pt idx="2">
                  <c:v>0.70014393091316163</c:v>
                </c:pt>
                <c:pt idx="3">
                  <c:v>6.7167759475451783E-2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10A5-4A6B-B352-FA2B74ECC12A}"/>
            </c:ext>
          </c:extLst>
        </c:ser>
        <c:ser>
          <c:idx val="2"/>
          <c:order val="2"/>
          <c:tx>
            <c:v>2021</c:v>
          </c:tx>
          <c:spPr>
            <a:solidFill>
              <a:srgbClr val="A5A5A5"/>
            </a:solidFill>
            <a:ln cmpd="sng">
              <a:solidFill>
                <a:srgbClr val="000000"/>
              </a:solidFill>
            </a:ln>
          </c:spPr>
          <c:invertIfNegative val="1"/>
          <c:dLbls>
            <c:spPr>
              <a:noFill/>
              <a:ln>
                <a:noFill/>
              </a:ln>
              <a:effectLst/>
            </c:spPr>
            <c:txPr>
              <a:bodyPr/>
              <a:lstStyle/>
              <a:p>
                <a:pPr lvl="0">
                  <a:defRPr sz="1000">
                    <a:latin typeface="Arial Narrow"/>
                  </a:defRPr>
                </a:pPr>
                <a:endParaRPr lang="pl-PL"/>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Pasywa!$C$61:$C$64</c:f>
              <c:strCache>
                <c:ptCount val="4"/>
                <c:pt idx="0">
                  <c:v>1. Kredyty i pożyczki</c:v>
                </c:pt>
                <c:pt idx="1">
                  <c:v>2. Rezerwa z tytułu odroczonego podatku dochodowego</c:v>
                </c:pt>
                <c:pt idx="2">
                  <c:v>3. Zobowiązania długoterminowe inne</c:v>
                </c:pt>
                <c:pt idx="3">
                  <c:v>4. Rezerwa na świadczenia pracownicze</c:v>
                </c:pt>
              </c:strCache>
            </c:strRef>
          </c:cat>
          <c:val>
            <c:numRef>
              <c:f>Pasywa!$F$61:$F$64</c:f>
              <c:numCache>
                <c:formatCode>0.00%</c:formatCode>
                <c:ptCount val="4"/>
                <c:pt idx="0">
                  <c:v>0</c:v>
                </c:pt>
                <c:pt idx="1">
                  <c:v>0.25510204081632654</c:v>
                </c:pt>
                <c:pt idx="2">
                  <c:v>0.67511520737327191</c:v>
                </c:pt>
                <c:pt idx="3">
                  <c:v>6.9782751810401583E-2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2-10A5-4A6B-B352-FA2B74ECC12A}"/>
            </c:ext>
          </c:extLst>
        </c:ser>
        <c:dLbls>
          <c:showLegendKey val="0"/>
          <c:showVal val="0"/>
          <c:showCatName val="0"/>
          <c:showSerName val="0"/>
          <c:showPercent val="0"/>
          <c:showBubbleSize val="0"/>
        </c:dLbls>
        <c:gapWidth val="150"/>
        <c:axId val="2013095139"/>
        <c:axId val="1818791794"/>
      </c:barChart>
      <c:catAx>
        <c:axId val="2013095139"/>
        <c:scaling>
          <c:orientation val="minMax"/>
        </c:scaling>
        <c:delete val="0"/>
        <c:axPos val="b"/>
        <c:title>
          <c:tx>
            <c:rich>
              <a:bodyPr/>
              <a:lstStyle/>
              <a:p>
                <a:pPr lvl="0">
                  <a:defRPr b="0">
                    <a:solidFill>
                      <a:srgbClr val="000000"/>
                    </a:solidFill>
                    <a:latin typeface="+mn-lt"/>
                  </a:defRPr>
                </a:pPr>
                <a:endParaRPr lang="pl-PL"/>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pl-PL"/>
          </a:p>
        </c:txPr>
        <c:crossAx val="1818791794"/>
        <c:crosses val="autoZero"/>
        <c:auto val="1"/>
        <c:lblAlgn val="ctr"/>
        <c:lblOffset val="100"/>
        <c:noMultiLvlLbl val="1"/>
      </c:catAx>
      <c:valAx>
        <c:axId val="181879179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pl-PL"/>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pl-PL"/>
          </a:p>
        </c:txPr>
        <c:crossAx val="2013095139"/>
        <c:crosses val="autoZero"/>
        <c:crossBetween val="between"/>
      </c:valAx>
    </c:plotArea>
    <c:legend>
      <c:legendPos val="r"/>
      <c:overlay val="0"/>
      <c:txPr>
        <a:bodyPr/>
        <a:lstStyle/>
        <a:p>
          <a:pPr lvl="0">
            <a:defRPr b="0">
              <a:solidFill>
                <a:srgbClr val="1A1A1A"/>
              </a:solidFill>
              <a:latin typeface="+mn-lt"/>
            </a:defRPr>
          </a:pPr>
          <a:endParaRPr lang="pl-PL"/>
        </a:p>
      </c:txPr>
    </c:legend>
    <c:plotVisOnly val="1"/>
    <c:dispBlanksAs val="zero"/>
    <c:showDLblsOverMax val="1"/>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1"/>
  <c:style val="2"/>
  <c:chart>
    <c:title>
      <c:tx>
        <c:rich>
          <a:bodyPr/>
          <a:lstStyle/>
          <a:p>
            <a:pPr lvl="0">
              <a:defRPr b="0">
                <a:solidFill>
                  <a:srgbClr val="757575"/>
                </a:solidFill>
                <a:latin typeface="+mn-lt"/>
              </a:defRPr>
            </a:pPr>
            <a:r>
              <a:rPr lang="pl-PL" b="0">
                <a:solidFill>
                  <a:srgbClr val="757575"/>
                </a:solidFill>
                <a:latin typeface="+mn-lt"/>
              </a:rPr>
              <a:t>Zobowiązania krótkoterminowe</a:t>
            </a:r>
          </a:p>
        </c:rich>
      </c:tx>
      <c:overlay val="0"/>
    </c:title>
    <c:autoTitleDeleted val="0"/>
    <c:plotArea>
      <c:layout/>
      <c:barChart>
        <c:barDir val="col"/>
        <c:grouping val="clustered"/>
        <c:varyColors val="1"/>
        <c:ser>
          <c:idx val="0"/>
          <c:order val="0"/>
          <c:tx>
            <c:v>2019</c:v>
          </c:tx>
          <c:spPr>
            <a:solidFill>
              <a:srgbClr val="4472C4"/>
            </a:solidFill>
            <a:ln cmpd="sng">
              <a:solidFill>
                <a:srgbClr val="000000"/>
              </a:solidFill>
            </a:ln>
          </c:spPr>
          <c:invertIfNegative val="1"/>
          <c:dLbls>
            <c:spPr>
              <a:noFill/>
              <a:ln>
                <a:noFill/>
              </a:ln>
              <a:effectLst/>
            </c:spPr>
            <c:txPr>
              <a:bodyPr/>
              <a:lstStyle/>
              <a:p>
                <a:pPr lvl="0">
                  <a:defRPr sz="1000">
                    <a:latin typeface="Arial Narrow"/>
                  </a:defRPr>
                </a:pPr>
                <a:endParaRPr lang="pl-PL"/>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Pasywa!$C$66:$C$70</c:f>
              <c:strCache>
                <c:ptCount val="5"/>
                <c:pt idx="0">
                  <c:v>1. Kredyty i pożyczki</c:v>
                </c:pt>
                <c:pt idx="1">
                  <c:v>2. Zobowiązania handlowe</c:v>
                </c:pt>
                <c:pt idx="2">
                  <c:v>3. Zobowiązania z tytułu podatku dochodowego</c:v>
                </c:pt>
                <c:pt idx="3">
                  <c:v>4. Pozostałe zobowiązania oraz inne rezerwy krótkoterminowe</c:v>
                </c:pt>
                <c:pt idx="4">
                  <c:v>5. Rezerwa na świadczenia pracownicze</c:v>
                </c:pt>
              </c:strCache>
            </c:strRef>
          </c:cat>
          <c:val>
            <c:numRef>
              <c:f>Pasywa!$D$66:$D$70</c:f>
              <c:numCache>
                <c:formatCode>0.00%</c:formatCode>
                <c:ptCount val="5"/>
                <c:pt idx="0">
                  <c:v>0.21450668978699089</c:v>
                </c:pt>
                <c:pt idx="1">
                  <c:v>0.67936314016039723</c:v>
                </c:pt>
                <c:pt idx="2">
                  <c:v>8.8671697964491907E-4</c:v>
                </c:pt>
                <c:pt idx="3">
                  <c:v>0.10378529626199531</c:v>
                </c:pt>
                <c:pt idx="4">
                  <c:v>1.4581568109716448E-3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84C9-493A-85F0-4BCF5F71BAFC}"/>
            </c:ext>
          </c:extLst>
        </c:ser>
        <c:ser>
          <c:idx val="1"/>
          <c:order val="1"/>
          <c:tx>
            <c:v>2020</c:v>
          </c:tx>
          <c:spPr>
            <a:solidFill>
              <a:srgbClr val="ED7D31"/>
            </a:solidFill>
            <a:ln cmpd="sng">
              <a:solidFill>
                <a:srgbClr val="000000"/>
              </a:solidFill>
            </a:ln>
          </c:spPr>
          <c:invertIfNegative val="1"/>
          <c:dLbls>
            <c:spPr>
              <a:noFill/>
              <a:ln>
                <a:noFill/>
              </a:ln>
              <a:effectLst/>
            </c:spPr>
            <c:txPr>
              <a:bodyPr/>
              <a:lstStyle/>
              <a:p>
                <a:pPr lvl="0">
                  <a:defRPr sz="1000">
                    <a:latin typeface="Arial Narrow"/>
                  </a:defRPr>
                </a:pPr>
                <a:endParaRPr lang="pl-PL"/>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Pasywa!$C$66:$C$70</c:f>
              <c:strCache>
                <c:ptCount val="5"/>
                <c:pt idx="0">
                  <c:v>1. Kredyty i pożyczki</c:v>
                </c:pt>
                <c:pt idx="1">
                  <c:v>2. Zobowiązania handlowe</c:v>
                </c:pt>
                <c:pt idx="2">
                  <c:v>3. Zobowiązania z tytułu podatku dochodowego</c:v>
                </c:pt>
                <c:pt idx="3">
                  <c:v>4. Pozostałe zobowiązania oraz inne rezerwy krótkoterminowe</c:v>
                </c:pt>
                <c:pt idx="4">
                  <c:v>5. Rezerwa na świadczenia pracownicze</c:v>
                </c:pt>
              </c:strCache>
            </c:strRef>
          </c:cat>
          <c:val>
            <c:numRef>
              <c:f>Pasywa!$E$66:$E$70</c:f>
              <c:numCache>
                <c:formatCode>0.00%</c:formatCode>
                <c:ptCount val="5"/>
                <c:pt idx="0">
                  <c:v>0.46702436328466818</c:v>
                </c:pt>
                <c:pt idx="1">
                  <c:v>0.4610141389950721</c:v>
                </c:pt>
                <c:pt idx="2">
                  <c:v>1.0247317275364988E-3</c:v>
                </c:pt>
                <c:pt idx="3">
                  <c:v>7.0084741859715374E-2</c:v>
                </c:pt>
                <c:pt idx="4">
                  <c:v>8.5202413300787549E-4</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84C9-493A-85F0-4BCF5F71BAFC}"/>
            </c:ext>
          </c:extLst>
        </c:ser>
        <c:ser>
          <c:idx val="2"/>
          <c:order val="2"/>
          <c:tx>
            <c:v>2021</c:v>
          </c:tx>
          <c:spPr>
            <a:solidFill>
              <a:srgbClr val="A5A5A5"/>
            </a:solidFill>
            <a:ln cmpd="sng">
              <a:solidFill>
                <a:srgbClr val="000000"/>
              </a:solidFill>
            </a:ln>
          </c:spPr>
          <c:invertIfNegative val="1"/>
          <c:dLbls>
            <c:spPr>
              <a:noFill/>
              <a:ln>
                <a:noFill/>
              </a:ln>
              <a:effectLst/>
            </c:spPr>
            <c:txPr>
              <a:bodyPr/>
              <a:lstStyle/>
              <a:p>
                <a:pPr lvl="0">
                  <a:defRPr sz="1000">
                    <a:latin typeface="Arial Narrow"/>
                  </a:defRPr>
                </a:pPr>
                <a:endParaRPr lang="pl-PL"/>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Pasywa!$C$66:$C$70</c:f>
              <c:strCache>
                <c:ptCount val="5"/>
                <c:pt idx="0">
                  <c:v>1. Kredyty i pożyczki</c:v>
                </c:pt>
                <c:pt idx="1">
                  <c:v>2. Zobowiązania handlowe</c:v>
                </c:pt>
                <c:pt idx="2">
                  <c:v>3. Zobowiązania z tytułu podatku dochodowego</c:v>
                </c:pt>
                <c:pt idx="3">
                  <c:v>4. Pozostałe zobowiązania oraz inne rezerwy krótkoterminowe</c:v>
                </c:pt>
                <c:pt idx="4">
                  <c:v>5. Rezerwa na świadczenia pracownicze</c:v>
                </c:pt>
              </c:strCache>
            </c:strRef>
          </c:cat>
          <c:val>
            <c:numRef>
              <c:f>Pasywa!$F$66:$F$70</c:f>
              <c:numCache>
                <c:formatCode>0.00%</c:formatCode>
                <c:ptCount val="5"/>
                <c:pt idx="0">
                  <c:v>0.47200148609878428</c:v>
                </c:pt>
                <c:pt idx="1">
                  <c:v>0.4357468678404095</c:v>
                </c:pt>
                <c:pt idx="2">
                  <c:v>9.7009226196619123E-4</c:v>
                </c:pt>
                <c:pt idx="3">
                  <c:v>9.1126751842143291E-2</c:v>
                </c:pt>
                <c:pt idx="4">
                  <c:v>1.651220871431815E-4</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2-84C9-493A-85F0-4BCF5F71BAFC}"/>
            </c:ext>
          </c:extLst>
        </c:ser>
        <c:dLbls>
          <c:showLegendKey val="0"/>
          <c:showVal val="0"/>
          <c:showCatName val="0"/>
          <c:showSerName val="0"/>
          <c:showPercent val="0"/>
          <c:showBubbleSize val="0"/>
        </c:dLbls>
        <c:gapWidth val="150"/>
        <c:axId val="1792229429"/>
        <c:axId val="1448236253"/>
      </c:barChart>
      <c:catAx>
        <c:axId val="1792229429"/>
        <c:scaling>
          <c:orientation val="minMax"/>
        </c:scaling>
        <c:delete val="0"/>
        <c:axPos val="b"/>
        <c:title>
          <c:tx>
            <c:rich>
              <a:bodyPr/>
              <a:lstStyle/>
              <a:p>
                <a:pPr lvl="0">
                  <a:defRPr b="0">
                    <a:solidFill>
                      <a:srgbClr val="000000"/>
                    </a:solidFill>
                    <a:latin typeface="+mn-lt"/>
                  </a:defRPr>
                </a:pPr>
                <a:endParaRPr lang="pl-PL"/>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pl-PL"/>
          </a:p>
        </c:txPr>
        <c:crossAx val="1448236253"/>
        <c:crosses val="autoZero"/>
        <c:auto val="1"/>
        <c:lblAlgn val="ctr"/>
        <c:lblOffset val="100"/>
        <c:noMultiLvlLbl val="1"/>
      </c:catAx>
      <c:valAx>
        <c:axId val="144823625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pl-PL"/>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pl-PL"/>
          </a:p>
        </c:txPr>
        <c:crossAx val="1792229429"/>
        <c:crosses val="autoZero"/>
        <c:crossBetween val="between"/>
      </c:valAx>
    </c:plotArea>
    <c:legend>
      <c:legendPos val="r"/>
      <c:layout>
        <c:manualLayout>
          <c:xMode val="edge"/>
          <c:yMode val="edge"/>
          <c:x val="0.92611683848797255"/>
          <c:y val="0.29640314960629921"/>
          <c:w val="6.4028330221608892E-2"/>
          <c:h val="0.1522771653543307"/>
        </c:manualLayout>
      </c:layout>
      <c:overlay val="0"/>
      <c:txPr>
        <a:bodyPr/>
        <a:lstStyle/>
        <a:p>
          <a:pPr lvl="0">
            <a:defRPr b="0">
              <a:solidFill>
                <a:srgbClr val="1A1A1A"/>
              </a:solidFill>
              <a:latin typeface="+mn-lt"/>
            </a:defRPr>
          </a:pPr>
          <a:endParaRPr lang="pl-PL"/>
        </a:p>
      </c:txPr>
    </c:legend>
    <c:plotVisOnly val="1"/>
    <c:dispBlanksAs val="zero"/>
    <c:showDLblsOverMax val="1"/>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1"/>
  <c:style val="2"/>
  <c:chart>
    <c:title>
      <c:tx>
        <c:rich>
          <a:bodyPr/>
          <a:lstStyle/>
          <a:p>
            <a:pPr lvl="0">
              <a:defRPr b="0">
                <a:solidFill>
                  <a:srgbClr val="757575"/>
                </a:solidFill>
                <a:latin typeface="+mn-lt"/>
              </a:defRPr>
            </a:pPr>
            <a:r>
              <a:rPr lang="pl-PL" b="0">
                <a:solidFill>
                  <a:srgbClr val="757575"/>
                </a:solidFill>
                <a:latin typeface="+mn-lt"/>
              </a:rPr>
              <a:t>Wskaźniki dla pasywów</a:t>
            </a:r>
          </a:p>
        </c:rich>
      </c:tx>
      <c:overlay val="0"/>
    </c:title>
    <c:autoTitleDeleted val="0"/>
    <c:plotArea>
      <c:layout/>
      <c:barChart>
        <c:barDir val="col"/>
        <c:grouping val="clustered"/>
        <c:varyColors val="1"/>
        <c:ser>
          <c:idx val="0"/>
          <c:order val="0"/>
          <c:tx>
            <c:strRef>
              <c:f>Pasywa!$K$10:$K$11</c:f>
              <c:strCache>
                <c:ptCount val="2"/>
                <c:pt idx="0">
                  <c:v>Pozostałe wskaźniki</c:v>
                </c:pt>
                <c:pt idx="1">
                  <c:v>2019</c:v>
                </c:pt>
              </c:strCache>
            </c:strRef>
          </c:tx>
          <c:spPr>
            <a:solidFill>
              <a:srgbClr val="4472C4"/>
            </a:solidFill>
            <a:ln cmpd="sng">
              <a:solidFill>
                <a:srgbClr val="000000"/>
              </a:solidFill>
            </a:ln>
          </c:spPr>
          <c:invertIfNegative val="1"/>
          <c:cat>
            <c:strRef>
              <c:f>Pasywa!$J$12:$J$19</c:f>
              <c:strCache>
                <c:ptCount val="8"/>
                <c:pt idx="0">
                  <c:v>Stopień wyposażenia przedsiębiorstwa w kapitał własny</c:v>
                </c:pt>
                <c:pt idx="1">
                  <c:v>Stopień wyposażenia przedsiębiorstwa zobowiązaniami</c:v>
                </c:pt>
                <c:pt idx="2">
                  <c:v>Stopień wyposażenia przedsiębiorstwa w kapitał stały</c:v>
                </c:pt>
                <c:pt idx="3">
                  <c:v>Udział rezerw w pasywach ogółem</c:v>
                </c:pt>
                <c:pt idx="4">
                  <c:v>Udział zob. długoterminowych w pasywach ogółem</c:v>
                </c:pt>
                <c:pt idx="5">
                  <c:v>Udział zob. krótkoterminowych w pasywach ogółem</c:v>
                </c:pt>
                <c:pt idx="6">
                  <c:v>Udział rozliczeń międzyokr. w pasywach ogółem</c:v>
                </c:pt>
                <c:pt idx="7">
                  <c:v>Wskaźnik samofinansowania</c:v>
                </c:pt>
              </c:strCache>
            </c:strRef>
          </c:cat>
          <c:val>
            <c:numRef>
              <c:f>Pasywa!$K$12:$K$19</c:f>
              <c:numCache>
                <c:formatCode>0.00%</c:formatCode>
                <c:ptCount val="8"/>
                <c:pt idx="0">
                  <c:v>0.442112522815508</c:v>
                </c:pt>
                <c:pt idx="1">
                  <c:v>0.55788747718449194</c:v>
                </c:pt>
                <c:pt idx="2">
                  <c:v>0.69827642585777394</c:v>
                </c:pt>
                <c:pt idx="3">
                  <c:v>2.4459413663739542E-2</c:v>
                </c:pt>
                <c:pt idx="4">
                  <c:v>0.25616390304226594</c:v>
                </c:pt>
                <c:pt idx="5">
                  <c:v>0.30172357414222606</c:v>
                </c:pt>
                <c:pt idx="6">
                  <c:v>0</c:v>
                </c:pt>
                <c:pt idx="7">
                  <c:v>0.79247615495284274</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B46A-4DA1-9D69-27D3D16BE5E0}"/>
            </c:ext>
          </c:extLst>
        </c:ser>
        <c:ser>
          <c:idx val="1"/>
          <c:order val="1"/>
          <c:tx>
            <c:strRef>
              <c:f>Pasywa!$L$10:$L$11</c:f>
              <c:strCache>
                <c:ptCount val="2"/>
                <c:pt idx="0">
                  <c:v>Pozostałe wskaźniki</c:v>
                </c:pt>
                <c:pt idx="1">
                  <c:v>2020</c:v>
                </c:pt>
              </c:strCache>
            </c:strRef>
          </c:tx>
          <c:spPr>
            <a:solidFill>
              <a:srgbClr val="ED7D31"/>
            </a:solidFill>
            <a:ln cmpd="sng">
              <a:solidFill>
                <a:srgbClr val="000000"/>
              </a:solidFill>
            </a:ln>
          </c:spPr>
          <c:invertIfNegative val="1"/>
          <c:cat>
            <c:strRef>
              <c:f>Pasywa!$J$12:$J$19</c:f>
              <c:strCache>
                <c:ptCount val="8"/>
                <c:pt idx="0">
                  <c:v>Stopień wyposażenia przedsiębiorstwa w kapitał własny</c:v>
                </c:pt>
                <c:pt idx="1">
                  <c:v>Stopień wyposażenia przedsiębiorstwa zobowiązaniami</c:v>
                </c:pt>
                <c:pt idx="2">
                  <c:v>Stopień wyposażenia przedsiębiorstwa w kapitał stały</c:v>
                </c:pt>
                <c:pt idx="3">
                  <c:v>Udział rezerw w pasywach ogółem</c:v>
                </c:pt>
                <c:pt idx="4">
                  <c:v>Udział zob. długoterminowych w pasywach ogółem</c:v>
                </c:pt>
                <c:pt idx="5">
                  <c:v>Udział zob. krótkoterminowych w pasywach ogółem</c:v>
                </c:pt>
                <c:pt idx="6">
                  <c:v>Udział rozliczeń międzyokr. w pasywach ogółem</c:v>
                </c:pt>
                <c:pt idx="7">
                  <c:v>Wskaźnik samofinansowania</c:v>
                </c:pt>
              </c:strCache>
            </c:strRef>
          </c:cat>
          <c:val>
            <c:numRef>
              <c:f>Pasywa!$L$12:$L$19</c:f>
              <c:numCache>
                <c:formatCode>0.00%</c:formatCode>
                <c:ptCount val="8"/>
                <c:pt idx="0">
                  <c:v>0.46334391985751422</c:v>
                </c:pt>
                <c:pt idx="1">
                  <c:v>0.53665608014248578</c:v>
                </c:pt>
                <c:pt idx="2">
                  <c:v>0.49938613530384862</c:v>
                </c:pt>
                <c:pt idx="3">
                  <c:v>2.7476929639001446E-2</c:v>
                </c:pt>
                <c:pt idx="4">
                  <c:v>3.6042215446334389E-2</c:v>
                </c:pt>
                <c:pt idx="5">
                  <c:v>0.50061386469615143</c:v>
                </c:pt>
                <c:pt idx="6">
                  <c:v>0</c:v>
                </c:pt>
                <c:pt idx="7">
                  <c:v>0.8633907953385962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B46A-4DA1-9D69-27D3D16BE5E0}"/>
            </c:ext>
          </c:extLst>
        </c:ser>
        <c:ser>
          <c:idx val="2"/>
          <c:order val="2"/>
          <c:tx>
            <c:strRef>
              <c:f>Pasywa!$M$10:$M$11</c:f>
              <c:strCache>
                <c:ptCount val="2"/>
                <c:pt idx="0">
                  <c:v>Pozostałe wskaźniki</c:v>
                </c:pt>
                <c:pt idx="1">
                  <c:v>2021</c:v>
                </c:pt>
              </c:strCache>
            </c:strRef>
          </c:tx>
          <c:spPr>
            <a:solidFill>
              <a:srgbClr val="A5A5A5"/>
            </a:solidFill>
            <a:ln cmpd="sng">
              <a:solidFill>
                <a:srgbClr val="000000"/>
              </a:solidFill>
            </a:ln>
          </c:spPr>
          <c:invertIfNegative val="1"/>
          <c:cat>
            <c:strRef>
              <c:f>Pasywa!$J$12:$J$19</c:f>
              <c:strCache>
                <c:ptCount val="8"/>
                <c:pt idx="0">
                  <c:v>Stopień wyposażenia przedsiębiorstwa w kapitał własny</c:v>
                </c:pt>
                <c:pt idx="1">
                  <c:v>Stopień wyposażenia przedsiębiorstwa zobowiązaniami</c:v>
                </c:pt>
                <c:pt idx="2">
                  <c:v>Stopień wyposażenia przedsiębiorstwa w kapitał stały</c:v>
                </c:pt>
                <c:pt idx="3">
                  <c:v>Udział rezerw w pasywach ogółem</c:v>
                </c:pt>
                <c:pt idx="4">
                  <c:v>Udział zob. długoterminowych w pasywach ogółem</c:v>
                </c:pt>
                <c:pt idx="5">
                  <c:v>Udział zob. krótkoterminowych w pasywach ogółem</c:v>
                </c:pt>
                <c:pt idx="6">
                  <c:v>Udział rozliczeń międzyokr. w pasywach ogółem</c:v>
                </c:pt>
                <c:pt idx="7">
                  <c:v>Wskaźnik samofinansowania</c:v>
                </c:pt>
              </c:strCache>
            </c:strRef>
          </c:cat>
          <c:val>
            <c:numRef>
              <c:f>Pasywa!$M$12:$M$19</c:f>
              <c:numCache>
                <c:formatCode>0.00%</c:formatCode>
                <c:ptCount val="8"/>
                <c:pt idx="0">
                  <c:v>0.45462730517864142</c:v>
                </c:pt>
                <c:pt idx="1">
                  <c:v>0.54537269482135864</c:v>
                </c:pt>
                <c:pt idx="2">
                  <c:v>0.48680712235321533</c:v>
                </c:pt>
                <c:pt idx="3">
                  <c:v>4.6421345874776233E-2</c:v>
                </c:pt>
                <c:pt idx="4">
                  <c:v>3.2179817174573917E-2</c:v>
                </c:pt>
                <c:pt idx="5">
                  <c:v>0.51319287764678467</c:v>
                </c:pt>
                <c:pt idx="6">
                  <c:v>0</c:v>
                </c:pt>
                <c:pt idx="7">
                  <c:v>0.83360848369491325</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2-B46A-4DA1-9D69-27D3D16BE5E0}"/>
            </c:ext>
          </c:extLst>
        </c:ser>
        <c:dLbls>
          <c:showLegendKey val="0"/>
          <c:showVal val="0"/>
          <c:showCatName val="0"/>
          <c:showSerName val="0"/>
          <c:showPercent val="0"/>
          <c:showBubbleSize val="0"/>
        </c:dLbls>
        <c:gapWidth val="150"/>
        <c:axId val="1042824738"/>
        <c:axId val="822602191"/>
      </c:barChart>
      <c:catAx>
        <c:axId val="1042824738"/>
        <c:scaling>
          <c:orientation val="minMax"/>
        </c:scaling>
        <c:delete val="0"/>
        <c:axPos val="b"/>
        <c:title>
          <c:tx>
            <c:rich>
              <a:bodyPr/>
              <a:lstStyle/>
              <a:p>
                <a:pPr lvl="0">
                  <a:defRPr b="0">
                    <a:solidFill>
                      <a:srgbClr val="000000"/>
                    </a:solidFill>
                    <a:latin typeface="+mn-lt"/>
                  </a:defRPr>
                </a:pPr>
                <a:endParaRPr lang="pl-PL"/>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pl-PL"/>
          </a:p>
        </c:txPr>
        <c:crossAx val="822602191"/>
        <c:crosses val="autoZero"/>
        <c:auto val="1"/>
        <c:lblAlgn val="ctr"/>
        <c:lblOffset val="100"/>
        <c:noMultiLvlLbl val="1"/>
      </c:catAx>
      <c:valAx>
        <c:axId val="82260219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pl-PL"/>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pl-PL"/>
          </a:p>
        </c:txPr>
        <c:crossAx val="1042824738"/>
        <c:crosses val="autoZero"/>
        <c:crossBetween val="between"/>
      </c:valAx>
    </c:plotArea>
    <c:legend>
      <c:legendPos val="r"/>
      <c:overlay val="0"/>
      <c:txPr>
        <a:bodyPr/>
        <a:lstStyle/>
        <a:p>
          <a:pPr lvl="0">
            <a:defRPr b="0">
              <a:solidFill>
                <a:srgbClr val="1A1A1A"/>
              </a:solidFill>
              <a:latin typeface="+mn-lt"/>
            </a:defRPr>
          </a:pPr>
          <a:endParaRPr lang="pl-PL"/>
        </a:p>
      </c:txPr>
    </c:legend>
    <c:plotVisOnly val="1"/>
    <c:dispBlanksAs val="zero"/>
    <c:showDLblsOverMax val="1"/>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1"/>
  <c:style val="2"/>
  <c:chart>
    <c:title>
      <c:tx>
        <c:rich>
          <a:bodyPr/>
          <a:lstStyle/>
          <a:p>
            <a:pPr lvl="0">
              <a:defRPr b="0">
                <a:solidFill>
                  <a:srgbClr val="757575"/>
                </a:solidFill>
                <a:latin typeface="+mn-lt"/>
              </a:defRPr>
            </a:pPr>
            <a:r>
              <a:rPr lang="pl-PL" b="0">
                <a:solidFill>
                  <a:srgbClr val="757575"/>
                </a:solidFill>
                <a:latin typeface="+mn-lt"/>
              </a:rPr>
              <a:t>Udział w pasywach</a:t>
            </a:r>
          </a:p>
        </c:rich>
      </c:tx>
      <c:overlay val="0"/>
    </c:title>
    <c:autoTitleDeleted val="0"/>
    <c:plotArea>
      <c:layout/>
      <c:barChart>
        <c:barDir val="col"/>
        <c:grouping val="percentStacked"/>
        <c:varyColors val="1"/>
        <c:ser>
          <c:idx val="0"/>
          <c:order val="0"/>
          <c:tx>
            <c:strRef>
              <c:f>Pasywa!$AD$14</c:f>
              <c:strCache>
                <c:ptCount val="1"/>
                <c:pt idx="0">
                  <c:v>Kapitał ( fundusz) własny</c:v>
                </c:pt>
              </c:strCache>
            </c:strRef>
          </c:tx>
          <c:spPr>
            <a:solidFill>
              <a:srgbClr val="4472C4"/>
            </a:solidFill>
            <a:ln cmpd="sng">
              <a:solidFill>
                <a:srgbClr val="000000"/>
              </a:solidFill>
            </a:ln>
          </c:spPr>
          <c:invertIfNegative val="1"/>
          <c:dLbls>
            <c:spPr>
              <a:noFill/>
              <a:ln>
                <a:noFill/>
              </a:ln>
              <a:effectLst/>
            </c:spPr>
            <c:txPr>
              <a:bodyPr/>
              <a:lstStyle/>
              <a:p>
                <a:pPr lvl="0">
                  <a:defRPr/>
                </a:pPr>
                <a:endParaRPr lang="pl-PL"/>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Pasywa!$AC$15:$AC$17</c:f>
              <c:numCache>
                <c:formatCode>General</c:formatCode>
                <c:ptCount val="3"/>
                <c:pt idx="0">
                  <c:v>2019</c:v>
                </c:pt>
                <c:pt idx="1">
                  <c:v>2020</c:v>
                </c:pt>
                <c:pt idx="2">
                  <c:v>2021</c:v>
                </c:pt>
              </c:numCache>
            </c:numRef>
          </c:cat>
          <c:val>
            <c:numRef>
              <c:f>Pasywa!$AD$15:$AD$17</c:f>
              <c:numCache>
                <c:formatCode>0.00%</c:formatCode>
                <c:ptCount val="3"/>
                <c:pt idx="0">
                  <c:v>0.442112522815508</c:v>
                </c:pt>
                <c:pt idx="1">
                  <c:v>0.46334391985751422</c:v>
                </c:pt>
                <c:pt idx="2">
                  <c:v>0.45462730517864142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8D43-4EED-9C88-F8444D4AF662}"/>
            </c:ext>
          </c:extLst>
        </c:ser>
        <c:ser>
          <c:idx val="1"/>
          <c:order val="1"/>
          <c:tx>
            <c:strRef>
              <c:f>Pasywa!$AE$14</c:f>
              <c:strCache>
                <c:ptCount val="1"/>
                <c:pt idx="0">
                  <c:v>Zobowiązania krótkoterminowe</c:v>
                </c:pt>
              </c:strCache>
            </c:strRef>
          </c:tx>
          <c:spPr>
            <a:solidFill>
              <a:srgbClr val="ED7D31"/>
            </a:solidFill>
            <a:ln cmpd="sng">
              <a:solidFill>
                <a:srgbClr val="000000"/>
              </a:solidFill>
            </a:ln>
          </c:spPr>
          <c:invertIfNegative val="1"/>
          <c:dLbls>
            <c:spPr>
              <a:noFill/>
              <a:ln>
                <a:noFill/>
              </a:ln>
              <a:effectLst/>
            </c:spPr>
            <c:txPr>
              <a:bodyPr/>
              <a:lstStyle/>
              <a:p>
                <a:pPr lvl="0">
                  <a:defRPr/>
                </a:pPr>
                <a:endParaRPr lang="pl-PL"/>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Pasywa!$AC$15:$AC$17</c:f>
              <c:numCache>
                <c:formatCode>General</c:formatCode>
                <c:ptCount val="3"/>
                <c:pt idx="0">
                  <c:v>2019</c:v>
                </c:pt>
                <c:pt idx="1">
                  <c:v>2020</c:v>
                </c:pt>
                <c:pt idx="2">
                  <c:v>2021</c:v>
                </c:pt>
              </c:numCache>
            </c:numRef>
          </c:cat>
          <c:val>
            <c:numRef>
              <c:f>Pasywa!$AE$15:$AE$17</c:f>
              <c:numCache>
                <c:formatCode>0.00%</c:formatCode>
                <c:ptCount val="3"/>
                <c:pt idx="0">
                  <c:v>0.30172357414222606</c:v>
                </c:pt>
                <c:pt idx="1">
                  <c:v>0.50061386469615143</c:v>
                </c:pt>
                <c:pt idx="2">
                  <c:v>0.51319287764678467</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8D43-4EED-9C88-F8444D4AF662}"/>
            </c:ext>
          </c:extLst>
        </c:ser>
        <c:ser>
          <c:idx val="2"/>
          <c:order val="2"/>
          <c:tx>
            <c:strRef>
              <c:f>Pasywa!$AF$14</c:f>
              <c:strCache>
                <c:ptCount val="1"/>
                <c:pt idx="0">
                  <c:v>Zobowiązania długoterminowe</c:v>
                </c:pt>
              </c:strCache>
            </c:strRef>
          </c:tx>
          <c:spPr>
            <a:solidFill>
              <a:srgbClr val="A5A5A5"/>
            </a:solidFill>
            <a:ln cmpd="sng">
              <a:solidFill>
                <a:srgbClr val="000000"/>
              </a:solidFill>
            </a:ln>
          </c:spPr>
          <c:invertIfNegative val="1"/>
          <c:dLbls>
            <c:spPr>
              <a:noFill/>
              <a:ln>
                <a:noFill/>
              </a:ln>
              <a:effectLst/>
            </c:spPr>
            <c:txPr>
              <a:bodyPr/>
              <a:lstStyle/>
              <a:p>
                <a:pPr lvl="0">
                  <a:defRPr/>
                </a:pPr>
                <a:endParaRPr lang="pl-PL"/>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Pasywa!$AC$15:$AC$17</c:f>
              <c:numCache>
                <c:formatCode>General</c:formatCode>
                <c:ptCount val="3"/>
                <c:pt idx="0">
                  <c:v>2019</c:v>
                </c:pt>
                <c:pt idx="1">
                  <c:v>2020</c:v>
                </c:pt>
                <c:pt idx="2">
                  <c:v>2021</c:v>
                </c:pt>
              </c:numCache>
            </c:numRef>
          </c:cat>
          <c:val>
            <c:numRef>
              <c:f>Pasywa!$AF$15:$AF$17</c:f>
              <c:numCache>
                <c:formatCode>0.00%</c:formatCode>
                <c:ptCount val="3"/>
                <c:pt idx="0">
                  <c:v>0.25616390304226594</c:v>
                </c:pt>
                <c:pt idx="1">
                  <c:v>3.6042215446334389E-2</c:v>
                </c:pt>
                <c:pt idx="2">
                  <c:v>3.2179817174573917E-2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2-8D43-4EED-9C88-F8444D4AF662}"/>
            </c:ext>
          </c:extLst>
        </c:ser>
        <c:dLbls>
          <c:showLegendKey val="0"/>
          <c:showVal val="0"/>
          <c:showCatName val="0"/>
          <c:showSerName val="0"/>
          <c:showPercent val="0"/>
          <c:showBubbleSize val="0"/>
        </c:dLbls>
        <c:gapWidth val="150"/>
        <c:overlap val="100"/>
        <c:axId val="1371679565"/>
        <c:axId val="1159352806"/>
      </c:barChart>
      <c:catAx>
        <c:axId val="1371679565"/>
        <c:scaling>
          <c:orientation val="minMax"/>
        </c:scaling>
        <c:delete val="0"/>
        <c:axPos val="b"/>
        <c:title>
          <c:tx>
            <c:rich>
              <a:bodyPr/>
              <a:lstStyle/>
              <a:p>
                <a:pPr lvl="0">
                  <a:defRPr b="0">
                    <a:solidFill>
                      <a:srgbClr val="000000"/>
                    </a:solidFill>
                    <a:latin typeface="+mn-lt"/>
                  </a:defRPr>
                </a:pPr>
                <a:endParaRPr lang="pl-PL"/>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pl-PL"/>
          </a:p>
        </c:txPr>
        <c:crossAx val="1159352806"/>
        <c:crosses val="autoZero"/>
        <c:auto val="1"/>
        <c:lblAlgn val="ctr"/>
        <c:lblOffset val="100"/>
        <c:noMultiLvlLbl val="1"/>
      </c:catAx>
      <c:valAx>
        <c:axId val="115935280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pl-PL"/>
              </a:p>
            </c:rich>
          </c:tx>
          <c:overlay val="0"/>
        </c:title>
        <c:numFmt formatCode="0%" sourceLinked="1"/>
        <c:majorTickMark val="none"/>
        <c:minorTickMark val="none"/>
        <c:tickLblPos val="nextTo"/>
        <c:spPr>
          <a:ln/>
        </c:spPr>
        <c:txPr>
          <a:bodyPr/>
          <a:lstStyle/>
          <a:p>
            <a:pPr lvl="0">
              <a:defRPr b="0">
                <a:solidFill>
                  <a:srgbClr val="000000"/>
                </a:solidFill>
                <a:latin typeface="+mn-lt"/>
              </a:defRPr>
            </a:pPr>
            <a:endParaRPr lang="pl-PL"/>
          </a:p>
        </c:txPr>
        <c:crossAx val="1371679565"/>
        <c:crosses val="autoZero"/>
        <c:crossBetween val="between"/>
      </c:valAx>
    </c:plotArea>
    <c:legend>
      <c:legendPos val="r"/>
      <c:overlay val="0"/>
      <c:txPr>
        <a:bodyPr/>
        <a:lstStyle/>
        <a:p>
          <a:pPr lvl="0">
            <a:defRPr b="0">
              <a:solidFill>
                <a:srgbClr val="1A1A1A"/>
              </a:solidFill>
              <a:latin typeface="+mn-lt"/>
            </a:defRPr>
          </a:pPr>
          <a:endParaRPr lang="pl-PL"/>
        </a:p>
      </c:txPr>
    </c:legend>
    <c:plotVisOnly val="1"/>
    <c:dispBlanksAs val="zero"/>
    <c:showDLblsOverMax val="1"/>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1"/>
  <c:style val="2"/>
  <c:chart>
    <c:title>
      <c:tx>
        <c:rich>
          <a:bodyPr/>
          <a:lstStyle/>
          <a:p>
            <a:pPr lvl="0">
              <a:defRPr b="0">
                <a:solidFill>
                  <a:srgbClr val="757575"/>
                </a:solidFill>
                <a:latin typeface="+mn-lt"/>
              </a:defRPr>
            </a:pPr>
            <a:r>
              <a:rPr lang="pl-PL" b="0">
                <a:solidFill>
                  <a:srgbClr val="757575"/>
                </a:solidFill>
                <a:latin typeface="+mn-lt"/>
              </a:rPr>
              <a:t>Struktura majątkowo-kapitałowa</a:t>
            </a:r>
          </a:p>
        </c:rich>
      </c:tx>
      <c:overlay val="0"/>
    </c:title>
    <c:autoTitleDeleted val="0"/>
    <c:plotArea>
      <c:layout/>
      <c:lineChart>
        <c:grouping val="standard"/>
        <c:varyColors val="1"/>
        <c:ser>
          <c:idx val="0"/>
          <c:order val="0"/>
          <c:tx>
            <c:v>Akt. trwałe/kap. własny</c:v>
          </c:tx>
          <c:spPr>
            <a:ln cmpd="sng">
              <a:solidFill>
                <a:srgbClr val="4472C4"/>
              </a:solidFill>
            </a:ln>
          </c:spPr>
          <c:marker>
            <c:symbol val="none"/>
          </c:marker>
          <c:dLbls>
            <c:spPr>
              <a:noFill/>
              <a:ln>
                <a:noFill/>
              </a:ln>
              <a:effectLst/>
            </c:spPr>
            <c:txPr>
              <a:bodyPr/>
              <a:lstStyle/>
              <a:p>
                <a:pPr lvl="0">
                  <a:defRPr/>
                </a:pPr>
                <a:endParaRPr lang="pl-PL"/>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'Struktura majątkowo-kapitałowa'!$C$24:$E$24</c:f>
              <c:strCache>
                <c:ptCount val="3"/>
                <c:pt idx="0">
                  <c:v>2019</c:v>
                </c:pt>
                <c:pt idx="1">
                  <c:v>2020</c:v>
                </c:pt>
                <c:pt idx="2">
                  <c:v>2021</c:v>
                </c:pt>
              </c:strCache>
            </c:strRef>
          </c:cat>
          <c:val>
            <c:numRef>
              <c:f>'Struktura majątkowo-kapitałowa'!$C$25:$E$25</c:f>
              <c:numCache>
                <c:formatCode>0.00%</c:formatCode>
                <c:ptCount val="3"/>
                <c:pt idx="0">
                  <c:v>1.7432543310593807</c:v>
                </c:pt>
                <c:pt idx="1">
                  <c:v>1.7176862753477637</c:v>
                </c:pt>
                <c:pt idx="2">
                  <c:v>1.8184129136126763</c:v>
                </c:pt>
              </c:numCache>
            </c:numRef>
          </c:val>
          <c:smooth val="0"/>
          <c:extLst>
            <c:ext xmlns:c16="http://schemas.microsoft.com/office/drawing/2014/chart" uri="{C3380CC4-5D6E-409C-BE32-E72D297353CC}">
              <c16:uniqueId val="{00000000-3B03-4249-AD57-5250C84EC8DE}"/>
            </c:ext>
          </c:extLst>
        </c:ser>
        <c:ser>
          <c:idx val="1"/>
          <c:order val="1"/>
          <c:tx>
            <c:v>Akt. trwałe/kap. stały</c:v>
          </c:tx>
          <c:spPr>
            <a:ln cmpd="sng">
              <a:solidFill>
                <a:srgbClr val="ED7D31"/>
              </a:solidFill>
            </a:ln>
          </c:spPr>
          <c:marker>
            <c:symbol val="none"/>
          </c:marker>
          <c:dLbls>
            <c:spPr>
              <a:noFill/>
              <a:ln>
                <a:noFill/>
              </a:ln>
              <a:effectLst/>
            </c:spPr>
            <c:txPr>
              <a:bodyPr/>
              <a:lstStyle/>
              <a:p>
                <a:pPr lvl="0">
                  <a:defRPr/>
                </a:pPr>
                <a:endParaRPr lang="pl-PL"/>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'Struktura majątkowo-kapitałowa'!$C$24:$E$24</c:f>
              <c:strCache>
                <c:ptCount val="3"/>
                <c:pt idx="0">
                  <c:v>2019</c:v>
                </c:pt>
                <c:pt idx="1">
                  <c:v>2020</c:v>
                </c:pt>
                <c:pt idx="2">
                  <c:v>2021</c:v>
                </c:pt>
              </c:strCache>
            </c:strRef>
          </c:cat>
          <c:val>
            <c:numRef>
              <c:f>'Struktura majątkowo-kapitałowa'!$C$26:$E$26</c:f>
              <c:numCache>
                <c:formatCode>0.00%</c:formatCode>
                <c:ptCount val="3"/>
                <c:pt idx="0">
                  <c:v>2.7533112970907472</c:v>
                </c:pt>
                <c:pt idx="1">
                  <c:v>1.8513002414581508</c:v>
                </c:pt>
                <c:pt idx="2">
                  <c:v>1.9471253654196501</c:v>
                </c:pt>
              </c:numCache>
            </c:numRef>
          </c:val>
          <c:smooth val="0"/>
          <c:extLst>
            <c:ext xmlns:c16="http://schemas.microsoft.com/office/drawing/2014/chart" uri="{C3380CC4-5D6E-409C-BE32-E72D297353CC}">
              <c16:uniqueId val="{00000001-3B03-4249-AD57-5250C84EC8DE}"/>
            </c:ext>
          </c:extLst>
        </c:ser>
        <c:ser>
          <c:idx val="2"/>
          <c:order val="2"/>
          <c:tx>
            <c:v>Akt. obrotowe/ zob. krótkoterm.</c:v>
          </c:tx>
          <c:spPr>
            <a:ln cmpd="sng">
              <a:solidFill>
                <a:srgbClr val="6AA84F">
                  <a:alpha val="100000"/>
                </a:srgbClr>
              </a:solidFill>
            </a:ln>
          </c:spPr>
          <c:marker>
            <c:symbol val="none"/>
          </c:marker>
          <c:dLbls>
            <c:spPr>
              <a:noFill/>
              <a:ln>
                <a:noFill/>
              </a:ln>
              <a:effectLst/>
            </c:spPr>
            <c:txPr>
              <a:bodyPr/>
              <a:lstStyle/>
              <a:p>
                <a:pPr lvl="0">
                  <a:defRPr/>
                </a:pPr>
                <a:endParaRPr lang="pl-PL"/>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'Struktura majątkowo-kapitałowa'!$C$24:$E$24</c:f>
              <c:strCache>
                <c:ptCount val="3"/>
                <c:pt idx="0">
                  <c:v>2019</c:v>
                </c:pt>
                <c:pt idx="1">
                  <c:v>2020</c:v>
                </c:pt>
                <c:pt idx="2">
                  <c:v>2021</c:v>
                </c:pt>
              </c:strCache>
            </c:strRef>
          </c:cat>
          <c:val>
            <c:numRef>
              <c:f>'Struktura majątkowo-kapitałowa'!$C$27:$E$27</c:f>
              <c:numCache>
                <c:formatCode>0.00%</c:formatCode>
                <c:ptCount val="3"/>
                <c:pt idx="0">
                  <c:v>0.40424565875418195</c:v>
                </c:pt>
                <c:pt idx="1">
                  <c:v>0.68553657689514724</c:v>
                </c:pt>
                <c:pt idx="2">
                  <c:v>0.68426925032484043</c:v>
                </c:pt>
              </c:numCache>
            </c:numRef>
          </c:val>
          <c:smooth val="0"/>
          <c:extLst>
            <c:ext xmlns:c16="http://schemas.microsoft.com/office/drawing/2014/chart" uri="{C3380CC4-5D6E-409C-BE32-E72D297353CC}">
              <c16:uniqueId val="{00000002-3B03-4249-AD57-5250C84EC8DE}"/>
            </c:ext>
          </c:extLst>
        </c:ser>
        <c:dLbls>
          <c:showLegendKey val="0"/>
          <c:showVal val="0"/>
          <c:showCatName val="0"/>
          <c:showSerName val="0"/>
          <c:showPercent val="0"/>
          <c:showBubbleSize val="0"/>
        </c:dLbls>
        <c:smooth val="0"/>
        <c:axId val="875336819"/>
        <c:axId val="716784058"/>
      </c:lineChart>
      <c:catAx>
        <c:axId val="875336819"/>
        <c:scaling>
          <c:orientation val="minMax"/>
        </c:scaling>
        <c:delete val="0"/>
        <c:axPos val="b"/>
        <c:title>
          <c:tx>
            <c:rich>
              <a:bodyPr/>
              <a:lstStyle/>
              <a:p>
                <a:pPr lvl="0">
                  <a:defRPr b="0">
                    <a:solidFill>
                      <a:srgbClr val="000000"/>
                    </a:solidFill>
                    <a:latin typeface="+mn-lt"/>
                  </a:defRPr>
                </a:pPr>
                <a:endParaRPr lang="pl-PL"/>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pl-PL"/>
          </a:p>
        </c:txPr>
        <c:crossAx val="716784058"/>
        <c:crosses val="autoZero"/>
        <c:auto val="1"/>
        <c:lblAlgn val="ctr"/>
        <c:lblOffset val="100"/>
        <c:noMultiLvlLbl val="1"/>
      </c:catAx>
      <c:valAx>
        <c:axId val="71678405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pl-PL"/>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pl-PL"/>
          </a:p>
        </c:txPr>
        <c:crossAx val="875336819"/>
        <c:crosses val="autoZero"/>
        <c:crossBetween val="between"/>
      </c:valAx>
    </c:plotArea>
    <c:legend>
      <c:legendPos val="r"/>
      <c:legendEntry>
        <c:idx val="0"/>
        <c:txPr>
          <a:bodyPr/>
          <a:lstStyle/>
          <a:p>
            <a:pPr lvl="0">
              <a:defRPr>
                <a:latin typeface="Arial"/>
              </a:defRPr>
            </a:pPr>
            <a:endParaRPr lang="pl-PL"/>
          </a:p>
        </c:txPr>
      </c:legendEntry>
      <c:overlay val="0"/>
      <c:txPr>
        <a:bodyPr/>
        <a:lstStyle/>
        <a:p>
          <a:pPr lvl="0">
            <a:defRPr b="0">
              <a:solidFill>
                <a:srgbClr val="1A1A1A"/>
              </a:solidFill>
              <a:latin typeface="+mn-lt"/>
            </a:defRPr>
          </a:pPr>
          <a:endParaRPr lang="pl-PL"/>
        </a:p>
      </c:txPr>
    </c:legend>
    <c:plotVisOnly val="1"/>
    <c:dispBlanksAs val="zero"/>
    <c:showDLblsOverMax val="1"/>
  </c:chart>
  <c:spPr>
    <a:solidFill>
      <a:srgbClr val="F3F3F3"/>
    </a:solidFill>
  </c:sp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1"/>
  <c:style val="2"/>
  <c:chart>
    <c:title>
      <c:tx>
        <c:rich>
          <a:bodyPr/>
          <a:lstStyle/>
          <a:p>
            <a:pPr lvl="0">
              <a:defRPr b="0">
                <a:solidFill>
                  <a:srgbClr val="757575"/>
                </a:solidFill>
                <a:latin typeface="+mn-lt"/>
              </a:defRPr>
            </a:pPr>
            <a:r>
              <a:rPr lang="pl-PL" b="0">
                <a:solidFill>
                  <a:srgbClr val="757575"/>
                </a:solidFill>
                <a:latin typeface="+mn-lt"/>
              </a:rPr>
              <a:t>Struktura przychodów</a:t>
            </a:r>
          </a:p>
        </c:rich>
      </c:tx>
      <c:overlay val="0"/>
    </c:title>
    <c:autoTitleDeleted val="0"/>
    <c:plotArea>
      <c:layout/>
      <c:barChart>
        <c:barDir val="col"/>
        <c:grouping val="percentStacked"/>
        <c:varyColors val="1"/>
        <c:ser>
          <c:idx val="0"/>
          <c:order val="0"/>
          <c:tx>
            <c:strRef>
              <c:f>'Rachunek zysków i strat'!$AK$26</c:f>
              <c:strCache>
                <c:ptCount val="1"/>
                <c:pt idx="0">
                  <c:v>Przychody netto ze sprzedaży produktów</c:v>
                </c:pt>
              </c:strCache>
            </c:strRef>
          </c:tx>
          <c:spPr>
            <a:solidFill>
              <a:srgbClr val="4472C4"/>
            </a:solidFill>
            <a:ln cmpd="sng">
              <a:solidFill>
                <a:srgbClr val="000000"/>
              </a:solidFill>
            </a:ln>
          </c:spPr>
          <c:invertIfNegative val="1"/>
          <c:dPt>
            <c:idx val="2"/>
            <c:invertIfNegative val="1"/>
            <c:bubble3D val="0"/>
            <c:extLst>
              <c:ext xmlns:c16="http://schemas.microsoft.com/office/drawing/2014/chart" uri="{C3380CC4-5D6E-409C-BE32-E72D297353CC}">
                <c16:uniqueId val="{00000000-49A3-46E9-BEAC-97A19F1C1191}"/>
              </c:ext>
            </c:extLst>
          </c:dPt>
          <c:dLbls>
            <c:spPr>
              <a:noFill/>
              <a:ln>
                <a:noFill/>
              </a:ln>
              <a:effectLst/>
            </c:spPr>
            <c:txPr>
              <a:bodyPr/>
              <a:lstStyle/>
              <a:p>
                <a:pPr lvl="0">
                  <a:defRPr>
                    <a:latin typeface="Arial Narrow"/>
                  </a:defRPr>
                </a:pPr>
                <a:endParaRPr lang="pl-PL"/>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'Rachunek zysków i strat'!$AJ$27:$AJ$29</c:f>
              <c:numCache>
                <c:formatCode>General</c:formatCode>
                <c:ptCount val="3"/>
                <c:pt idx="0">
                  <c:v>2019</c:v>
                </c:pt>
                <c:pt idx="1">
                  <c:v>2020</c:v>
                </c:pt>
                <c:pt idx="2">
                  <c:v>2021</c:v>
                </c:pt>
              </c:numCache>
            </c:numRef>
          </c:cat>
          <c:val>
            <c:numRef>
              <c:f>'Rachunek zysków i strat'!$AK$27:$AK$29</c:f>
              <c:numCache>
                <c:formatCode>0.00%</c:formatCode>
                <c:ptCount val="3"/>
                <c:pt idx="0">
                  <c:v>0.75933824219745438</c:v>
                </c:pt>
                <c:pt idx="1">
                  <c:v>0.79122245969384053</c:v>
                </c:pt>
                <c:pt idx="2">
                  <c:v>0.79194615525336909</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49A3-46E9-BEAC-97A19F1C1191}"/>
            </c:ext>
          </c:extLst>
        </c:ser>
        <c:ser>
          <c:idx val="1"/>
          <c:order val="1"/>
          <c:tx>
            <c:strRef>
              <c:f>'Rachunek zysków i strat'!$AL$26</c:f>
              <c:strCache>
                <c:ptCount val="1"/>
                <c:pt idx="0">
                  <c:v>Przychody netto ze sprzedaży towarów i materiałów</c:v>
                </c:pt>
              </c:strCache>
            </c:strRef>
          </c:tx>
          <c:spPr>
            <a:solidFill>
              <a:srgbClr val="ED7D31"/>
            </a:solidFill>
            <a:ln cmpd="sng">
              <a:solidFill>
                <a:srgbClr val="000000"/>
              </a:solidFill>
            </a:ln>
          </c:spPr>
          <c:invertIfNegative val="1"/>
          <c:dLbls>
            <c:spPr>
              <a:noFill/>
              <a:ln>
                <a:noFill/>
              </a:ln>
              <a:effectLst/>
            </c:spPr>
            <c:txPr>
              <a:bodyPr/>
              <a:lstStyle/>
              <a:p>
                <a:pPr lvl="0">
                  <a:defRPr>
                    <a:latin typeface="Arial Narrow"/>
                  </a:defRPr>
                </a:pPr>
                <a:endParaRPr lang="pl-PL"/>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'Rachunek zysków i strat'!$AJ$27:$AJ$29</c:f>
              <c:numCache>
                <c:formatCode>General</c:formatCode>
                <c:ptCount val="3"/>
                <c:pt idx="0">
                  <c:v>2019</c:v>
                </c:pt>
                <c:pt idx="1">
                  <c:v>2020</c:v>
                </c:pt>
                <c:pt idx="2">
                  <c:v>2021</c:v>
                </c:pt>
              </c:numCache>
            </c:numRef>
          </c:cat>
          <c:val>
            <c:numRef>
              <c:f>'Rachunek zysków i strat'!$AL$27:$AL$29</c:f>
              <c:numCache>
                <c:formatCode>0.00%</c:formatCode>
                <c:ptCount val="3"/>
                <c:pt idx="0">
                  <c:v>0.23291621400501616</c:v>
                </c:pt>
                <c:pt idx="1">
                  <c:v>0.2009420292142706</c:v>
                </c:pt>
                <c:pt idx="2">
                  <c:v>0.20050511210033131</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2-49A3-46E9-BEAC-97A19F1C1191}"/>
            </c:ext>
          </c:extLst>
        </c:ser>
        <c:ser>
          <c:idx val="2"/>
          <c:order val="2"/>
          <c:tx>
            <c:strRef>
              <c:f>'Rachunek zysków i strat'!$AM$26</c:f>
              <c:strCache>
                <c:ptCount val="1"/>
                <c:pt idx="0">
                  <c:v>Pozostałe przychody operacyjne</c:v>
                </c:pt>
              </c:strCache>
            </c:strRef>
          </c:tx>
          <c:spPr>
            <a:solidFill>
              <a:srgbClr val="A5A5A5"/>
            </a:solidFill>
            <a:ln cmpd="sng">
              <a:solidFill>
                <a:srgbClr val="000000"/>
              </a:solidFill>
            </a:ln>
          </c:spPr>
          <c:invertIfNegative val="1"/>
          <c:dLbls>
            <c:spPr>
              <a:noFill/>
              <a:ln>
                <a:noFill/>
              </a:ln>
              <a:effectLst/>
            </c:spPr>
            <c:txPr>
              <a:bodyPr/>
              <a:lstStyle/>
              <a:p>
                <a:pPr lvl="0">
                  <a:defRPr sz="1000">
                    <a:latin typeface="Arial Narrow"/>
                  </a:defRPr>
                </a:pPr>
                <a:endParaRPr lang="pl-PL"/>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'Rachunek zysków i strat'!$AJ$27:$AJ$29</c:f>
              <c:numCache>
                <c:formatCode>General</c:formatCode>
                <c:ptCount val="3"/>
                <c:pt idx="0">
                  <c:v>2019</c:v>
                </c:pt>
                <c:pt idx="1">
                  <c:v>2020</c:v>
                </c:pt>
                <c:pt idx="2">
                  <c:v>2021</c:v>
                </c:pt>
              </c:numCache>
            </c:numRef>
          </c:cat>
          <c:val>
            <c:numRef>
              <c:f>'Rachunek zysków i strat'!$AM$27:$AM$29</c:f>
              <c:numCache>
                <c:formatCode>0.00%</c:formatCode>
                <c:ptCount val="3"/>
                <c:pt idx="0">
                  <c:v>6.1394332005525829E-3</c:v>
                </c:pt>
                <c:pt idx="1">
                  <c:v>7.8197264200680003E-3</c:v>
                </c:pt>
                <c:pt idx="2">
                  <c:v>3.7857999471512492E-3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3-49A3-46E9-BEAC-97A19F1C1191}"/>
            </c:ext>
          </c:extLst>
        </c:ser>
        <c:ser>
          <c:idx val="3"/>
          <c:order val="3"/>
          <c:tx>
            <c:strRef>
              <c:f>'Rachunek zysków i strat'!$AN$26</c:f>
              <c:strCache>
                <c:ptCount val="1"/>
                <c:pt idx="0">
                  <c:v>Przychody finansowe</c:v>
                </c:pt>
              </c:strCache>
            </c:strRef>
          </c:tx>
          <c:spPr>
            <a:solidFill>
              <a:srgbClr val="FFC000"/>
            </a:solidFill>
            <a:ln cmpd="sng">
              <a:solidFill>
                <a:srgbClr val="000000"/>
              </a:solidFill>
            </a:ln>
          </c:spPr>
          <c:invertIfNegative val="1"/>
          <c:dLbls>
            <c:spPr>
              <a:noFill/>
              <a:ln>
                <a:noFill/>
              </a:ln>
              <a:effectLst/>
            </c:spPr>
            <c:txPr>
              <a:bodyPr/>
              <a:lstStyle/>
              <a:p>
                <a:pPr lvl="0">
                  <a:defRPr sz="1000">
                    <a:latin typeface="Arial Narrow"/>
                  </a:defRPr>
                </a:pPr>
                <a:endParaRPr lang="pl-PL"/>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'Rachunek zysków i strat'!$AJ$27:$AJ$29</c:f>
              <c:numCache>
                <c:formatCode>General</c:formatCode>
                <c:ptCount val="3"/>
                <c:pt idx="0">
                  <c:v>2019</c:v>
                </c:pt>
                <c:pt idx="1">
                  <c:v>2020</c:v>
                </c:pt>
                <c:pt idx="2">
                  <c:v>2021</c:v>
                </c:pt>
              </c:numCache>
            </c:numRef>
          </c:cat>
          <c:val>
            <c:numRef>
              <c:f>'Rachunek zysków i strat'!$AN$27:$AN$29</c:f>
              <c:numCache>
                <c:formatCode>0.00%</c:formatCode>
                <c:ptCount val="3"/>
                <c:pt idx="0">
                  <c:v>1.6061105969768909E-3</c:v>
                </c:pt>
                <c:pt idx="1">
                  <c:v>1.5784671820888173E-5</c:v>
                </c:pt>
                <c:pt idx="2">
                  <c:v>3.7629326991483222E-3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4-49A3-46E9-BEAC-97A19F1C1191}"/>
            </c:ext>
          </c:extLst>
        </c:ser>
        <c:dLbls>
          <c:showLegendKey val="0"/>
          <c:showVal val="0"/>
          <c:showCatName val="0"/>
          <c:showSerName val="0"/>
          <c:showPercent val="0"/>
          <c:showBubbleSize val="0"/>
        </c:dLbls>
        <c:gapWidth val="150"/>
        <c:overlap val="100"/>
        <c:axId val="1702764828"/>
        <c:axId val="1765934966"/>
      </c:barChart>
      <c:catAx>
        <c:axId val="1702764828"/>
        <c:scaling>
          <c:orientation val="minMax"/>
        </c:scaling>
        <c:delete val="0"/>
        <c:axPos val="b"/>
        <c:title>
          <c:tx>
            <c:rich>
              <a:bodyPr/>
              <a:lstStyle/>
              <a:p>
                <a:pPr lvl="0">
                  <a:defRPr b="0">
                    <a:solidFill>
                      <a:srgbClr val="000000"/>
                    </a:solidFill>
                    <a:latin typeface="+mn-lt"/>
                  </a:defRPr>
                </a:pPr>
                <a:endParaRPr lang="pl-PL"/>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pl-PL"/>
          </a:p>
        </c:txPr>
        <c:crossAx val="1765934966"/>
        <c:crosses val="autoZero"/>
        <c:auto val="1"/>
        <c:lblAlgn val="ctr"/>
        <c:lblOffset val="100"/>
        <c:noMultiLvlLbl val="1"/>
      </c:catAx>
      <c:valAx>
        <c:axId val="176593496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pl-PL"/>
              </a:p>
            </c:rich>
          </c:tx>
          <c:overlay val="0"/>
        </c:title>
        <c:numFmt formatCode="0%" sourceLinked="1"/>
        <c:majorTickMark val="none"/>
        <c:minorTickMark val="none"/>
        <c:tickLblPos val="nextTo"/>
        <c:spPr>
          <a:ln/>
        </c:spPr>
        <c:txPr>
          <a:bodyPr/>
          <a:lstStyle/>
          <a:p>
            <a:pPr lvl="0">
              <a:defRPr b="0">
                <a:solidFill>
                  <a:srgbClr val="000000"/>
                </a:solidFill>
                <a:latin typeface="+mn-lt"/>
              </a:defRPr>
            </a:pPr>
            <a:endParaRPr lang="pl-PL"/>
          </a:p>
        </c:txPr>
        <c:crossAx val="1702764828"/>
        <c:crosses val="autoZero"/>
        <c:crossBetween val="between"/>
      </c:valAx>
    </c:plotArea>
    <c:legend>
      <c:legendPos val="r"/>
      <c:overlay val="0"/>
      <c:txPr>
        <a:bodyPr/>
        <a:lstStyle/>
        <a:p>
          <a:pPr lvl="0">
            <a:defRPr b="0">
              <a:solidFill>
                <a:srgbClr val="1A1A1A"/>
              </a:solidFill>
              <a:latin typeface="+mn-lt"/>
            </a:defRPr>
          </a:pPr>
          <a:endParaRPr lang="pl-PL"/>
        </a:p>
      </c:txPr>
    </c:legend>
    <c:plotVisOnly val="1"/>
    <c:dispBlanksAs val="zero"/>
    <c:showDLblsOverMax val="1"/>
  </c:chart>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1"/>
  <c:style val="2"/>
  <c:chart>
    <c:title>
      <c:tx>
        <c:rich>
          <a:bodyPr/>
          <a:lstStyle/>
          <a:p>
            <a:pPr lvl="0">
              <a:defRPr b="0">
                <a:solidFill>
                  <a:srgbClr val="757575"/>
                </a:solidFill>
                <a:latin typeface="+mn-lt"/>
              </a:defRPr>
            </a:pPr>
            <a:r>
              <a:rPr lang="pl-PL" b="0">
                <a:solidFill>
                  <a:srgbClr val="757575"/>
                </a:solidFill>
                <a:latin typeface="+mn-lt"/>
              </a:rPr>
              <a:t>Struktura kosztów</a:t>
            </a:r>
          </a:p>
        </c:rich>
      </c:tx>
      <c:overlay val="0"/>
    </c:title>
    <c:autoTitleDeleted val="0"/>
    <c:plotArea>
      <c:layout/>
      <c:barChart>
        <c:barDir val="col"/>
        <c:grouping val="percentStacked"/>
        <c:varyColors val="1"/>
        <c:ser>
          <c:idx val="0"/>
          <c:order val="0"/>
          <c:tx>
            <c:strRef>
              <c:f>'Rachunek zysków i strat'!$AI$47</c:f>
              <c:strCache>
                <c:ptCount val="1"/>
                <c:pt idx="0">
                  <c:v>Koszt wytworzenia sprzedanych produktów</c:v>
                </c:pt>
              </c:strCache>
            </c:strRef>
          </c:tx>
          <c:spPr>
            <a:solidFill>
              <a:srgbClr val="4472C4"/>
            </a:solidFill>
            <a:ln cmpd="sng">
              <a:solidFill>
                <a:srgbClr val="000000"/>
              </a:solidFill>
            </a:ln>
          </c:spPr>
          <c:invertIfNegative val="1"/>
          <c:dPt>
            <c:idx val="0"/>
            <c:invertIfNegative val="1"/>
            <c:bubble3D val="0"/>
            <c:extLst>
              <c:ext xmlns:c16="http://schemas.microsoft.com/office/drawing/2014/chart" uri="{C3380CC4-5D6E-409C-BE32-E72D297353CC}">
                <c16:uniqueId val="{00000000-244B-470E-9F05-FDF28586C3B0}"/>
              </c:ext>
            </c:extLst>
          </c:dPt>
          <c:dLbls>
            <c:spPr>
              <a:noFill/>
              <a:ln>
                <a:noFill/>
              </a:ln>
              <a:effectLst/>
            </c:spPr>
            <c:txPr>
              <a:bodyPr/>
              <a:lstStyle/>
              <a:p>
                <a:pPr lvl="0">
                  <a:defRPr sz="1000">
                    <a:latin typeface="Arial Narrow"/>
                  </a:defRPr>
                </a:pPr>
                <a:endParaRPr lang="pl-PL"/>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extLst>
                <c:ext xmlns:c15="http://schemas.microsoft.com/office/drawing/2012/chart" uri="{02D57815-91ED-43cb-92C2-25804820EDAC}">
                  <c15:fullRef>
                    <c15:sqref>'Rachunek zysków i strat'!$AH$48:$AH$52</c15:sqref>
                  </c15:fullRef>
                </c:ext>
              </c:extLst>
              <c:f>'Rachunek zysków i strat'!$AH$50:$AH$52</c:f>
              <c:numCache>
                <c:formatCode>General</c:formatCode>
                <c:ptCount val="3"/>
                <c:pt idx="0">
                  <c:v>2019</c:v>
                </c:pt>
                <c:pt idx="1">
                  <c:v>2020</c:v>
                </c:pt>
                <c:pt idx="2">
                  <c:v>2021</c:v>
                </c:pt>
              </c:numCache>
            </c:numRef>
          </c:cat>
          <c:val>
            <c:numRef>
              <c:extLst>
                <c:ext xmlns:c15="http://schemas.microsoft.com/office/drawing/2012/chart" uri="{02D57815-91ED-43cb-92C2-25804820EDAC}">
                  <c15:fullRef>
                    <c15:sqref>'Rachunek zysków i strat'!$AI$48:$AI$52</c15:sqref>
                  </c15:fullRef>
                </c:ext>
              </c:extLst>
              <c:f>'Rachunek zysków i strat'!$AI$50:$AI$52</c:f>
              <c:numCache>
                <c:formatCode>General</c:formatCode>
                <c:ptCount val="3"/>
                <c:pt idx="0" formatCode="0.00%">
                  <c:v>0.66001334332936701</c:v>
                </c:pt>
                <c:pt idx="1" formatCode="0.00%">
                  <c:v>0.69035928280284242</c:v>
                </c:pt>
                <c:pt idx="2" formatCode="0.00%">
                  <c:v>0.70180200616921806</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244B-470E-9F05-FDF28586C3B0}"/>
            </c:ext>
          </c:extLst>
        </c:ser>
        <c:ser>
          <c:idx val="1"/>
          <c:order val="1"/>
          <c:tx>
            <c:strRef>
              <c:f>'Rachunek zysków i strat'!$AJ$47</c:f>
              <c:strCache>
                <c:ptCount val="1"/>
                <c:pt idx="0">
                  <c:v>Wartość sprzedanych towarów i materiałów</c:v>
                </c:pt>
              </c:strCache>
            </c:strRef>
          </c:tx>
          <c:spPr>
            <a:solidFill>
              <a:srgbClr val="ED7D31"/>
            </a:solidFill>
            <a:ln cmpd="sng">
              <a:solidFill>
                <a:srgbClr val="000000"/>
              </a:solidFill>
            </a:ln>
          </c:spPr>
          <c:invertIfNegative val="1"/>
          <c:dPt>
            <c:idx val="0"/>
            <c:invertIfNegative val="1"/>
            <c:bubble3D val="0"/>
            <c:extLst>
              <c:ext xmlns:c16="http://schemas.microsoft.com/office/drawing/2014/chart" uri="{C3380CC4-5D6E-409C-BE32-E72D297353CC}">
                <c16:uniqueId val="{00000002-244B-470E-9F05-FDF28586C3B0}"/>
              </c:ext>
            </c:extLst>
          </c:dPt>
          <c:dLbls>
            <c:spPr>
              <a:noFill/>
              <a:ln>
                <a:noFill/>
              </a:ln>
              <a:effectLst/>
            </c:spPr>
            <c:txPr>
              <a:bodyPr/>
              <a:lstStyle/>
              <a:p>
                <a:pPr lvl="0">
                  <a:defRPr sz="1000">
                    <a:latin typeface="Arial Narrow"/>
                  </a:defRPr>
                </a:pPr>
                <a:endParaRPr lang="pl-PL"/>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extLst>
                <c:ext xmlns:c15="http://schemas.microsoft.com/office/drawing/2012/chart" uri="{02D57815-91ED-43cb-92C2-25804820EDAC}">
                  <c15:fullRef>
                    <c15:sqref>'Rachunek zysków i strat'!$AH$48:$AH$52</c15:sqref>
                  </c15:fullRef>
                </c:ext>
              </c:extLst>
              <c:f>'Rachunek zysków i strat'!$AH$50:$AH$52</c:f>
              <c:numCache>
                <c:formatCode>General</c:formatCode>
                <c:ptCount val="3"/>
                <c:pt idx="0">
                  <c:v>2019</c:v>
                </c:pt>
                <c:pt idx="1">
                  <c:v>2020</c:v>
                </c:pt>
                <c:pt idx="2">
                  <c:v>2021</c:v>
                </c:pt>
              </c:numCache>
            </c:numRef>
          </c:cat>
          <c:val>
            <c:numRef>
              <c:extLst>
                <c:ext xmlns:c15="http://schemas.microsoft.com/office/drawing/2012/chart" uri="{02D57815-91ED-43cb-92C2-25804820EDAC}">
                  <c15:fullRef>
                    <c15:sqref>'Rachunek zysków i strat'!$AJ$48:$AJ$52</c15:sqref>
                  </c15:fullRef>
                </c:ext>
              </c:extLst>
              <c:f>'Rachunek zysków i strat'!$AJ$50:$AJ$52</c:f>
              <c:numCache>
                <c:formatCode>General</c:formatCode>
                <c:ptCount val="3"/>
                <c:pt idx="0" formatCode="0.00%">
                  <c:v>0.20846200934033055</c:v>
                </c:pt>
                <c:pt idx="1" formatCode="0.00%">
                  <c:v>0.180250686667731</c:v>
                </c:pt>
                <c:pt idx="2" formatCode="0.00%">
                  <c:v>0.17753059186424591</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3-244B-470E-9F05-FDF28586C3B0}"/>
            </c:ext>
          </c:extLst>
        </c:ser>
        <c:ser>
          <c:idx val="2"/>
          <c:order val="2"/>
          <c:tx>
            <c:strRef>
              <c:f>'Rachunek zysków i strat'!$AK$47</c:f>
              <c:strCache>
                <c:ptCount val="1"/>
                <c:pt idx="0">
                  <c:v>Koszty sprzedaży</c:v>
                </c:pt>
              </c:strCache>
            </c:strRef>
          </c:tx>
          <c:spPr>
            <a:solidFill>
              <a:srgbClr val="A5A5A5"/>
            </a:solidFill>
            <a:ln cmpd="sng">
              <a:solidFill>
                <a:srgbClr val="000000"/>
              </a:solidFill>
            </a:ln>
          </c:spPr>
          <c:invertIfNegative val="1"/>
          <c:dLbls>
            <c:spPr>
              <a:noFill/>
              <a:ln>
                <a:noFill/>
              </a:ln>
              <a:effectLst/>
            </c:spPr>
            <c:txPr>
              <a:bodyPr/>
              <a:lstStyle/>
              <a:p>
                <a:pPr lvl="0">
                  <a:defRPr sz="1000">
                    <a:latin typeface="Arial Narrow"/>
                  </a:defRPr>
                </a:pPr>
                <a:endParaRPr lang="pl-PL"/>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extLst>
                <c:ext xmlns:c15="http://schemas.microsoft.com/office/drawing/2012/chart" uri="{02D57815-91ED-43cb-92C2-25804820EDAC}">
                  <c15:fullRef>
                    <c15:sqref>'Rachunek zysków i strat'!$AH$48:$AH$52</c15:sqref>
                  </c15:fullRef>
                </c:ext>
              </c:extLst>
              <c:f>'Rachunek zysków i strat'!$AH$50:$AH$52</c:f>
              <c:numCache>
                <c:formatCode>General</c:formatCode>
                <c:ptCount val="3"/>
                <c:pt idx="0">
                  <c:v>2019</c:v>
                </c:pt>
                <c:pt idx="1">
                  <c:v>2020</c:v>
                </c:pt>
                <c:pt idx="2">
                  <c:v>2021</c:v>
                </c:pt>
              </c:numCache>
            </c:numRef>
          </c:cat>
          <c:val>
            <c:numRef>
              <c:extLst>
                <c:ext xmlns:c15="http://schemas.microsoft.com/office/drawing/2012/chart" uri="{02D57815-91ED-43cb-92C2-25804820EDAC}">
                  <c15:fullRef>
                    <c15:sqref>'Rachunek zysków i strat'!$AK$48:$AK$52</c15:sqref>
                  </c15:fullRef>
                </c:ext>
              </c:extLst>
              <c:f>'Rachunek zysków i strat'!$AK$50:$AK$52</c:f>
              <c:numCache>
                <c:formatCode>General</c:formatCode>
                <c:ptCount val="3"/>
                <c:pt idx="0" formatCode="0.00%">
                  <c:v>9.032539840842968E-2</c:v>
                </c:pt>
                <c:pt idx="1" formatCode="0.00%">
                  <c:v>8.9033843025964676E-2</c:v>
                </c:pt>
                <c:pt idx="2" formatCode="0.00%">
                  <c:v>8.2403126849657254E-2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4-244B-470E-9F05-FDF28586C3B0}"/>
            </c:ext>
          </c:extLst>
        </c:ser>
        <c:ser>
          <c:idx val="3"/>
          <c:order val="3"/>
          <c:tx>
            <c:strRef>
              <c:f>'Rachunek zysków i strat'!$AL$47</c:f>
              <c:strCache>
                <c:ptCount val="1"/>
                <c:pt idx="0">
                  <c:v>Koszty ogólnego zarządu</c:v>
                </c:pt>
              </c:strCache>
            </c:strRef>
          </c:tx>
          <c:spPr>
            <a:solidFill>
              <a:srgbClr val="FFC000"/>
            </a:solidFill>
            <a:ln cmpd="sng">
              <a:solidFill>
                <a:srgbClr val="000000"/>
              </a:solidFill>
            </a:ln>
          </c:spPr>
          <c:invertIfNegative val="1"/>
          <c:dLbls>
            <c:spPr>
              <a:noFill/>
              <a:ln>
                <a:noFill/>
              </a:ln>
              <a:effectLst/>
            </c:spPr>
            <c:txPr>
              <a:bodyPr/>
              <a:lstStyle/>
              <a:p>
                <a:pPr lvl="0">
                  <a:defRPr sz="1000">
                    <a:latin typeface="Arial Narrow"/>
                  </a:defRPr>
                </a:pPr>
                <a:endParaRPr lang="pl-PL"/>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extLst>
                <c:ext xmlns:c15="http://schemas.microsoft.com/office/drawing/2012/chart" uri="{02D57815-91ED-43cb-92C2-25804820EDAC}">
                  <c15:fullRef>
                    <c15:sqref>'Rachunek zysków i strat'!$AH$48:$AH$52</c15:sqref>
                  </c15:fullRef>
                </c:ext>
              </c:extLst>
              <c:f>'Rachunek zysków i strat'!$AH$50:$AH$52</c:f>
              <c:numCache>
                <c:formatCode>General</c:formatCode>
                <c:ptCount val="3"/>
                <c:pt idx="0">
                  <c:v>2019</c:v>
                </c:pt>
                <c:pt idx="1">
                  <c:v>2020</c:v>
                </c:pt>
                <c:pt idx="2">
                  <c:v>2021</c:v>
                </c:pt>
              </c:numCache>
            </c:numRef>
          </c:cat>
          <c:val>
            <c:numRef>
              <c:extLst>
                <c:ext xmlns:c15="http://schemas.microsoft.com/office/drawing/2012/chart" uri="{02D57815-91ED-43cb-92C2-25804820EDAC}">
                  <c15:fullRef>
                    <c15:sqref>'Rachunek zysków i strat'!$AL$48:$AL$52</c15:sqref>
                  </c15:fullRef>
                </c:ext>
              </c:extLst>
              <c:f>'Rachunek zysków i strat'!$AL$50:$AL$52</c:f>
              <c:numCache>
                <c:formatCode>General</c:formatCode>
                <c:ptCount val="3"/>
                <c:pt idx="0" formatCode="0.00%">
                  <c:v>3.2570791864695886E-2</c:v>
                </c:pt>
                <c:pt idx="1" formatCode="0.00%">
                  <c:v>3.3015440656594452E-2</c:v>
                </c:pt>
                <c:pt idx="2" formatCode="0.00%">
                  <c:v>2.8155205636256019E-2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5-244B-470E-9F05-FDF28586C3B0}"/>
            </c:ext>
          </c:extLst>
        </c:ser>
        <c:ser>
          <c:idx val="4"/>
          <c:order val="4"/>
          <c:tx>
            <c:strRef>
              <c:f>'Rachunek zysków i strat'!$AM$47</c:f>
              <c:strCache>
                <c:ptCount val="1"/>
                <c:pt idx="0">
                  <c:v>Pozostałe koszty operacyjne</c:v>
                </c:pt>
              </c:strCache>
            </c:strRef>
          </c:tx>
          <c:spPr>
            <a:solidFill>
              <a:srgbClr val="5B9BD5"/>
            </a:solidFill>
            <a:ln cmpd="sng">
              <a:solidFill>
                <a:srgbClr val="000000"/>
              </a:solidFill>
            </a:ln>
          </c:spPr>
          <c:invertIfNegative val="1"/>
          <c:dPt>
            <c:idx val="0"/>
            <c:invertIfNegative val="1"/>
            <c:bubble3D val="0"/>
            <c:extLst>
              <c:ext xmlns:c16="http://schemas.microsoft.com/office/drawing/2014/chart" uri="{C3380CC4-5D6E-409C-BE32-E72D297353CC}">
                <c16:uniqueId val="{00000006-244B-470E-9F05-FDF28586C3B0}"/>
              </c:ext>
            </c:extLst>
          </c:dPt>
          <c:cat>
            <c:numRef>
              <c:extLst>
                <c:ext xmlns:c15="http://schemas.microsoft.com/office/drawing/2012/chart" uri="{02D57815-91ED-43cb-92C2-25804820EDAC}">
                  <c15:fullRef>
                    <c15:sqref>'Rachunek zysków i strat'!$AH$48:$AH$52</c15:sqref>
                  </c15:fullRef>
                </c:ext>
              </c:extLst>
              <c:f>'Rachunek zysków i strat'!$AH$50:$AH$52</c:f>
              <c:numCache>
                <c:formatCode>General</c:formatCode>
                <c:ptCount val="3"/>
                <c:pt idx="0">
                  <c:v>2019</c:v>
                </c:pt>
                <c:pt idx="1">
                  <c:v>2020</c:v>
                </c:pt>
                <c:pt idx="2">
                  <c:v>2021</c:v>
                </c:pt>
              </c:numCache>
            </c:numRef>
          </c:cat>
          <c:val>
            <c:numRef>
              <c:extLst>
                <c:ext xmlns:c15="http://schemas.microsoft.com/office/drawing/2012/chart" uri="{02D57815-91ED-43cb-92C2-25804820EDAC}">
                  <c15:fullRef>
                    <c15:sqref>'Rachunek zysków i strat'!$AM$48:$AM$52</c15:sqref>
                  </c15:fullRef>
                </c:ext>
              </c:extLst>
              <c:f>'Rachunek zysków i strat'!$AM$50:$AM$52</c:f>
              <c:numCache>
                <c:formatCode>General</c:formatCode>
                <c:ptCount val="3"/>
                <c:pt idx="0" formatCode="0.00%">
                  <c:v>3.7897806604260237E-3</c:v>
                </c:pt>
                <c:pt idx="1" formatCode="0.00%">
                  <c:v>1.4140630854595868E-3</c:v>
                </c:pt>
                <c:pt idx="2" formatCode="0.00%">
                  <c:v>2.3936357449604582E-3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7-244B-470E-9F05-FDF28586C3B0}"/>
            </c:ext>
          </c:extLst>
        </c:ser>
        <c:ser>
          <c:idx val="5"/>
          <c:order val="5"/>
          <c:tx>
            <c:strRef>
              <c:f>'Rachunek zysków i strat'!$AN$47</c:f>
              <c:strCache>
                <c:ptCount val="1"/>
                <c:pt idx="0">
                  <c:v>Koszty finansowe</c:v>
                </c:pt>
              </c:strCache>
            </c:strRef>
          </c:tx>
          <c:spPr>
            <a:solidFill>
              <a:srgbClr val="70AD47"/>
            </a:solidFill>
            <a:ln cmpd="sng">
              <a:solidFill>
                <a:srgbClr val="000000"/>
              </a:solidFill>
            </a:ln>
          </c:spPr>
          <c:invertIfNegative val="1"/>
          <c:dLbls>
            <c:dLbl>
              <c:idx val="0"/>
              <c:delete val="1"/>
              <c:extLst>
                <c:ext xmlns:c15="http://schemas.microsoft.com/office/drawing/2012/chart" uri="{CE6537A1-D6FC-4f65-9D91-7224C49458BB}"/>
                <c:ext xmlns:c16="http://schemas.microsoft.com/office/drawing/2014/chart" uri="{C3380CC4-5D6E-409C-BE32-E72D297353CC}">
                  <c16:uniqueId val="{00000009-244B-470E-9F05-FDF28586C3B0}"/>
                </c:ext>
              </c:extLst>
            </c:dLbl>
            <c:dLbl>
              <c:idx val="1"/>
              <c:delete val="1"/>
              <c:extLst>
                <c:ext xmlns:c15="http://schemas.microsoft.com/office/drawing/2012/chart" uri="{CE6537A1-D6FC-4f65-9D91-7224C49458BB}"/>
                <c:ext xmlns:c16="http://schemas.microsoft.com/office/drawing/2014/chart" uri="{C3380CC4-5D6E-409C-BE32-E72D297353CC}">
                  <c16:uniqueId val="{0000000A-244B-470E-9F05-FDF28586C3B0}"/>
                </c:ext>
              </c:extLst>
            </c:dLbl>
            <c:dLbl>
              <c:idx val="2"/>
              <c:delete val="1"/>
              <c:extLst>
                <c:ext xmlns:c15="http://schemas.microsoft.com/office/drawing/2012/chart" uri="{CE6537A1-D6FC-4f65-9D91-7224C49458BB}"/>
                <c:ext xmlns:c16="http://schemas.microsoft.com/office/drawing/2014/chart" uri="{C3380CC4-5D6E-409C-BE32-E72D297353CC}">
                  <c16:uniqueId val="{0000000B-244B-470E-9F05-FDF28586C3B0}"/>
                </c:ext>
              </c:extLst>
            </c:dLbl>
            <c:spPr>
              <a:noFill/>
              <a:ln>
                <a:noFill/>
              </a:ln>
              <a:effectLst/>
            </c:spPr>
            <c:txPr>
              <a:bodyPr/>
              <a:lstStyle/>
              <a:p>
                <a:pPr lvl="0">
                  <a:defRPr sz="1000">
                    <a:latin typeface="Arial Narrow"/>
                  </a:defRPr>
                </a:pPr>
                <a:endParaRPr lang="pl-PL"/>
              </a:p>
            </c:txPr>
            <c:showLegendKey val="0"/>
            <c:showVal val="1"/>
            <c:showCatName val="0"/>
            <c:showSerName val="0"/>
            <c:showPercent val="0"/>
            <c:showBubbleSize val="0"/>
            <c:showLeaderLines val="0"/>
            <c:extLst>
              <c:ext xmlns:c15="http://schemas.microsoft.com/office/drawing/2012/chart" uri="{CE6537A1-D6FC-4f65-9D91-7224C49458BB}"/>
            </c:extLst>
          </c:dLbls>
          <c:cat>
            <c:numRef>
              <c:extLst>
                <c:ext xmlns:c15="http://schemas.microsoft.com/office/drawing/2012/chart" uri="{02D57815-91ED-43cb-92C2-25804820EDAC}">
                  <c15:fullRef>
                    <c15:sqref>'Rachunek zysków i strat'!$AH$48:$AH$52</c15:sqref>
                  </c15:fullRef>
                </c:ext>
              </c:extLst>
              <c:f>'Rachunek zysków i strat'!$AH$50:$AH$52</c:f>
              <c:numCache>
                <c:formatCode>General</c:formatCode>
                <c:ptCount val="3"/>
                <c:pt idx="0">
                  <c:v>2019</c:v>
                </c:pt>
                <c:pt idx="1">
                  <c:v>2020</c:v>
                </c:pt>
                <c:pt idx="2">
                  <c:v>2021</c:v>
                </c:pt>
              </c:numCache>
            </c:numRef>
          </c:cat>
          <c:val>
            <c:numRef>
              <c:extLst>
                <c:ext xmlns:c15="http://schemas.microsoft.com/office/drawing/2012/chart" uri="{02D57815-91ED-43cb-92C2-25804820EDAC}">
                  <c15:fullRef>
                    <c15:sqref>'Rachunek zysków i strat'!$AN$48:$AN$52</c15:sqref>
                  </c15:fullRef>
                </c:ext>
              </c:extLst>
              <c:f>'Rachunek zysków i strat'!$AN$50:$AN$52</c:f>
              <c:numCache>
                <c:formatCode>General</c:formatCode>
                <c:ptCount val="3"/>
                <c:pt idx="0" formatCode="0.00%">
                  <c:v>4.8386763967508302E-3</c:v>
                </c:pt>
                <c:pt idx="1" formatCode="0.00%">
                  <c:v>5.9266837614078069E-3</c:v>
                </c:pt>
                <c:pt idx="2" formatCode="0.00%">
                  <c:v>7.7154337356623044E-3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8-244B-470E-9F05-FDF28586C3B0}"/>
            </c:ext>
          </c:extLst>
        </c:ser>
        <c:dLbls>
          <c:showLegendKey val="0"/>
          <c:showVal val="0"/>
          <c:showCatName val="0"/>
          <c:showSerName val="0"/>
          <c:showPercent val="0"/>
          <c:showBubbleSize val="0"/>
        </c:dLbls>
        <c:gapWidth val="150"/>
        <c:overlap val="100"/>
        <c:axId val="1329093951"/>
        <c:axId val="555579682"/>
      </c:barChart>
      <c:catAx>
        <c:axId val="1329093951"/>
        <c:scaling>
          <c:orientation val="minMax"/>
        </c:scaling>
        <c:delete val="0"/>
        <c:axPos val="b"/>
        <c:title>
          <c:tx>
            <c:rich>
              <a:bodyPr/>
              <a:lstStyle/>
              <a:p>
                <a:pPr lvl="0">
                  <a:defRPr b="0">
                    <a:solidFill>
                      <a:srgbClr val="000000"/>
                    </a:solidFill>
                    <a:latin typeface="+mn-lt"/>
                  </a:defRPr>
                </a:pPr>
                <a:endParaRPr lang="pl-PL"/>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pl-PL"/>
          </a:p>
        </c:txPr>
        <c:crossAx val="555579682"/>
        <c:crosses val="autoZero"/>
        <c:auto val="1"/>
        <c:lblAlgn val="ctr"/>
        <c:lblOffset val="100"/>
        <c:noMultiLvlLbl val="1"/>
      </c:catAx>
      <c:valAx>
        <c:axId val="55557968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pl-PL"/>
              </a:p>
            </c:rich>
          </c:tx>
          <c:overlay val="0"/>
        </c:title>
        <c:numFmt formatCode="0%" sourceLinked="1"/>
        <c:majorTickMark val="none"/>
        <c:minorTickMark val="none"/>
        <c:tickLblPos val="nextTo"/>
        <c:spPr>
          <a:ln/>
        </c:spPr>
        <c:txPr>
          <a:bodyPr/>
          <a:lstStyle/>
          <a:p>
            <a:pPr lvl="0">
              <a:defRPr b="0">
                <a:solidFill>
                  <a:srgbClr val="000000"/>
                </a:solidFill>
                <a:latin typeface="+mn-lt"/>
              </a:defRPr>
            </a:pPr>
            <a:endParaRPr lang="pl-PL"/>
          </a:p>
        </c:txPr>
        <c:crossAx val="1329093951"/>
        <c:crosses val="autoZero"/>
        <c:crossBetween val="between"/>
      </c:valAx>
    </c:plotArea>
    <c:legend>
      <c:legendPos val="r"/>
      <c:overlay val="0"/>
      <c:txPr>
        <a:bodyPr/>
        <a:lstStyle/>
        <a:p>
          <a:pPr lvl="0">
            <a:defRPr b="0">
              <a:solidFill>
                <a:srgbClr val="1A1A1A"/>
              </a:solidFill>
              <a:latin typeface="+mn-lt"/>
            </a:defRPr>
          </a:pPr>
          <a:endParaRPr lang="pl-PL"/>
        </a:p>
      </c:txPr>
    </c:legend>
    <c:plotVisOnly val="1"/>
    <c:dispBlanksAs val="zero"/>
    <c:showDLblsOverMax val="1"/>
  </c:chart>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1"/>
  <c:style val="2"/>
  <c:chart>
    <c:autoTitleDeleted val="1"/>
    <c:plotArea>
      <c:layout/>
      <c:barChart>
        <c:barDir val="col"/>
        <c:grouping val="clustered"/>
        <c:varyColors val="1"/>
        <c:ser>
          <c:idx val="0"/>
          <c:order val="0"/>
          <c:tx>
            <c:v>2019</c:v>
          </c:tx>
          <c:spPr>
            <a:solidFill>
              <a:srgbClr val="4472C4"/>
            </a:solidFill>
            <a:ln cmpd="sng">
              <a:solidFill>
                <a:srgbClr val="000000"/>
              </a:solidFill>
            </a:ln>
          </c:spPr>
          <c:invertIfNegative val="1"/>
          <c:dLbls>
            <c:spPr>
              <a:noFill/>
              <a:ln>
                <a:noFill/>
              </a:ln>
              <a:effectLst/>
            </c:spPr>
            <c:txPr>
              <a:bodyPr/>
              <a:lstStyle/>
              <a:p>
                <a:pPr lvl="0">
                  <a:defRPr sz="1000">
                    <a:latin typeface="Arial Narrow"/>
                  </a:defRPr>
                </a:pPr>
                <a:endParaRPr lang="pl-PL"/>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'Rachunek zysków i strat'!$A$91:$A$95</c:f>
              <c:strCache>
                <c:ptCount val="5"/>
                <c:pt idx="0">
                  <c:v>Wskaźnik relacji wyniku z działalności operacyjnej do wyniku ze sprzedaży</c:v>
                </c:pt>
                <c:pt idx="1">
                  <c:v>Wskaźnik relacji wyniku brutto do wyniku z działalności operacyjnej</c:v>
                </c:pt>
                <c:pt idx="2">
                  <c:v>Wskaźnik relacji wyniku brutto do wyniku ze sprzedaży</c:v>
                </c:pt>
                <c:pt idx="3">
                  <c:v>Wskaźnik relacji wyniku netto do wyniku ze sprzedaży</c:v>
                </c:pt>
                <c:pt idx="4">
                  <c:v>Efektywna stopa opodatkowania</c:v>
                </c:pt>
              </c:strCache>
            </c:strRef>
          </c:cat>
          <c:val>
            <c:numRef>
              <c:f>'Rachunek zysków i strat'!$B$91:$B$95</c:f>
              <c:numCache>
                <c:formatCode>0.00%</c:formatCode>
                <c:ptCount val="5"/>
                <c:pt idx="0">
                  <c:v>0.19318260388577749</c:v>
                </c:pt>
                <c:pt idx="1">
                  <c:v>0.88928656645192083</c:v>
                </c:pt>
                <c:pt idx="2">
                  <c:v>0.17179469450782456</c:v>
                </c:pt>
                <c:pt idx="3">
                  <c:v>0.13459632625780729</c:v>
                </c:pt>
                <c:pt idx="4">
                  <c:v>0.21652803863697342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1D85-49A1-8619-EF6BD07B7C8A}"/>
            </c:ext>
          </c:extLst>
        </c:ser>
        <c:ser>
          <c:idx val="1"/>
          <c:order val="1"/>
          <c:tx>
            <c:v>2020</c:v>
          </c:tx>
          <c:spPr>
            <a:solidFill>
              <a:srgbClr val="ED7D31"/>
            </a:solidFill>
            <a:ln cmpd="sng">
              <a:solidFill>
                <a:srgbClr val="000000"/>
              </a:solidFill>
            </a:ln>
          </c:spPr>
          <c:invertIfNegative val="1"/>
          <c:dLbls>
            <c:spPr>
              <a:noFill/>
              <a:ln>
                <a:noFill/>
              </a:ln>
              <a:effectLst/>
            </c:spPr>
            <c:txPr>
              <a:bodyPr/>
              <a:lstStyle/>
              <a:p>
                <a:pPr lvl="0">
                  <a:defRPr sz="1000">
                    <a:latin typeface="Arial Narrow"/>
                  </a:defRPr>
                </a:pPr>
                <a:endParaRPr lang="pl-PL"/>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'Rachunek zysków i strat'!$A$91:$A$95</c:f>
              <c:strCache>
                <c:ptCount val="5"/>
                <c:pt idx="0">
                  <c:v>Wskaźnik relacji wyniku z działalności operacyjnej do wyniku ze sprzedaży</c:v>
                </c:pt>
                <c:pt idx="1">
                  <c:v>Wskaźnik relacji wyniku brutto do wyniku z działalności operacyjnej</c:v>
                </c:pt>
                <c:pt idx="2">
                  <c:v>Wskaźnik relacji wyniku brutto do wyniku ze sprzedaży</c:v>
                </c:pt>
                <c:pt idx="3">
                  <c:v>Wskaźnik relacji wyniku netto do wyniku ze sprzedaży</c:v>
                </c:pt>
                <c:pt idx="4">
                  <c:v>Efektywna stopa opodatkowania</c:v>
                </c:pt>
              </c:strCache>
            </c:strRef>
          </c:cat>
          <c:val>
            <c:numRef>
              <c:f>'Rachunek zysków i strat'!$C$91:$C$95</c:f>
              <c:numCache>
                <c:formatCode>0.00%</c:formatCode>
                <c:ptCount val="5"/>
                <c:pt idx="0">
                  <c:v>0.24768459512278018</c:v>
                </c:pt>
                <c:pt idx="1">
                  <c:v>0.84442538593481986</c:v>
                </c:pt>
                <c:pt idx="2">
                  <c:v>0.20915115982666327</c:v>
                </c:pt>
                <c:pt idx="3">
                  <c:v>0.16492480244710681</c:v>
                </c:pt>
                <c:pt idx="4">
                  <c:v>0.21145642900670322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1D85-49A1-8619-EF6BD07B7C8A}"/>
            </c:ext>
          </c:extLst>
        </c:ser>
        <c:ser>
          <c:idx val="2"/>
          <c:order val="2"/>
          <c:tx>
            <c:v>2021</c:v>
          </c:tx>
          <c:spPr>
            <a:solidFill>
              <a:srgbClr val="A5A5A5"/>
            </a:solidFill>
            <a:ln cmpd="sng">
              <a:solidFill>
                <a:srgbClr val="000000"/>
              </a:solidFill>
            </a:ln>
          </c:spPr>
          <c:invertIfNegative val="1"/>
          <c:dLbls>
            <c:spPr>
              <a:noFill/>
              <a:ln>
                <a:noFill/>
              </a:ln>
              <a:effectLst/>
            </c:spPr>
            <c:txPr>
              <a:bodyPr/>
              <a:lstStyle/>
              <a:p>
                <a:pPr lvl="0">
                  <a:defRPr sz="1000">
                    <a:latin typeface="Arial Narrow"/>
                  </a:defRPr>
                </a:pPr>
                <a:endParaRPr lang="pl-PL"/>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'Rachunek zysków i strat'!$A$91:$A$95</c:f>
              <c:strCache>
                <c:ptCount val="5"/>
                <c:pt idx="0">
                  <c:v>Wskaźnik relacji wyniku z działalności operacyjnej do wyniku ze sprzedaży</c:v>
                </c:pt>
                <c:pt idx="1">
                  <c:v>Wskaźnik relacji wyniku brutto do wyniku z działalności operacyjnej</c:v>
                </c:pt>
                <c:pt idx="2">
                  <c:v>Wskaźnik relacji wyniku brutto do wyniku ze sprzedaży</c:v>
                </c:pt>
                <c:pt idx="3">
                  <c:v>Wskaźnik relacji wyniku netto do wyniku ze sprzedaży</c:v>
                </c:pt>
                <c:pt idx="4">
                  <c:v>Efektywna stopa opodatkowania</c:v>
                </c:pt>
              </c:strCache>
            </c:strRef>
          </c:cat>
          <c:val>
            <c:numRef>
              <c:f>'Rachunek zysków i strat'!$D$91:$D$95</c:f>
              <c:numCache>
                <c:formatCode>0.00%</c:formatCode>
                <c:ptCount val="5"/>
                <c:pt idx="0">
                  <c:v>0.21618633586928007</c:v>
                </c:pt>
                <c:pt idx="1">
                  <c:v>0.87189043945566436</c:v>
                </c:pt>
                <c:pt idx="2">
                  <c:v>0.18849079938537647</c:v>
                </c:pt>
                <c:pt idx="3">
                  <c:v>0.14556084398306038</c:v>
                </c:pt>
                <c:pt idx="4">
                  <c:v>0.22775623819465154</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2-1D85-49A1-8619-EF6BD07B7C8A}"/>
            </c:ext>
          </c:extLst>
        </c:ser>
        <c:dLbls>
          <c:showLegendKey val="0"/>
          <c:showVal val="0"/>
          <c:showCatName val="0"/>
          <c:showSerName val="0"/>
          <c:showPercent val="0"/>
          <c:showBubbleSize val="0"/>
        </c:dLbls>
        <c:gapWidth val="150"/>
        <c:axId val="382569114"/>
        <c:axId val="1917682369"/>
      </c:barChart>
      <c:catAx>
        <c:axId val="382569114"/>
        <c:scaling>
          <c:orientation val="minMax"/>
        </c:scaling>
        <c:delete val="0"/>
        <c:axPos val="b"/>
        <c:title>
          <c:tx>
            <c:rich>
              <a:bodyPr/>
              <a:lstStyle/>
              <a:p>
                <a:pPr lvl="0">
                  <a:defRPr b="0">
                    <a:solidFill>
                      <a:srgbClr val="000000"/>
                    </a:solidFill>
                    <a:latin typeface="+mn-lt"/>
                  </a:defRPr>
                </a:pPr>
                <a:r>
                  <a:rPr lang="pl-PL" b="0">
                    <a:solidFill>
                      <a:srgbClr val="000000"/>
                    </a:solidFill>
                    <a:latin typeface="+mn-lt"/>
                  </a:rPr>
                  <a:t>Wskaźniki</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pl-PL"/>
          </a:p>
        </c:txPr>
        <c:crossAx val="1917682369"/>
        <c:crosses val="autoZero"/>
        <c:auto val="1"/>
        <c:lblAlgn val="ctr"/>
        <c:lblOffset val="100"/>
        <c:noMultiLvlLbl val="1"/>
      </c:catAx>
      <c:valAx>
        <c:axId val="191768236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pl-PL"/>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pl-PL"/>
          </a:p>
        </c:txPr>
        <c:crossAx val="382569114"/>
        <c:crosses val="autoZero"/>
        <c:crossBetween val="between"/>
      </c:valAx>
    </c:plotArea>
    <c:legend>
      <c:legendPos val="r"/>
      <c:overlay val="0"/>
      <c:txPr>
        <a:bodyPr/>
        <a:lstStyle/>
        <a:p>
          <a:pPr lvl="0">
            <a:defRPr b="0">
              <a:solidFill>
                <a:srgbClr val="1A1A1A"/>
              </a:solidFill>
              <a:latin typeface="+mn-lt"/>
            </a:defRPr>
          </a:pPr>
          <a:endParaRPr lang="pl-PL"/>
        </a:p>
      </c:txPr>
    </c:legend>
    <c:plotVisOnly val="1"/>
    <c:dispBlanksAs val="zero"/>
    <c:showDLblsOverMax val="1"/>
  </c:chart>
  <c:spPr>
    <a:solidFill>
      <a:srgbClr val="F3F3F3"/>
    </a:solidFill>
  </c:sp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1"/>
  <c:style val="2"/>
  <c:chart>
    <c:title>
      <c:tx>
        <c:rich>
          <a:bodyPr/>
          <a:lstStyle/>
          <a:p>
            <a:pPr lvl="0">
              <a:defRPr b="0">
                <a:solidFill>
                  <a:srgbClr val="757575"/>
                </a:solidFill>
                <a:latin typeface="+mn-lt"/>
              </a:defRPr>
            </a:pPr>
            <a:r>
              <a:rPr lang="pl-PL" b="0">
                <a:solidFill>
                  <a:srgbClr val="757575"/>
                </a:solidFill>
                <a:latin typeface="+mn-lt"/>
              </a:rPr>
              <a:t>Wskaźnik niezależności finansowej</a:t>
            </a:r>
          </a:p>
        </c:rich>
      </c:tx>
      <c:overlay val="0"/>
    </c:title>
    <c:autoTitleDeleted val="0"/>
    <c:plotArea>
      <c:layout/>
      <c:barChart>
        <c:barDir val="col"/>
        <c:grouping val="clustered"/>
        <c:varyColors val="1"/>
        <c:ser>
          <c:idx val="0"/>
          <c:order val="0"/>
          <c:spPr>
            <a:solidFill>
              <a:srgbClr val="4472C4"/>
            </a:solidFill>
            <a:ln cmpd="sng">
              <a:solidFill>
                <a:srgbClr val="000000"/>
              </a:solidFill>
            </a:ln>
          </c:spPr>
          <c:invertIfNegative val="1"/>
          <c:dLbls>
            <c:spPr>
              <a:noFill/>
              <a:ln>
                <a:noFill/>
              </a:ln>
              <a:effectLst/>
            </c:spPr>
            <c:txPr>
              <a:bodyPr/>
              <a:lstStyle/>
              <a:p>
                <a:pPr lvl="0">
                  <a:defRPr/>
                </a:pPr>
                <a:endParaRPr lang="pl-PL"/>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Wskaźniki!$H$40:$J$40</c:f>
              <c:strCache>
                <c:ptCount val="3"/>
                <c:pt idx="0">
                  <c:v>2019</c:v>
                </c:pt>
                <c:pt idx="1">
                  <c:v>2020</c:v>
                </c:pt>
                <c:pt idx="2">
                  <c:v>2021</c:v>
                </c:pt>
              </c:strCache>
            </c:strRef>
          </c:cat>
          <c:val>
            <c:numRef>
              <c:f>Wskaźniki!$H$45:$J$45</c:f>
              <c:numCache>
                <c:formatCode>0.00%</c:formatCode>
                <c:ptCount val="3"/>
                <c:pt idx="0">
                  <c:v>0.79247615495284274</c:v>
                </c:pt>
                <c:pt idx="1">
                  <c:v>0.8633907953385962</c:v>
                </c:pt>
                <c:pt idx="2">
                  <c:v>0.83360848369491325</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34E1-4573-BF44-436097EFBDBB}"/>
            </c:ext>
          </c:extLst>
        </c:ser>
        <c:dLbls>
          <c:showLegendKey val="0"/>
          <c:showVal val="0"/>
          <c:showCatName val="0"/>
          <c:showSerName val="0"/>
          <c:showPercent val="0"/>
          <c:showBubbleSize val="0"/>
        </c:dLbls>
        <c:gapWidth val="150"/>
        <c:axId val="2112507016"/>
        <c:axId val="1622086032"/>
      </c:barChart>
      <c:catAx>
        <c:axId val="2112507016"/>
        <c:scaling>
          <c:orientation val="minMax"/>
        </c:scaling>
        <c:delete val="0"/>
        <c:axPos val="b"/>
        <c:title>
          <c:tx>
            <c:rich>
              <a:bodyPr/>
              <a:lstStyle/>
              <a:p>
                <a:pPr lvl="0">
                  <a:defRPr b="0">
                    <a:solidFill>
                      <a:srgbClr val="000000"/>
                    </a:solidFill>
                    <a:latin typeface="+mn-lt"/>
                  </a:defRPr>
                </a:pPr>
                <a:endParaRPr lang="pl-PL"/>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pl-PL"/>
          </a:p>
        </c:txPr>
        <c:crossAx val="1622086032"/>
        <c:crosses val="autoZero"/>
        <c:auto val="1"/>
        <c:lblAlgn val="ctr"/>
        <c:lblOffset val="100"/>
        <c:noMultiLvlLbl val="1"/>
      </c:catAx>
      <c:valAx>
        <c:axId val="162208603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pl-PL"/>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pl-PL"/>
          </a:p>
        </c:txPr>
        <c:crossAx val="2112507016"/>
        <c:crosses val="autoZero"/>
        <c:crossBetween val="between"/>
      </c:valAx>
    </c:plotArea>
    <c:plotVisOnly val="1"/>
    <c:dispBlanksAs val="zero"/>
    <c:showDLblsOverMax val="1"/>
  </c:chart>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1"/>
  <c:style val="2"/>
  <c:chart>
    <c:title>
      <c:tx>
        <c:rich>
          <a:bodyPr/>
          <a:lstStyle/>
          <a:p>
            <a:pPr lvl="0">
              <a:defRPr sz="1800" b="0">
                <a:solidFill>
                  <a:srgbClr val="757575"/>
                </a:solidFill>
                <a:latin typeface="+mn-lt"/>
              </a:defRPr>
            </a:pPr>
            <a:r>
              <a:rPr lang="pl-PL" sz="1800" b="0">
                <a:solidFill>
                  <a:srgbClr val="757575"/>
                </a:solidFill>
                <a:latin typeface="+mn-lt"/>
              </a:rPr>
              <a:t>Wskaźnik pokrycia aktywów kapitałami własnymi		</a:t>
            </a:r>
          </a:p>
        </c:rich>
      </c:tx>
      <c:overlay val="0"/>
    </c:title>
    <c:autoTitleDeleted val="0"/>
    <c:plotArea>
      <c:layout/>
      <c:barChart>
        <c:barDir val="col"/>
        <c:grouping val="clustered"/>
        <c:varyColors val="1"/>
        <c:ser>
          <c:idx val="0"/>
          <c:order val="0"/>
          <c:spPr>
            <a:solidFill>
              <a:srgbClr val="4472C4"/>
            </a:solidFill>
            <a:ln cmpd="sng">
              <a:solidFill>
                <a:srgbClr val="000000"/>
              </a:solidFill>
            </a:ln>
          </c:spPr>
          <c:invertIfNegative val="1"/>
          <c:dLbls>
            <c:spPr>
              <a:noFill/>
              <a:ln>
                <a:noFill/>
              </a:ln>
              <a:effectLst/>
            </c:spPr>
            <c:txPr>
              <a:bodyPr/>
              <a:lstStyle/>
              <a:p>
                <a:pPr lvl="0">
                  <a:defRPr/>
                </a:pPr>
                <a:endParaRPr lang="pl-PL"/>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Wskaźniki!$H$40:$J$40</c:f>
              <c:strCache>
                <c:ptCount val="3"/>
                <c:pt idx="0">
                  <c:v>2019</c:v>
                </c:pt>
                <c:pt idx="1">
                  <c:v>2020</c:v>
                </c:pt>
                <c:pt idx="2">
                  <c:v>2021</c:v>
                </c:pt>
              </c:strCache>
            </c:strRef>
          </c:cat>
          <c:val>
            <c:numRef>
              <c:f>Wskaźniki!$H$42:$J$42</c:f>
              <c:numCache>
                <c:formatCode>0.00%</c:formatCode>
                <c:ptCount val="3"/>
                <c:pt idx="0">
                  <c:v>0.442112522815508</c:v>
                </c:pt>
                <c:pt idx="1">
                  <c:v>0.46334391985751422</c:v>
                </c:pt>
                <c:pt idx="2">
                  <c:v>0.45462730517864142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DBD4-4014-AAC1-E9966C641C9A}"/>
            </c:ext>
          </c:extLst>
        </c:ser>
        <c:dLbls>
          <c:showLegendKey val="0"/>
          <c:showVal val="0"/>
          <c:showCatName val="0"/>
          <c:showSerName val="0"/>
          <c:showPercent val="0"/>
          <c:showBubbleSize val="0"/>
        </c:dLbls>
        <c:gapWidth val="150"/>
        <c:axId val="1568773852"/>
        <c:axId val="693324590"/>
      </c:barChart>
      <c:catAx>
        <c:axId val="1568773852"/>
        <c:scaling>
          <c:orientation val="minMax"/>
        </c:scaling>
        <c:delete val="0"/>
        <c:axPos val="b"/>
        <c:title>
          <c:tx>
            <c:rich>
              <a:bodyPr/>
              <a:lstStyle/>
              <a:p>
                <a:pPr lvl="0">
                  <a:defRPr b="0">
                    <a:solidFill>
                      <a:srgbClr val="000000"/>
                    </a:solidFill>
                    <a:latin typeface="+mn-lt"/>
                  </a:defRPr>
                </a:pPr>
                <a:endParaRPr lang="pl-PL"/>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pl-PL"/>
          </a:p>
        </c:txPr>
        <c:crossAx val="693324590"/>
        <c:crosses val="autoZero"/>
        <c:auto val="1"/>
        <c:lblAlgn val="ctr"/>
        <c:lblOffset val="100"/>
        <c:noMultiLvlLbl val="1"/>
      </c:catAx>
      <c:valAx>
        <c:axId val="693324590"/>
        <c:scaling>
          <c:orientation val="minMax"/>
          <c:max val="1"/>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pl-PL"/>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pl-PL"/>
          </a:p>
        </c:txPr>
        <c:crossAx val="1568773852"/>
        <c:crosses val="autoZero"/>
        <c:crossBetween val="between"/>
      </c:valAx>
    </c:plotArea>
    <c:plotVisOnly val="1"/>
    <c:dispBlanksAs val="zero"/>
    <c:showDLblsOverMax val="1"/>
  </c:chart>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1"/>
  <c:style val="2"/>
  <c:chart>
    <c:title>
      <c:tx>
        <c:rich>
          <a:bodyPr/>
          <a:lstStyle/>
          <a:p>
            <a:pPr lvl="0">
              <a:defRPr sz="1800" b="0">
                <a:solidFill>
                  <a:srgbClr val="757575"/>
                </a:solidFill>
                <a:latin typeface="+mn-lt"/>
              </a:defRPr>
            </a:pPr>
            <a:r>
              <a:rPr lang="pl-PL" sz="1800" b="0">
                <a:solidFill>
                  <a:srgbClr val="757575"/>
                </a:solidFill>
                <a:latin typeface="+mn-lt"/>
              </a:rPr>
              <a:t>Wskaźnik okresu bezpieczeństwa gotówkowego		</a:t>
            </a:r>
          </a:p>
        </c:rich>
      </c:tx>
      <c:overlay val="0"/>
    </c:title>
    <c:autoTitleDeleted val="0"/>
    <c:plotArea>
      <c:layout/>
      <c:barChart>
        <c:barDir val="col"/>
        <c:grouping val="clustered"/>
        <c:varyColors val="1"/>
        <c:ser>
          <c:idx val="0"/>
          <c:order val="0"/>
          <c:spPr>
            <a:solidFill>
              <a:srgbClr val="4472C4"/>
            </a:solidFill>
            <a:ln cmpd="sng">
              <a:solidFill>
                <a:srgbClr val="000000"/>
              </a:solidFill>
            </a:ln>
          </c:spPr>
          <c:invertIfNegative val="1"/>
          <c:dLbls>
            <c:spPr>
              <a:noFill/>
              <a:ln>
                <a:noFill/>
              </a:ln>
              <a:effectLst/>
            </c:spPr>
            <c:txPr>
              <a:bodyPr/>
              <a:lstStyle/>
              <a:p>
                <a:pPr lvl="0">
                  <a:defRPr/>
                </a:pPr>
                <a:endParaRPr lang="pl-PL"/>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Wskaźniki!$H$40:$J$40</c:f>
              <c:strCache>
                <c:ptCount val="3"/>
                <c:pt idx="0">
                  <c:v>2019</c:v>
                </c:pt>
                <c:pt idx="1">
                  <c:v>2020</c:v>
                </c:pt>
                <c:pt idx="2">
                  <c:v>2021</c:v>
                </c:pt>
              </c:strCache>
            </c:strRef>
          </c:cat>
          <c:val>
            <c:numRef>
              <c:f>Wskaźniki!$H$10:$J$10</c:f>
              <c:numCache>
                <c:formatCode>0</c:formatCode>
                <c:ptCount val="3"/>
                <c:pt idx="0">
                  <c:v>64.440161243698938</c:v>
                </c:pt>
                <c:pt idx="1">
                  <c:v>56.640874983626802</c:v>
                </c:pt>
                <c:pt idx="2">
                  <c:v>47.721586174789984</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C8F2-47D9-8F6D-978D6BFF57DA}"/>
            </c:ext>
          </c:extLst>
        </c:ser>
        <c:dLbls>
          <c:showLegendKey val="0"/>
          <c:showVal val="0"/>
          <c:showCatName val="0"/>
          <c:showSerName val="0"/>
          <c:showPercent val="0"/>
          <c:showBubbleSize val="0"/>
        </c:dLbls>
        <c:gapWidth val="150"/>
        <c:axId val="176669107"/>
        <c:axId val="1159362246"/>
      </c:barChart>
      <c:catAx>
        <c:axId val="176669107"/>
        <c:scaling>
          <c:orientation val="minMax"/>
        </c:scaling>
        <c:delete val="0"/>
        <c:axPos val="b"/>
        <c:title>
          <c:tx>
            <c:rich>
              <a:bodyPr/>
              <a:lstStyle/>
              <a:p>
                <a:pPr lvl="0">
                  <a:defRPr b="0">
                    <a:solidFill>
                      <a:srgbClr val="000000"/>
                    </a:solidFill>
                    <a:latin typeface="+mn-lt"/>
                  </a:defRPr>
                </a:pPr>
                <a:endParaRPr lang="pl-PL"/>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pl-PL"/>
          </a:p>
        </c:txPr>
        <c:crossAx val="1159362246"/>
        <c:crosses val="autoZero"/>
        <c:auto val="1"/>
        <c:lblAlgn val="ctr"/>
        <c:lblOffset val="100"/>
        <c:noMultiLvlLbl val="1"/>
      </c:catAx>
      <c:valAx>
        <c:axId val="115936224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pl-PL"/>
              </a:p>
            </c:rich>
          </c:tx>
          <c:overlay val="0"/>
        </c:title>
        <c:numFmt formatCode="0" sourceLinked="1"/>
        <c:majorTickMark val="none"/>
        <c:minorTickMark val="none"/>
        <c:tickLblPos val="nextTo"/>
        <c:spPr>
          <a:ln/>
        </c:spPr>
        <c:txPr>
          <a:bodyPr/>
          <a:lstStyle/>
          <a:p>
            <a:pPr lvl="0">
              <a:defRPr b="0">
                <a:solidFill>
                  <a:srgbClr val="000000"/>
                </a:solidFill>
                <a:latin typeface="+mn-lt"/>
              </a:defRPr>
            </a:pPr>
            <a:endParaRPr lang="pl-PL"/>
          </a:p>
        </c:txPr>
        <c:crossAx val="176669107"/>
        <c:crosses val="autoZero"/>
        <c:crossBetween val="between"/>
      </c:valAx>
    </c:plotArea>
    <c:legend>
      <c:legendPos val="r"/>
      <c:overlay val="0"/>
      <c:txPr>
        <a:bodyPr/>
        <a:lstStyle/>
        <a:p>
          <a:pPr lvl="0">
            <a:defRPr b="0">
              <a:solidFill>
                <a:srgbClr val="1A1A1A"/>
              </a:solidFill>
              <a:latin typeface="+mn-lt"/>
            </a:defRPr>
          </a:pPr>
          <a:endParaRPr lang="pl-PL"/>
        </a:p>
      </c:txPr>
    </c:legend>
    <c:plotVisOnly val="1"/>
    <c:dispBlanksAs val="zero"/>
    <c:showDLblsOverMax val="1"/>
  </c:chart>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1"/>
  <c:style val="2"/>
  <c:chart>
    <c:title>
      <c:tx>
        <c:rich>
          <a:bodyPr/>
          <a:lstStyle/>
          <a:p>
            <a:pPr lvl="0">
              <a:defRPr sz="1800" b="0">
                <a:solidFill>
                  <a:srgbClr val="757575"/>
                </a:solidFill>
                <a:latin typeface="+mn-lt"/>
              </a:defRPr>
            </a:pPr>
            <a:r>
              <a:rPr lang="pl-PL" sz="1800" b="0">
                <a:solidFill>
                  <a:srgbClr val="757575"/>
                </a:solidFill>
                <a:latin typeface="+mn-lt"/>
              </a:rPr>
              <a:t>Wskaźnik pokrycia zobowiązań długoterminowych majątkiem trwałym		</a:t>
            </a:r>
          </a:p>
        </c:rich>
      </c:tx>
      <c:overlay val="0"/>
    </c:title>
    <c:autoTitleDeleted val="0"/>
    <c:plotArea>
      <c:layout/>
      <c:barChart>
        <c:barDir val="col"/>
        <c:grouping val="clustered"/>
        <c:varyColors val="1"/>
        <c:ser>
          <c:idx val="0"/>
          <c:order val="0"/>
          <c:spPr>
            <a:solidFill>
              <a:srgbClr val="4472C4"/>
            </a:solidFill>
            <a:ln cmpd="sng">
              <a:solidFill>
                <a:srgbClr val="000000"/>
              </a:solidFill>
            </a:ln>
          </c:spPr>
          <c:invertIfNegative val="1"/>
          <c:dPt>
            <c:idx val="2"/>
            <c:invertIfNegative val="1"/>
            <c:bubble3D val="0"/>
            <c:extLst>
              <c:ext xmlns:c16="http://schemas.microsoft.com/office/drawing/2014/chart" uri="{C3380CC4-5D6E-409C-BE32-E72D297353CC}">
                <c16:uniqueId val="{00000000-D2BD-42F1-992F-FE0550ADD3F7}"/>
              </c:ext>
            </c:extLst>
          </c:dPt>
          <c:dLbls>
            <c:spPr>
              <a:noFill/>
              <a:ln>
                <a:noFill/>
              </a:ln>
              <a:effectLst/>
            </c:spPr>
            <c:txPr>
              <a:bodyPr/>
              <a:lstStyle/>
              <a:p>
                <a:pPr lvl="0">
                  <a:defRPr/>
                </a:pPr>
                <a:endParaRPr lang="pl-PL"/>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Wskaźniki!$H$76:$J$76</c:f>
              <c:strCache>
                <c:ptCount val="3"/>
                <c:pt idx="0">
                  <c:v>2019</c:v>
                </c:pt>
                <c:pt idx="1">
                  <c:v>2020</c:v>
                </c:pt>
                <c:pt idx="2">
                  <c:v>2021</c:v>
                </c:pt>
              </c:strCache>
            </c:strRef>
          </c:cat>
          <c:val>
            <c:numRef>
              <c:f>Wskaźniki!$H$47:$J$47</c:f>
              <c:numCache>
                <c:formatCode>0.00%</c:formatCode>
                <c:ptCount val="3"/>
                <c:pt idx="0">
                  <c:v>0.99004316947500348</c:v>
                </c:pt>
                <c:pt idx="1">
                  <c:v>7.4842475611706378</c:v>
                </c:pt>
                <c:pt idx="2">
                  <c:v>7.7692560895325871</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D2BD-42F1-992F-FE0550ADD3F7}"/>
            </c:ext>
          </c:extLst>
        </c:ser>
        <c:dLbls>
          <c:showLegendKey val="0"/>
          <c:showVal val="0"/>
          <c:showCatName val="0"/>
          <c:showSerName val="0"/>
          <c:showPercent val="0"/>
          <c:showBubbleSize val="0"/>
        </c:dLbls>
        <c:gapWidth val="150"/>
        <c:axId val="1471768965"/>
        <c:axId val="1600820989"/>
      </c:barChart>
      <c:catAx>
        <c:axId val="1471768965"/>
        <c:scaling>
          <c:orientation val="minMax"/>
        </c:scaling>
        <c:delete val="0"/>
        <c:axPos val="b"/>
        <c:title>
          <c:tx>
            <c:rich>
              <a:bodyPr/>
              <a:lstStyle/>
              <a:p>
                <a:pPr lvl="0">
                  <a:defRPr b="0">
                    <a:solidFill>
                      <a:srgbClr val="000000"/>
                    </a:solidFill>
                    <a:latin typeface="+mn-lt"/>
                  </a:defRPr>
                </a:pPr>
                <a:endParaRPr lang="pl-PL"/>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pl-PL"/>
          </a:p>
        </c:txPr>
        <c:crossAx val="1600820989"/>
        <c:crosses val="autoZero"/>
        <c:auto val="1"/>
        <c:lblAlgn val="ctr"/>
        <c:lblOffset val="100"/>
        <c:noMultiLvlLbl val="1"/>
      </c:catAx>
      <c:valAx>
        <c:axId val="160082098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pl-PL"/>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pl-PL"/>
          </a:p>
        </c:txPr>
        <c:crossAx val="1471768965"/>
        <c:crosses val="autoZero"/>
        <c:crossBetween val="between"/>
      </c:valAx>
    </c:plotArea>
    <c:plotVisOnly val="1"/>
    <c:dispBlanksAs val="zero"/>
    <c:showDLblsOverMax val="1"/>
  </c:chart>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1"/>
  <c:style val="2"/>
  <c:chart>
    <c:title>
      <c:tx>
        <c:rich>
          <a:bodyPr/>
          <a:lstStyle/>
          <a:p>
            <a:pPr lvl="0">
              <a:defRPr sz="1800" b="0">
                <a:solidFill>
                  <a:srgbClr val="757575"/>
                </a:solidFill>
                <a:latin typeface="+mn-lt"/>
              </a:defRPr>
            </a:pPr>
            <a:r>
              <a:rPr lang="pl-PL" sz="1800" b="0">
                <a:solidFill>
                  <a:srgbClr val="757575"/>
                </a:solidFill>
                <a:latin typeface="+mn-lt"/>
              </a:rPr>
              <a:t>Mnożnik kapitału własnego (kapitałowy)		</a:t>
            </a:r>
          </a:p>
        </c:rich>
      </c:tx>
      <c:overlay val="0"/>
    </c:title>
    <c:autoTitleDeleted val="0"/>
    <c:plotArea>
      <c:layout/>
      <c:barChart>
        <c:barDir val="col"/>
        <c:grouping val="clustered"/>
        <c:varyColors val="1"/>
        <c:ser>
          <c:idx val="0"/>
          <c:order val="0"/>
          <c:spPr>
            <a:solidFill>
              <a:srgbClr val="4472C4"/>
            </a:solidFill>
            <a:ln cmpd="sng">
              <a:solidFill>
                <a:srgbClr val="000000"/>
              </a:solidFill>
            </a:ln>
          </c:spPr>
          <c:invertIfNegative val="1"/>
          <c:dPt>
            <c:idx val="2"/>
            <c:invertIfNegative val="1"/>
            <c:bubble3D val="0"/>
            <c:extLst>
              <c:ext xmlns:c16="http://schemas.microsoft.com/office/drawing/2014/chart" uri="{C3380CC4-5D6E-409C-BE32-E72D297353CC}">
                <c16:uniqueId val="{00000000-36F0-4CDC-82B3-56BCC6D9C75D}"/>
              </c:ext>
            </c:extLst>
          </c:dPt>
          <c:dLbls>
            <c:spPr>
              <a:noFill/>
              <a:ln>
                <a:noFill/>
              </a:ln>
              <a:effectLst/>
            </c:spPr>
            <c:txPr>
              <a:bodyPr/>
              <a:lstStyle/>
              <a:p>
                <a:pPr lvl="0">
                  <a:defRPr/>
                </a:pPr>
                <a:endParaRPr lang="pl-PL"/>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Wskaźniki!$H$40:$J$40</c:f>
              <c:strCache>
                <c:ptCount val="3"/>
                <c:pt idx="0">
                  <c:v>2019</c:v>
                </c:pt>
                <c:pt idx="1">
                  <c:v>2020</c:v>
                </c:pt>
                <c:pt idx="2">
                  <c:v>2021</c:v>
                </c:pt>
              </c:strCache>
            </c:strRef>
          </c:cat>
          <c:val>
            <c:numRef>
              <c:f>Wskaźniki!$H$48:$J$48</c:f>
              <c:numCache>
                <c:formatCode>0.00%</c:formatCode>
                <c:ptCount val="3"/>
                <c:pt idx="0">
                  <c:v>2.2618676205588875</c:v>
                </c:pt>
                <c:pt idx="1">
                  <c:v>2.1582240688677135</c:v>
                </c:pt>
                <c:pt idx="2">
                  <c:v>2.1996039142590869</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36F0-4CDC-82B3-56BCC6D9C75D}"/>
            </c:ext>
          </c:extLst>
        </c:ser>
        <c:dLbls>
          <c:showLegendKey val="0"/>
          <c:showVal val="0"/>
          <c:showCatName val="0"/>
          <c:showSerName val="0"/>
          <c:showPercent val="0"/>
          <c:showBubbleSize val="0"/>
        </c:dLbls>
        <c:gapWidth val="150"/>
        <c:axId val="1957813314"/>
        <c:axId val="1342136080"/>
      </c:barChart>
      <c:catAx>
        <c:axId val="1957813314"/>
        <c:scaling>
          <c:orientation val="minMax"/>
        </c:scaling>
        <c:delete val="0"/>
        <c:axPos val="b"/>
        <c:title>
          <c:tx>
            <c:rich>
              <a:bodyPr/>
              <a:lstStyle/>
              <a:p>
                <a:pPr lvl="0">
                  <a:defRPr b="0">
                    <a:solidFill>
                      <a:srgbClr val="000000"/>
                    </a:solidFill>
                    <a:latin typeface="+mn-lt"/>
                  </a:defRPr>
                </a:pPr>
                <a:endParaRPr lang="pl-PL"/>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pl-PL"/>
          </a:p>
        </c:txPr>
        <c:crossAx val="1342136080"/>
        <c:crosses val="autoZero"/>
        <c:auto val="1"/>
        <c:lblAlgn val="ctr"/>
        <c:lblOffset val="100"/>
        <c:noMultiLvlLbl val="1"/>
      </c:catAx>
      <c:valAx>
        <c:axId val="134213608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pl-PL"/>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pl-PL"/>
          </a:p>
        </c:txPr>
        <c:crossAx val="1957813314"/>
        <c:crosses val="autoZero"/>
        <c:crossBetween val="between"/>
      </c:valAx>
    </c:plotArea>
    <c:plotVisOnly val="1"/>
    <c:dispBlanksAs val="zero"/>
    <c:showDLblsOverMax val="1"/>
  </c:chart>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1"/>
  <c:style val="2"/>
  <c:chart>
    <c:title>
      <c:tx>
        <c:rich>
          <a:bodyPr/>
          <a:lstStyle/>
          <a:p>
            <a:pPr lvl="0">
              <a:defRPr sz="1800" b="0">
                <a:solidFill>
                  <a:srgbClr val="757575"/>
                </a:solidFill>
                <a:latin typeface="+mn-lt"/>
              </a:defRPr>
            </a:pPr>
            <a:r>
              <a:rPr lang="pl-PL" sz="1800" b="0">
                <a:solidFill>
                  <a:srgbClr val="757575"/>
                </a:solidFill>
                <a:latin typeface="+mn-lt"/>
              </a:rPr>
              <a:t>Wskaźnik pokrycia odsetek		</a:t>
            </a:r>
          </a:p>
        </c:rich>
      </c:tx>
      <c:overlay val="0"/>
    </c:title>
    <c:autoTitleDeleted val="0"/>
    <c:plotArea>
      <c:layout/>
      <c:barChart>
        <c:barDir val="col"/>
        <c:grouping val="clustered"/>
        <c:varyColors val="1"/>
        <c:ser>
          <c:idx val="0"/>
          <c:order val="0"/>
          <c:spPr>
            <a:solidFill>
              <a:srgbClr val="4472C4"/>
            </a:solidFill>
            <a:ln cmpd="sng">
              <a:solidFill>
                <a:srgbClr val="000000"/>
              </a:solidFill>
            </a:ln>
          </c:spPr>
          <c:invertIfNegative val="1"/>
          <c:dPt>
            <c:idx val="2"/>
            <c:invertIfNegative val="1"/>
            <c:bubble3D val="0"/>
            <c:extLst>
              <c:ext xmlns:c16="http://schemas.microsoft.com/office/drawing/2014/chart" uri="{C3380CC4-5D6E-409C-BE32-E72D297353CC}">
                <c16:uniqueId val="{00000000-B99B-4AD3-948A-DADD130C5E97}"/>
              </c:ext>
            </c:extLst>
          </c:dPt>
          <c:dLbls>
            <c:spPr>
              <a:noFill/>
              <a:ln>
                <a:noFill/>
              </a:ln>
              <a:effectLst/>
            </c:spPr>
            <c:txPr>
              <a:bodyPr/>
              <a:lstStyle/>
              <a:p>
                <a:pPr lvl="0">
                  <a:defRPr/>
                </a:pPr>
                <a:endParaRPr lang="pl-PL"/>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Wskaźniki!$H$76:$J$76</c:f>
              <c:strCache>
                <c:ptCount val="3"/>
                <c:pt idx="0">
                  <c:v>2019</c:v>
                </c:pt>
                <c:pt idx="1">
                  <c:v>2020</c:v>
                </c:pt>
                <c:pt idx="2">
                  <c:v>2021</c:v>
                </c:pt>
              </c:strCache>
            </c:strRef>
          </c:cat>
          <c:val>
            <c:numRef>
              <c:f>Wskaźniki!$H$51:$J$51</c:f>
              <c:numCache>
                <c:formatCode>0.00</c:formatCode>
                <c:ptCount val="3"/>
                <c:pt idx="0">
                  <c:v>6.7294388931591085</c:v>
                </c:pt>
                <c:pt idx="1">
                  <c:v>11.463336875664186</c:v>
                </c:pt>
                <c:pt idx="2">
                  <c:v>4.4029093369418133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B99B-4AD3-948A-DADD130C5E97}"/>
            </c:ext>
          </c:extLst>
        </c:ser>
        <c:dLbls>
          <c:showLegendKey val="0"/>
          <c:showVal val="0"/>
          <c:showCatName val="0"/>
          <c:showSerName val="0"/>
          <c:showPercent val="0"/>
          <c:showBubbleSize val="0"/>
        </c:dLbls>
        <c:gapWidth val="150"/>
        <c:axId val="1007904436"/>
        <c:axId val="757067434"/>
      </c:barChart>
      <c:catAx>
        <c:axId val="1007904436"/>
        <c:scaling>
          <c:orientation val="minMax"/>
        </c:scaling>
        <c:delete val="0"/>
        <c:axPos val="b"/>
        <c:title>
          <c:tx>
            <c:rich>
              <a:bodyPr/>
              <a:lstStyle/>
              <a:p>
                <a:pPr lvl="0">
                  <a:defRPr b="0">
                    <a:solidFill>
                      <a:srgbClr val="000000"/>
                    </a:solidFill>
                    <a:latin typeface="+mn-lt"/>
                  </a:defRPr>
                </a:pPr>
                <a:endParaRPr lang="pl-PL"/>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pl-PL"/>
          </a:p>
        </c:txPr>
        <c:crossAx val="757067434"/>
        <c:crosses val="autoZero"/>
        <c:auto val="1"/>
        <c:lblAlgn val="ctr"/>
        <c:lblOffset val="100"/>
        <c:noMultiLvlLbl val="1"/>
      </c:catAx>
      <c:valAx>
        <c:axId val="75706743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pl-PL"/>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pl-PL"/>
          </a:p>
        </c:txPr>
        <c:crossAx val="1007904436"/>
        <c:crosses val="autoZero"/>
        <c:crossBetween val="between"/>
      </c:valAx>
    </c:plotArea>
    <c:plotVisOnly val="1"/>
    <c:dispBlanksAs val="zero"/>
    <c:showDLblsOverMax val="1"/>
  </c:chart>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1"/>
  <c:style val="2"/>
  <c:chart>
    <c:title>
      <c:tx>
        <c:rich>
          <a:bodyPr/>
          <a:lstStyle/>
          <a:p>
            <a:pPr lvl="0">
              <a:defRPr b="1">
                <a:solidFill>
                  <a:srgbClr val="757575"/>
                </a:solidFill>
                <a:latin typeface="+mn-lt"/>
              </a:defRPr>
            </a:pPr>
            <a:r>
              <a:rPr lang="pl-PL" b="1">
                <a:solidFill>
                  <a:srgbClr val="757575"/>
                </a:solidFill>
                <a:latin typeface="+mn-lt"/>
              </a:rPr>
              <a:t>Analiza rentowności</a:t>
            </a:r>
          </a:p>
        </c:rich>
      </c:tx>
      <c:overlay val="0"/>
    </c:title>
    <c:autoTitleDeleted val="0"/>
    <c:plotArea>
      <c:layout/>
      <c:barChart>
        <c:barDir val="col"/>
        <c:grouping val="clustered"/>
        <c:varyColors val="1"/>
        <c:ser>
          <c:idx val="0"/>
          <c:order val="0"/>
          <c:tx>
            <c:strRef>
              <c:f>Wskaźniki!$H$76</c:f>
              <c:strCache>
                <c:ptCount val="1"/>
                <c:pt idx="0">
                  <c:v>2019</c:v>
                </c:pt>
              </c:strCache>
            </c:strRef>
          </c:tx>
          <c:spPr>
            <a:solidFill>
              <a:srgbClr val="4472C4"/>
            </a:solidFill>
            <a:ln cmpd="sng">
              <a:solidFill>
                <a:srgbClr val="000000"/>
              </a:solidFill>
            </a:ln>
          </c:spPr>
          <c:invertIfNegative val="1"/>
          <c:dLbls>
            <c:spPr>
              <a:noFill/>
              <a:ln>
                <a:noFill/>
              </a:ln>
              <a:effectLst/>
            </c:spPr>
            <c:txPr>
              <a:bodyPr/>
              <a:lstStyle/>
              <a:p>
                <a:pPr lvl="0">
                  <a:defRPr/>
                </a:pPr>
                <a:endParaRPr lang="pl-PL"/>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Wskaźniki!$G$77:$G$79</c:f>
              <c:strCache>
                <c:ptCount val="3"/>
                <c:pt idx="0">
                  <c:v>Wskaźnik rentowności majątku ROA</c:v>
                </c:pt>
                <c:pt idx="1">
                  <c:v>Wskaźnik rentowności kapitału własnego ROE</c:v>
                </c:pt>
                <c:pt idx="2">
                  <c:v>Wskaźnik rentowności sprzedaży</c:v>
                </c:pt>
              </c:strCache>
            </c:strRef>
          </c:cat>
          <c:val>
            <c:numRef>
              <c:f>Wskaźniki!$H$77:$H$79</c:f>
              <c:numCache>
                <c:formatCode>0.00%</c:formatCode>
                <c:ptCount val="3"/>
                <c:pt idx="0">
                  <c:v>3.7767085726111024E-2</c:v>
                </c:pt>
                <c:pt idx="1">
                  <c:v>7.9305264158501892E-2</c:v>
                </c:pt>
                <c:pt idx="2">
                  <c:v>1.9734663395578625E-2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22D0-4176-8AD4-1A61DA1B2287}"/>
            </c:ext>
          </c:extLst>
        </c:ser>
        <c:ser>
          <c:idx val="1"/>
          <c:order val="1"/>
          <c:tx>
            <c:strRef>
              <c:f>Wskaźniki!$I$76</c:f>
              <c:strCache>
                <c:ptCount val="1"/>
                <c:pt idx="0">
                  <c:v>2020</c:v>
                </c:pt>
              </c:strCache>
            </c:strRef>
          </c:tx>
          <c:spPr>
            <a:solidFill>
              <a:srgbClr val="ED7D31"/>
            </a:solidFill>
            <a:ln cmpd="sng">
              <a:solidFill>
                <a:srgbClr val="000000"/>
              </a:solidFill>
            </a:ln>
          </c:spPr>
          <c:invertIfNegative val="1"/>
          <c:dLbls>
            <c:spPr>
              <a:noFill/>
              <a:ln>
                <a:noFill/>
              </a:ln>
              <a:effectLst/>
            </c:spPr>
            <c:txPr>
              <a:bodyPr/>
              <a:lstStyle/>
              <a:p>
                <a:pPr lvl="0">
                  <a:defRPr/>
                </a:pPr>
                <a:endParaRPr lang="pl-PL"/>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Wskaźniki!$G$77:$G$79</c:f>
              <c:strCache>
                <c:ptCount val="3"/>
                <c:pt idx="0">
                  <c:v>Wskaźnik rentowności majątku ROA</c:v>
                </c:pt>
                <c:pt idx="1">
                  <c:v>Wskaźnik rentowności kapitału własnego ROE</c:v>
                </c:pt>
                <c:pt idx="2">
                  <c:v>Wskaźnik rentowności sprzedaży</c:v>
                </c:pt>
              </c:strCache>
            </c:strRef>
          </c:cat>
          <c:val>
            <c:numRef>
              <c:f>Wskaźniki!$I$77:$I$79</c:f>
              <c:numCache>
                <c:formatCode>0.00%</c:formatCode>
                <c:ptCount val="3"/>
                <c:pt idx="0">
                  <c:v>4.5444967338624707E-2</c:v>
                </c:pt>
                <c:pt idx="1">
                  <c:v>0.10034378473388994</c:v>
                </c:pt>
                <c:pt idx="2">
                  <c:v>2.470400692374022E-2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22D0-4176-8AD4-1A61DA1B2287}"/>
            </c:ext>
          </c:extLst>
        </c:ser>
        <c:ser>
          <c:idx val="2"/>
          <c:order val="2"/>
          <c:tx>
            <c:strRef>
              <c:f>Wskaźniki!$J$76</c:f>
              <c:strCache>
                <c:ptCount val="1"/>
                <c:pt idx="0">
                  <c:v>2021</c:v>
                </c:pt>
              </c:strCache>
            </c:strRef>
          </c:tx>
          <c:spPr>
            <a:solidFill>
              <a:srgbClr val="A5A5A5"/>
            </a:solidFill>
            <a:ln cmpd="sng">
              <a:solidFill>
                <a:srgbClr val="000000"/>
              </a:solidFill>
            </a:ln>
          </c:spPr>
          <c:invertIfNegative val="1"/>
          <c:dLbls>
            <c:spPr>
              <a:noFill/>
              <a:ln>
                <a:noFill/>
              </a:ln>
              <a:effectLst/>
            </c:spPr>
            <c:txPr>
              <a:bodyPr/>
              <a:lstStyle/>
              <a:p>
                <a:pPr lvl="0">
                  <a:defRPr/>
                </a:pPr>
                <a:endParaRPr lang="pl-PL"/>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Wskaźniki!$G$77:$G$79</c:f>
              <c:strCache>
                <c:ptCount val="3"/>
                <c:pt idx="0">
                  <c:v>Wskaźnik rentowności majątku ROA</c:v>
                </c:pt>
                <c:pt idx="1">
                  <c:v>Wskaźnik rentowności kapitału własnego ROE</c:v>
                </c:pt>
                <c:pt idx="2">
                  <c:v>Wskaźnik rentowności sprzedaży</c:v>
                </c:pt>
              </c:strCache>
            </c:strRef>
          </c:cat>
          <c:val>
            <c:numRef>
              <c:f>Wskaźniki!$J$77:$J$79</c:f>
              <c:numCache>
                <c:formatCode>0.00%</c:formatCode>
                <c:ptCount val="3"/>
                <c:pt idx="0">
                  <c:v>4.2880998054125666E-2</c:v>
                </c:pt>
                <c:pt idx="1">
                  <c:v>9.3463116479973046E-2</c:v>
                </c:pt>
                <c:pt idx="2">
                  <c:v>1.9887098219428835E-2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2-22D0-4176-8AD4-1A61DA1B2287}"/>
            </c:ext>
          </c:extLst>
        </c:ser>
        <c:dLbls>
          <c:showLegendKey val="0"/>
          <c:showVal val="0"/>
          <c:showCatName val="0"/>
          <c:showSerName val="0"/>
          <c:showPercent val="0"/>
          <c:showBubbleSize val="0"/>
        </c:dLbls>
        <c:gapWidth val="150"/>
        <c:axId val="658806817"/>
        <c:axId val="2137684096"/>
      </c:barChart>
      <c:catAx>
        <c:axId val="658806817"/>
        <c:scaling>
          <c:orientation val="minMax"/>
        </c:scaling>
        <c:delete val="0"/>
        <c:axPos val="b"/>
        <c:title>
          <c:tx>
            <c:rich>
              <a:bodyPr/>
              <a:lstStyle/>
              <a:p>
                <a:pPr lvl="0">
                  <a:defRPr b="0">
                    <a:solidFill>
                      <a:srgbClr val="000000"/>
                    </a:solidFill>
                    <a:latin typeface="+mn-lt"/>
                  </a:defRPr>
                </a:pPr>
                <a:endParaRPr lang="pl-PL"/>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pl-PL"/>
          </a:p>
        </c:txPr>
        <c:crossAx val="2137684096"/>
        <c:crosses val="autoZero"/>
        <c:auto val="1"/>
        <c:lblAlgn val="ctr"/>
        <c:lblOffset val="100"/>
        <c:noMultiLvlLbl val="1"/>
      </c:catAx>
      <c:valAx>
        <c:axId val="213768409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pl-PL"/>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pl-PL"/>
          </a:p>
        </c:txPr>
        <c:crossAx val="658806817"/>
        <c:crosses val="autoZero"/>
        <c:crossBetween val="between"/>
      </c:valAx>
    </c:plotArea>
    <c:legend>
      <c:legendPos val="r"/>
      <c:overlay val="0"/>
      <c:txPr>
        <a:bodyPr/>
        <a:lstStyle/>
        <a:p>
          <a:pPr lvl="0">
            <a:defRPr b="0">
              <a:solidFill>
                <a:srgbClr val="1A1A1A"/>
              </a:solidFill>
              <a:latin typeface="+mn-lt"/>
            </a:defRPr>
          </a:pPr>
          <a:endParaRPr lang="pl-PL"/>
        </a:p>
      </c:txPr>
    </c:legend>
    <c:plotVisOnly val="1"/>
    <c:dispBlanksAs val="zero"/>
    <c:showDLblsOverMax val="1"/>
  </c:chart>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1"/>
  <c:style val="2"/>
  <c:chart>
    <c:title>
      <c:tx>
        <c:rich>
          <a:bodyPr/>
          <a:lstStyle/>
          <a:p>
            <a:pPr lvl="0">
              <a:defRPr b="0">
                <a:solidFill>
                  <a:srgbClr val="757575"/>
                </a:solidFill>
                <a:latin typeface="+mn-lt"/>
              </a:defRPr>
            </a:pPr>
            <a:r>
              <a:rPr lang="pl-PL" b="0">
                <a:solidFill>
                  <a:srgbClr val="757575"/>
                </a:solidFill>
                <a:latin typeface="+mn-lt"/>
              </a:rPr>
              <a:t>Wskaźnik rotacji aktywów</a:t>
            </a:r>
          </a:p>
        </c:rich>
      </c:tx>
      <c:overlay val="0"/>
    </c:title>
    <c:autoTitleDeleted val="0"/>
    <c:plotArea>
      <c:layout/>
      <c:barChart>
        <c:barDir val="col"/>
        <c:grouping val="clustered"/>
        <c:varyColors val="1"/>
        <c:ser>
          <c:idx val="0"/>
          <c:order val="0"/>
          <c:tx>
            <c:strRef>
              <c:f>Wskaźniki!$H$63</c:f>
              <c:strCache>
                <c:ptCount val="1"/>
                <c:pt idx="0">
                  <c:v>2019</c:v>
                </c:pt>
              </c:strCache>
            </c:strRef>
          </c:tx>
          <c:spPr>
            <a:solidFill>
              <a:srgbClr val="4472C4"/>
            </a:solidFill>
            <a:ln cmpd="sng">
              <a:solidFill>
                <a:srgbClr val="000000"/>
              </a:solidFill>
            </a:ln>
          </c:spPr>
          <c:invertIfNegative val="1"/>
          <c:dLbls>
            <c:spPr>
              <a:noFill/>
              <a:ln>
                <a:noFill/>
              </a:ln>
              <a:effectLst/>
            </c:spPr>
            <c:txPr>
              <a:bodyPr/>
              <a:lstStyle/>
              <a:p>
                <a:pPr lvl="0">
                  <a:defRPr/>
                </a:pPr>
                <a:endParaRPr lang="pl-PL"/>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Wskaźniki!$G$64:$G$66</c:f>
              <c:strCache>
                <c:ptCount val="3"/>
                <c:pt idx="0">
                  <c:v>Wskaźnik rotacji aktywów</c:v>
                </c:pt>
                <c:pt idx="1">
                  <c:v>Wskaźnik rotacji aktywów trwałych</c:v>
                </c:pt>
                <c:pt idx="2">
                  <c:v>Wskaźnik rotacji aktywów obrotowych</c:v>
                </c:pt>
              </c:strCache>
            </c:strRef>
          </c:cat>
          <c:val>
            <c:numRef>
              <c:f>Wskaźniki!$H$64:$H$66</c:f>
              <c:numCache>
                <c:formatCode>0.00</c:formatCode>
                <c:ptCount val="3"/>
                <c:pt idx="0">
                  <c:v>1.9137435977029333</c:v>
                </c:pt>
                <c:pt idx="1">
                  <c:v>7.1731811075155436</c:v>
                </c:pt>
                <c:pt idx="2">
                  <c:v>2.6100945954885231</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B49D-4AED-BED2-FE79E4C937C4}"/>
            </c:ext>
          </c:extLst>
        </c:ser>
        <c:ser>
          <c:idx val="1"/>
          <c:order val="1"/>
          <c:tx>
            <c:strRef>
              <c:f>Wskaźniki!$I$63</c:f>
              <c:strCache>
                <c:ptCount val="1"/>
                <c:pt idx="0">
                  <c:v>2020</c:v>
                </c:pt>
              </c:strCache>
            </c:strRef>
          </c:tx>
          <c:spPr>
            <a:solidFill>
              <a:srgbClr val="ED7D31"/>
            </a:solidFill>
            <a:ln cmpd="sng">
              <a:solidFill>
                <a:srgbClr val="000000"/>
              </a:solidFill>
            </a:ln>
          </c:spPr>
          <c:invertIfNegative val="1"/>
          <c:dLbls>
            <c:spPr>
              <a:noFill/>
              <a:ln>
                <a:noFill/>
              </a:ln>
              <a:effectLst/>
            </c:spPr>
            <c:txPr>
              <a:bodyPr/>
              <a:lstStyle/>
              <a:p>
                <a:pPr lvl="0">
                  <a:defRPr/>
                </a:pPr>
                <a:endParaRPr lang="pl-PL"/>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Wskaźniki!$G$64:$G$66</c:f>
              <c:strCache>
                <c:ptCount val="3"/>
                <c:pt idx="0">
                  <c:v>Wskaźnik rotacji aktywów</c:v>
                </c:pt>
                <c:pt idx="1">
                  <c:v>Wskaźnik rotacji aktywów trwałych</c:v>
                </c:pt>
                <c:pt idx="2">
                  <c:v>Wskaźnik rotacji aktywów obrotowych</c:v>
                </c:pt>
              </c:strCache>
            </c:strRef>
          </c:cat>
          <c:val>
            <c:numRef>
              <c:f>Wskaźniki!$I$64:$I$66</c:f>
              <c:numCache>
                <c:formatCode>0.00</c:formatCode>
                <c:ptCount val="3"/>
                <c:pt idx="0">
                  <c:v>1.8395787970312099</c:v>
                </c:pt>
                <c:pt idx="1">
                  <c:v>7.0264934716508671</c:v>
                </c:pt>
                <c:pt idx="2">
                  <c:v>2.4919994290970218</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B49D-4AED-BED2-FE79E4C937C4}"/>
            </c:ext>
          </c:extLst>
        </c:ser>
        <c:ser>
          <c:idx val="2"/>
          <c:order val="2"/>
          <c:tx>
            <c:strRef>
              <c:f>Wskaźniki!$J$63</c:f>
              <c:strCache>
                <c:ptCount val="1"/>
                <c:pt idx="0">
                  <c:v>2021</c:v>
                </c:pt>
              </c:strCache>
            </c:strRef>
          </c:tx>
          <c:spPr>
            <a:solidFill>
              <a:srgbClr val="A5A5A5"/>
            </a:solidFill>
            <a:ln cmpd="sng">
              <a:solidFill>
                <a:srgbClr val="000000"/>
              </a:solidFill>
            </a:ln>
          </c:spPr>
          <c:invertIfNegative val="1"/>
          <c:dLbls>
            <c:spPr>
              <a:noFill/>
              <a:ln>
                <a:noFill/>
              </a:ln>
              <a:effectLst/>
            </c:spPr>
            <c:txPr>
              <a:bodyPr/>
              <a:lstStyle/>
              <a:p>
                <a:pPr lvl="0">
                  <a:defRPr/>
                </a:pPr>
                <a:endParaRPr lang="pl-PL"/>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Wskaźniki!$G$64:$G$66</c:f>
              <c:strCache>
                <c:ptCount val="3"/>
                <c:pt idx="0">
                  <c:v>Wskaźnik rotacji aktywów</c:v>
                </c:pt>
                <c:pt idx="1">
                  <c:v>Wskaźnik rotacji aktywów trwałych</c:v>
                </c:pt>
                <c:pt idx="2">
                  <c:v>Wskaźnik rotacji aktywów obrotowych</c:v>
                </c:pt>
              </c:strCache>
            </c:strRef>
          </c:cat>
          <c:val>
            <c:numRef>
              <c:f>Wskaźniki!$J$64:$J$66</c:f>
              <c:numCache>
                <c:formatCode>0.00</c:formatCode>
                <c:ptCount val="3"/>
                <c:pt idx="0">
                  <c:v>2.1562219676791652</c:v>
                </c:pt>
                <c:pt idx="1">
                  <c:v>8.31030264347641</c:v>
                </c:pt>
                <c:pt idx="2">
                  <c:v>2.9117033171822588</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2-B49D-4AED-BED2-FE79E4C937C4}"/>
            </c:ext>
          </c:extLst>
        </c:ser>
        <c:dLbls>
          <c:showLegendKey val="0"/>
          <c:showVal val="0"/>
          <c:showCatName val="0"/>
          <c:showSerName val="0"/>
          <c:showPercent val="0"/>
          <c:showBubbleSize val="0"/>
        </c:dLbls>
        <c:gapWidth val="150"/>
        <c:axId val="156696202"/>
        <c:axId val="1366451152"/>
      </c:barChart>
      <c:catAx>
        <c:axId val="156696202"/>
        <c:scaling>
          <c:orientation val="minMax"/>
        </c:scaling>
        <c:delete val="0"/>
        <c:axPos val="b"/>
        <c:title>
          <c:tx>
            <c:rich>
              <a:bodyPr/>
              <a:lstStyle/>
              <a:p>
                <a:pPr lvl="0">
                  <a:defRPr b="0">
                    <a:solidFill>
                      <a:srgbClr val="000000"/>
                    </a:solidFill>
                    <a:latin typeface="+mn-lt"/>
                  </a:defRPr>
                </a:pPr>
                <a:endParaRPr lang="pl-PL"/>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pl-PL"/>
          </a:p>
        </c:txPr>
        <c:crossAx val="1366451152"/>
        <c:crosses val="autoZero"/>
        <c:auto val="1"/>
        <c:lblAlgn val="ctr"/>
        <c:lblOffset val="100"/>
        <c:noMultiLvlLbl val="1"/>
      </c:catAx>
      <c:valAx>
        <c:axId val="136645115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pl-PL"/>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pl-PL"/>
          </a:p>
        </c:txPr>
        <c:crossAx val="156696202"/>
        <c:crosses val="autoZero"/>
        <c:crossBetween val="between"/>
      </c:valAx>
    </c:plotArea>
    <c:legend>
      <c:legendPos val="r"/>
      <c:overlay val="0"/>
      <c:txPr>
        <a:bodyPr/>
        <a:lstStyle/>
        <a:p>
          <a:pPr lvl="0">
            <a:defRPr b="0">
              <a:solidFill>
                <a:srgbClr val="1A1A1A"/>
              </a:solidFill>
              <a:latin typeface="+mn-lt"/>
            </a:defRPr>
          </a:pPr>
          <a:endParaRPr lang="pl-PL"/>
        </a:p>
      </c:txPr>
    </c:legend>
    <c:plotVisOnly val="1"/>
    <c:dispBlanksAs val="zero"/>
    <c:showDLblsOverMax val="1"/>
  </c:chart>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1"/>
  <c:style val="2"/>
  <c:chart>
    <c:title>
      <c:tx>
        <c:rich>
          <a:bodyPr/>
          <a:lstStyle/>
          <a:p>
            <a:pPr lvl="0">
              <a:defRPr b="0">
                <a:solidFill>
                  <a:srgbClr val="757575"/>
                </a:solidFill>
                <a:latin typeface="+mn-lt"/>
              </a:defRPr>
            </a:pPr>
            <a:r>
              <a:rPr lang="pl-PL" b="0">
                <a:solidFill>
                  <a:srgbClr val="757575"/>
                </a:solidFill>
                <a:latin typeface="+mn-lt"/>
              </a:rPr>
              <a:t>Wskaźnik rotacji zapasów, należności i zobowiązań</a:t>
            </a:r>
          </a:p>
        </c:rich>
      </c:tx>
      <c:overlay val="0"/>
    </c:title>
    <c:autoTitleDeleted val="0"/>
    <c:plotArea>
      <c:layout/>
      <c:barChart>
        <c:barDir val="col"/>
        <c:grouping val="clustered"/>
        <c:varyColors val="1"/>
        <c:ser>
          <c:idx val="0"/>
          <c:order val="0"/>
          <c:tx>
            <c:v>2019</c:v>
          </c:tx>
          <c:spPr>
            <a:solidFill>
              <a:srgbClr val="4472C4"/>
            </a:solidFill>
            <a:ln cmpd="sng">
              <a:solidFill>
                <a:srgbClr val="000000"/>
              </a:solidFill>
            </a:ln>
          </c:spPr>
          <c:invertIfNegative val="1"/>
          <c:dLbls>
            <c:spPr>
              <a:noFill/>
              <a:ln>
                <a:noFill/>
              </a:ln>
              <a:effectLst/>
            </c:spPr>
            <c:txPr>
              <a:bodyPr/>
              <a:lstStyle/>
              <a:p>
                <a:pPr lvl="0">
                  <a:defRPr/>
                </a:pPr>
                <a:endParaRPr lang="pl-PL"/>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Wskaźniki!$G$67:$G$69</c:f>
              <c:strCache>
                <c:ptCount val="3"/>
                <c:pt idx="0">
                  <c:v>Wskaźnik rotacji zapasów</c:v>
                </c:pt>
                <c:pt idx="1">
                  <c:v>Wskaźnik rotacji należności</c:v>
                </c:pt>
                <c:pt idx="2">
                  <c:v>Wskaźnik rotacji zobowiązań</c:v>
                </c:pt>
              </c:strCache>
            </c:strRef>
          </c:cat>
          <c:val>
            <c:numRef>
              <c:f>Wskaźniki!$H$67:$H$69</c:f>
              <c:numCache>
                <c:formatCode>0.00</c:formatCode>
                <c:ptCount val="3"/>
                <c:pt idx="0">
                  <c:v>4.2885029237223655</c:v>
                </c:pt>
                <c:pt idx="1">
                  <c:v>7.9245373965669605</c:v>
                </c:pt>
                <c:pt idx="2">
                  <c:v>7.8008699090549625</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63B1-4CF3-BEF9-EA4BFCC00699}"/>
            </c:ext>
          </c:extLst>
        </c:ser>
        <c:ser>
          <c:idx val="1"/>
          <c:order val="1"/>
          <c:tx>
            <c:v>2020</c:v>
          </c:tx>
          <c:spPr>
            <a:solidFill>
              <a:srgbClr val="ED7D31"/>
            </a:solidFill>
            <a:ln cmpd="sng">
              <a:solidFill>
                <a:srgbClr val="000000"/>
              </a:solidFill>
            </a:ln>
          </c:spPr>
          <c:invertIfNegative val="1"/>
          <c:dLbls>
            <c:spPr>
              <a:noFill/>
              <a:ln>
                <a:noFill/>
              </a:ln>
              <a:effectLst/>
            </c:spPr>
            <c:txPr>
              <a:bodyPr/>
              <a:lstStyle/>
              <a:p>
                <a:pPr lvl="0">
                  <a:defRPr/>
                </a:pPr>
                <a:endParaRPr lang="pl-PL"/>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Wskaźniki!$G$67:$G$69</c:f>
              <c:strCache>
                <c:ptCount val="3"/>
                <c:pt idx="0">
                  <c:v>Wskaźnik rotacji zapasów</c:v>
                </c:pt>
                <c:pt idx="1">
                  <c:v>Wskaźnik rotacji należności</c:v>
                </c:pt>
                <c:pt idx="2">
                  <c:v>Wskaźnik rotacji zobowiązań</c:v>
                </c:pt>
              </c:strCache>
            </c:strRef>
          </c:cat>
          <c:val>
            <c:numRef>
              <c:f>Wskaźniki!$I$67:$I$69</c:f>
              <c:numCache>
                <c:formatCode>0.00</c:formatCode>
                <c:ptCount val="3"/>
                <c:pt idx="0">
                  <c:v>3.7823711352613398</c:v>
                </c:pt>
                <c:pt idx="1">
                  <c:v>7.9857959598526236</c:v>
                </c:pt>
                <c:pt idx="2">
                  <c:v>4.5680045929898769</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63B1-4CF3-BEF9-EA4BFCC00699}"/>
            </c:ext>
          </c:extLst>
        </c:ser>
        <c:ser>
          <c:idx val="2"/>
          <c:order val="2"/>
          <c:tx>
            <c:v>2021</c:v>
          </c:tx>
          <c:spPr>
            <a:solidFill>
              <a:srgbClr val="A5A5A5"/>
            </a:solidFill>
            <a:ln cmpd="sng">
              <a:solidFill>
                <a:srgbClr val="000000"/>
              </a:solidFill>
            </a:ln>
          </c:spPr>
          <c:invertIfNegative val="1"/>
          <c:dLbls>
            <c:spPr>
              <a:noFill/>
              <a:ln>
                <a:noFill/>
              </a:ln>
              <a:effectLst/>
            </c:spPr>
            <c:txPr>
              <a:bodyPr/>
              <a:lstStyle/>
              <a:p>
                <a:pPr lvl="0">
                  <a:defRPr/>
                </a:pPr>
                <a:endParaRPr lang="pl-PL"/>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Wskaźniki!$G$67:$G$69</c:f>
              <c:strCache>
                <c:ptCount val="3"/>
                <c:pt idx="0">
                  <c:v>Wskaźnik rotacji zapasów</c:v>
                </c:pt>
                <c:pt idx="1">
                  <c:v>Wskaźnik rotacji należności</c:v>
                </c:pt>
                <c:pt idx="2">
                  <c:v>Wskaźnik rotacji zobowiązań</c:v>
                </c:pt>
              </c:strCache>
            </c:strRef>
          </c:cat>
          <c:val>
            <c:numRef>
              <c:f>Wskaźniki!$J$67:$J$69</c:f>
              <c:numCache>
                <c:formatCode>0.00</c:formatCode>
                <c:ptCount val="3"/>
                <c:pt idx="0">
                  <c:v>4.2749106668928496</c:v>
                </c:pt>
                <c:pt idx="1">
                  <c:v>10.190847661039944</c:v>
                </c:pt>
                <c:pt idx="2">
                  <c:v>4.2514829931972793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2-63B1-4CF3-BEF9-EA4BFCC00699}"/>
            </c:ext>
          </c:extLst>
        </c:ser>
        <c:dLbls>
          <c:showLegendKey val="0"/>
          <c:showVal val="0"/>
          <c:showCatName val="0"/>
          <c:showSerName val="0"/>
          <c:showPercent val="0"/>
          <c:showBubbleSize val="0"/>
        </c:dLbls>
        <c:gapWidth val="150"/>
        <c:axId val="375779307"/>
        <c:axId val="612965432"/>
        <c:extLst>
          <c:ext xmlns:c15="http://schemas.microsoft.com/office/drawing/2012/chart" uri="{02D57815-91ED-43cb-92C2-25804820EDAC}">
            <c15:filteredBarSeries>
              <c15:ser>
                <c:idx val="3"/>
                <c:order val="3"/>
                <c:invertIfNegative val="1"/>
                <c:cat>
                  <c:strRef>
                    <c:extLst>
                      <c:ext uri="{02D57815-91ED-43cb-92C2-25804820EDAC}">
                        <c15:formulaRef>
                          <c15:sqref>Wskaźniki!$G$67:$G$69</c15:sqref>
                        </c15:formulaRef>
                      </c:ext>
                    </c:extLst>
                    <c:strCache>
                      <c:ptCount val="3"/>
                      <c:pt idx="0">
                        <c:v>Wskaźnik rotacji zapasów</c:v>
                      </c:pt>
                      <c:pt idx="1">
                        <c:v>Wskaźnik rotacji należności</c:v>
                      </c:pt>
                      <c:pt idx="2">
                        <c:v>Wskaźnik rotacji zobowiązań</c:v>
                      </c:pt>
                    </c:strCache>
                  </c:strRef>
                </c:cat>
                <c:val>
                  <c:numRef>
                    <c:extLst>
                      <c:ext uri="{02D57815-91ED-43cb-92C2-25804820EDAC}">
                        <c15:formulaRef>
                          <c15:sqref>Wskaźniki!$K$67:$K$69</c15:sqref>
                        </c15:formulaRef>
                      </c:ext>
                    </c:extLst>
                    <c:numCache>
                      <c:formatCode>General</c:formatCode>
                      <c:ptCount val="3"/>
                      <c:pt idx="0">
                        <c:v>0</c:v>
                      </c:pt>
                      <c:pt idx="1">
                        <c:v>0</c:v>
                      </c:pt>
                      <c:pt idx="2">
                        <c:v>0</c:v>
                      </c:pt>
                    </c:numCache>
                  </c:numRef>
                </c:val>
                <c:extLst>
                  <c:ext xmlns:c16="http://schemas.microsoft.com/office/drawing/2014/chart" uri="{C3380CC4-5D6E-409C-BE32-E72D297353CC}">
                    <c16:uniqueId val="{00000003-63B1-4CF3-BEF9-EA4BFCC00699}"/>
                  </c:ext>
                </c:extLst>
              </c15:ser>
            </c15:filteredBarSeries>
          </c:ext>
        </c:extLst>
      </c:barChart>
      <c:catAx>
        <c:axId val="375779307"/>
        <c:scaling>
          <c:orientation val="minMax"/>
        </c:scaling>
        <c:delete val="0"/>
        <c:axPos val="b"/>
        <c:title>
          <c:tx>
            <c:rich>
              <a:bodyPr/>
              <a:lstStyle/>
              <a:p>
                <a:pPr lvl="0">
                  <a:defRPr b="0">
                    <a:solidFill>
                      <a:srgbClr val="000000"/>
                    </a:solidFill>
                    <a:latin typeface="+mn-lt"/>
                  </a:defRPr>
                </a:pPr>
                <a:endParaRPr lang="pl-PL"/>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pl-PL"/>
          </a:p>
        </c:txPr>
        <c:crossAx val="612965432"/>
        <c:crosses val="autoZero"/>
        <c:auto val="1"/>
        <c:lblAlgn val="ctr"/>
        <c:lblOffset val="100"/>
        <c:noMultiLvlLbl val="1"/>
      </c:catAx>
      <c:valAx>
        <c:axId val="61296543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pl-PL"/>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pl-PL"/>
          </a:p>
        </c:txPr>
        <c:crossAx val="375779307"/>
        <c:crosses val="autoZero"/>
        <c:crossBetween val="between"/>
      </c:valAx>
    </c:plotArea>
    <c:legend>
      <c:legendPos val="r"/>
      <c:overlay val="0"/>
      <c:txPr>
        <a:bodyPr/>
        <a:lstStyle/>
        <a:p>
          <a:pPr lvl="0">
            <a:defRPr b="0">
              <a:solidFill>
                <a:srgbClr val="1A1A1A"/>
              </a:solidFill>
              <a:latin typeface="+mn-lt"/>
            </a:defRPr>
          </a:pPr>
          <a:endParaRPr lang="pl-PL"/>
        </a:p>
      </c:txPr>
    </c:legend>
    <c:plotVisOnly val="1"/>
    <c:dispBlanksAs val="zero"/>
    <c:showDLblsOverMax val="1"/>
  </c:chart>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1"/>
  <c:style val="2"/>
  <c:chart>
    <c:title>
      <c:tx>
        <c:rich>
          <a:bodyPr/>
          <a:lstStyle/>
          <a:p>
            <a:pPr lvl="0">
              <a:defRPr b="0">
                <a:solidFill>
                  <a:srgbClr val="757575"/>
                </a:solidFill>
                <a:latin typeface="+mn-lt"/>
              </a:defRPr>
            </a:pPr>
            <a:r>
              <a:rPr lang="pl-PL" b="0">
                <a:solidFill>
                  <a:srgbClr val="757575"/>
                </a:solidFill>
                <a:latin typeface="+mn-lt"/>
              </a:rPr>
              <a:t>Wskaźnik rotacji zapasów, należności i zobowiązań w dniach</a:t>
            </a:r>
          </a:p>
        </c:rich>
      </c:tx>
      <c:overlay val="0"/>
    </c:title>
    <c:autoTitleDeleted val="0"/>
    <c:plotArea>
      <c:layout/>
      <c:barChart>
        <c:barDir val="col"/>
        <c:grouping val="clustered"/>
        <c:varyColors val="1"/>
        <c:ser>
          <c:idx val="0"/>
          <c:order val="0"/>
          <c:tx>
            <c:v>2019</c:v>
          </c:tx>
          <c:spPr>
            <a:solidFill>
              <a:srgbClr val="4472C4"/>
            </a:solidFill>
            <a:ln cmpd="sng">
              <a:solidFill>
                <a:srgbClr val="000000"/>
              </a:solidFill>
            </a:ln>
          </c:spPr>
          <c:invertIfNegative val="1"/>
          <c:dLbls>
            <c:spPr>
              <a:noFill/>
              <a:ln>
                <a:noFill/>
              </a:ln>
              <a:effectLst/>
            </c:spPr>
            <c:txPr>
              <a:bodyPr/>
              <a:lstStyle/>
              <a:p>
                <a:pPr lvl="0">
                  <a:defRPr/>
                </a:pPr>
                <a:endParaRPr lang="pl-PL"/>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Wskaźniki!$G$70:$G$72</c:f>
              <c:strCache>
                <c:ptCount val="3"/>
                <c:pt idx="0">
                  <c:v>Wskaźnik rotacji zapasów w dniach</c:v>
                </c:pt>
                <c:pt idx="1">
                  <c:v>Wskaźnik rotacji należności w dniach</c:v>
                </c:pt>
                <c:pt idx="2">
                  <c:v>Wskaźnik rotacji zobowiązań w dniach</c:v>
                </c:pt>
              </c:strCache>
            </c:strRef>
          </c:cat>
          <c:val>
            <c:numRef>
              <c:f>Wskaźniki!$H$70:$H$72</c:f>
              <c:numCache>
                <c:formatCode>0</c:formatCode>
                <c:ptCount val="3"/>
                <c:pt idx="0">
                  <c:v>85.111286267512824</c:v>
                </c:pt>
                <c:pt idx="1">
                  <c:v>46.059470948818287</c:v>
                </c:pt>
                <c:pt idx="2">
                  <c:v>46.789653494454697</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0EB9-4B75-827C-DC2F252B34FF}"/>
            </c:ext>
          </c:extLst>
        </c:ser>
        <c:ser>
          <c:idx val="1"/>
          <c:order val="1"/>
          <c:tx>
            <c:v>2020</c:v>
          </c:tx>
          <c:spPr>
            <a:solidFill>
              <a:srgbClr val="ED7D31"/>
            </a:solidFill>
            <a:ln cmpd="sng">
              <a:solidFill>
                <a:srgbClr val="000000"/>
              </a:solidFill>
            </a:ln>
          </c:spPr>
          <c:invertIfNegative val="1"/>
          <c:dLbls>
            <c:spPr>
              <a:noFill/>
              <a:ln>
                <a:noFill/>
              </a:ln>
              <a:effectLst/>
            </c:spPr>
            <c:txPr>
              <a:bodyPr/>
              <a:lstStyle/>
              <a:p>
                <a:pPr lvl="0">
                  <a:defRPr/>
                </a:pPr>
                <a:endParaRPr lang="pl-PL"/>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Wskaźniki!$G$70:$G$72</c:f>
              <c:strCache>
                <c:ptCount val="3"/>
                <c:pt idx="0">
                  <c:v>Wskaźnik rotacji zapasów w dniach</c:v>
                </c:pt>
                <c:pt idx="1">
                  <c:v>Wskaźnik rotacji należności w dniach</c:v>
                </c:pt>
                <c:pt idx="2">
                  <c:v>Wskaźnik rotacji zobowiązań w dniach</c:v>
                </c:pt>
              </c:strCache>
            </c:strRef>
          </c:cat>
          <c:val>
            <c:numRef>
              <c:f>Wskaźniki!$I$70:$I$72</c:f>
              <c:numCache>
                <c:formatCode>0</c:formatCode>
                <c:ptCount val="3"/>
                <c:pt idx="0">
                  <c:v>96.500313413792114</c:v>
                </c:pt>
                <c:pt idx="1">
                  <c:v>45.706151501363429</c:v>
                </c:pt>
                <c:pt idx="2">
                  <c:v>79.903597417597624</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0EB9-4B75-827C-DC2F252B34FF}"/>
            </c:ext>
          </c:extLst>
        </c:ser>
        <c:ser>
          <c:idx val="2"/>
          <c:order val="2"/>
          <c:tx>
            <c:v>2021</c:v>
          </c:tx>
          <c:spPr>
            <a:solidFill>
              <a:srgbClr val="A5A5A5"/>
            </a:solidFill>
            <a:ln cmpd="sng">
              <a:solidFill>
                <a:srgbClr val="000000"/>
              </a:solidFill>
            </a:ln>
          </c:spPr>
          <c:invertIfNegative val="1"/>
          <c:dLbls>
            <c:spPr>
              <a:noFill/>
              <a:ln>
                <a:noFill/>
              </a:ln>
              <a:effectLst/>
            </c:spPr>
            <c:txPr>
              <a:bodyPr/>
              <a:lstStyle/>
              <a:p>
                <a:pPr lvl="0">
                  <a:defRPr/>
                </a:pPr>
                <a:endParaRPr lang="pl-PL"/>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Wskaźniki!$G$70:$G$72</c:f>
              <c:strCache>
                <c:ptCount val="3"/>
                <c:pt idx="0">
                  <c:v>Wskaźnik rotacji zapasów w dniach</c:v>
                </c:pt>
                <c:pt idx="1">
                  <c:v>Wskaźnik rotacji należności w dniach</c:v>
                </c:pt>
                <c:pt idx="2">
                  <c:v>Wskaźnik rotacji zobowiązań w dniach</c:v>
                </c:pt>
              </c:strCache>
            </c:strRef>
          </c:cat>
          <c:val>
            <c:numRef>
              <c:f>Wskaźniki!$J$70:$J$72</c:f>
              <c:numCache>
                <c:formatCode>0</c:formatCode>
                <c:ptCount val="3"/>
                <c:pt idx="0">
                  <c:v>85.381901153339058</c:v>
                </c:pt>
                <c:pt idx="1">
                  <c:v>35.816451402311799</c:v>
                </c:pt>
                <c:pt idx="2">
                  <c:v>85.852395642656901</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2-0EB9-4B75-827C-DC2F252B34FF}"/>
            </c:ext>
          </c:extLst>
        </c:ser>
        <c:dLbls>
          <c:showLegendKey val="0"/>
          <c:showVal val="0"/>
          <c:showCatName val="0"/>
          <c:showSerName val="0"/>
          <c:showPercent val="0"/>
          <c:showBubbleSize val="0"/>
        </c:dLbls>
        <c:gapWidth val="150"/>
        <c:axId val="463458712"/>
        <c:axId val="1707368936"/>
        <c:extLst>
          <c:ext xmlns:c15="http://schemas.microsoft.com/office/drawing/2012/chart" uri="{02D57815-91ED-43cb-92C2-25804820EDAC}">
            <c15:filteredBarSeries>
              <c15:ser>
                <c:idx val="3"/>
                <c:order val="3"/>
                <c:invertIfNegative val="1"/>
                <c:cat>
                  <c:strRef>
                    <c:extLst>
                      <c:ext uri="{02D57815-91ED-43cb-92C2-25804820EDAC}">
                        <c15:formulaRef>
                          <c15:sqref>Wskaźniki!$G$70:$G$72</c15:sqref>
                        </c15:formulaRef>
                      </c:ext>
                    </c:extLst>
                    <c:strCache>
                      <c:ptCount val="3"/>
                      <c:pt idx="0">
                        <c:v>Wskaźnik rotacji zapasów w dniach</c:v>
                      </c:pt>
                      <c:pt idx="1">
                        <c:v>Wskaźnik rotacji należności w dniach</c:v>
                      </c:pt>
                      <c:pt idx="2">
                        <c:v>Wskaźnik rotacji zobowiązań w dniach</c:v>
                      </c:pt>
                    </c:strCache>
                  </c:strRef>
                </c:cat>
                <c:val>
                  <c:numRef>
                    <c:extLst>
                      <c:ext uri="{02D57815-91ED-43cb-92C2-25804820EDAC}">
                        <c15:formulaRef>
                          <c15:sqref>Wskaźniki!$K$70:$K$72</c15:sqref>
                        </c15:formulaRef>
                      </c:ext>
                    </c:extLst>
                    <c:numCache>
                      <c:formatCode>General</c:formatCode>
                      <c:ptCount val="3"/>
                      <c:pt idx="0">
                        <c:v>0</c:v>
                      </c:pt>
                      <c:pt idx="1">
                        <c:v>0</c:v>
                      </c:pt>
                      <c:pt idx="2">
                        <c:v>0</c:v>
                      </c:pt>
                    </c:numCache>
                  </c:numRef>
                </c:val>
                <c:extLst>
                  <c:ext xmlns:c16="http://schemas.microsoft.com/office/drawing/2014/chart" uri="{C3380CC4-5D6E-409C-BE32-E72D297353CC}">
                    <c16:uniqueId val="{00000003-0EB9-4B75-827C-DC2F252B34FF}"/>
                  </c:ext>
                </c:extLst>
              </c15:ser>
            </c15:filteredBarSeries>
          </c:ext>
        </c:extLst>
      </c:barChart>
      <c:catAx>
        <c:axId val="463458712"/>
        <c:scaling>
          <c:orientation val="minMax"/>
        </c:scaling>
        <c:delete val="0"/>
        <c:axPos val="b"/>
        <c:title>
          <c:tx>
            <c:rich>
              <a:bodyPr/>
              <a:lstStyle/>
              <a:p>
                <a:pPr lvl="0">
                  <a:defRPr b="0">
                    <a:solidFill>
                      <a:srgbClr val="000000"/>
                    </a:solidFill>
                    <a:latin typeface="+mn-lt"/>
                  </a:defRPr>
                </a:pPr>
                <a:endParaRPr lang="pl-PL"/>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pl-PL"/>
          </a:p>
        </c:txPr>
        <c:crossAx val="1707368936"/>
        <c:crosses val="autoZero"/>
        <c:auto val="1"/>
        <c:lblAlgn val="ctr"/>
        <c:lblOffset val="100"/>
        <c:noMultiLvlLbl val="1"/>
      </c:catAx>
      <c:valAx>
        <c:axId val="170736893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pl-PL"/>
              </a:p>
            </c:rich>
          </c:tx>
          <c:overlay val="0"/>
        </c:title>
        <c:numFmt formatCode="0" sourceLinked="1"/>
        <c:majorTickMark val="none"/>
        <c:minorTickMark val="none"/>
        <c:tickLblPos val="nextTo"/>
        <c:spPr>
          <a:ln/>
        </c:spPr>
        <c:txPr>
          <a:bodyPr/>
          <a:lstStyle/>
          <a:p>
            <a:pPr lvl="0">
              <a:defRPr b="0">
                <a:solidFill>
                  <a:srgbClr val="000000"/>
                </a:solidFill>
                <a:latin typeface="+mn-lt"/>
              </a:defRPr>
            </a:pPr>
            <a:endParaRPr lang="pl-PL"/>
          </a:p>
        </c:txPr>
        <c:crossAx val="463458712"/>
        <c:crosses val="autoZero"/>
        <c:crossBetween val="between"/>
      </c:valAx>
    </c:plotArea>
    <c:legend>
      <c:legendPos val="r"/>
      <c:overlay val="0"/>
      <c:txPr>
        <a:bodyPr/>
        <a:lstStyle/>
        <a:p>
          <a:pPr lvl="0">
            <a:defRPr b="0">
              <a:solidFill>
                <a:srgbClr val="1A1A1A"/>
              </a:solidFill>
              <a:latin typeface="+mn-lt"/>
            </a:defRPr>
          </a:pPr>
          <a:endParaRPr lang="pl-PL"/>
        </a:p>
      </c:txPr>
    </c:legend>
    <c:plotVisOnly val="1"/>
    <c:dispBlanksAs val="zero"/>
    <c:showDLblsOverMax val="1"/>
  </c:chart>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1"/>
  <c:style val="2"/>
  <c:chart>
    <c:title>
      <c:tx>
        <c:rich>
          <a:bodyPr/>
          <a:lstStyle/>
          <a:p>
            <a:pPr lvl="0">
              <a:defRPr b="0">
                <a:solidFill>
                  <a:srgbClr val="757575"/>
                </a:solidFill>
                <a:latin typeface="+mn-lt"/>
              </a:defRPr>
            </a:pPr>
            <a:r>
              <a:rPr lang="pl-PL" b="0">
                <a:solidFill>
                  <a:srgbClr val="757575"/>
                </a:solidFill>
                <a:latin typeface="+mn-lt"/>
              </a:rPr>
              <a:t>Wskaźniki struktury zobowiązań</a:t>
            </a:r>
          </a:p>
        </c:rich>
      </c:tx>
      <c:overlay val="0"/>
    </c:title>
    <c:autoTitleDeleted val="0"/>
    <c:plotArea>
      <c:layout/>
      <c:barChart>
        <c:barDir val="col"/>
        <c:grouping val="clustered"/>
        <c:varyColors val="1"/>
        <c:ser>
          <c:idx val="0"/>
          <c:order val="0"/>
          <c:tx>
            <c:v>2019</c:v>
          </c:tx>
          <c:spPr>
            <a:solidFill>
              <a:srgbClr val="4472C4"/>
            </a:solidFill>
            <a:ln cmpd="sng">
              <a:solidFill>
                <a:srgbClr val="000000"/>
              </a:solidFill>
            </a:ln>
          </c:spPr>
          <c:invertIfNegative val="1"/>
          <c:dLbls>
            <c:spPr>
              <a:noFill/>
              <a:ln>
                <a:noFill/>
              </a:ln>
              <a:effectLst/>
            </c:spPr>
            <c:txPr>
              <a:bodyPr/>
              <a:lstStyle/>
              <a:p>
                <a:pPr lvl="0">
                  <a:defRPr/>
                </a:pPr>
                <a:endParaRPr lang="pl-PL"/>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Wskaźniki!$G$49:$G$50</c:f>
              <c:strCache>
                <c:ptCount val="2"/>
                <c:pt idx="0">
                  <c:v>Wskaźnik struktury zobowiązań długoterminowych</c:v>
                </c:pt>
                <c:pt idx="1">
                  <c:v>Wskaźnik struktury zobowiązań krótkoterminowych</c:v>
                </c:pt>
              </c:strCache>
            </c:strRef>
          </c:cat>
          <c:val>
            <c:numRef>
              <c:f>Wskaźniki!$H$49:$H$50</c:f>
              <c:numCache>
                <c:formatCode>0.00%</c:formatCode>
                <c:ptCount val="2"/>
                <c:pt idx="0">
                  <c:v>0.45916768796291363</c:v>
                </c:pt>
                <c:pt idx="1">
                  <c:v>0.54083231203708637</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3252-4127-B554-CFB35D1A20C6}"/>
            </c:ext>
          </c:extLst>
        </c:ser>
        <c:ser>
          <c:idx val="1"/>
          <c:order val="1"/>
          <c:tx>
            <c:v>2020</c:v>
          </c:tx>
          <c:spPr>
            <a:solidFill>
              <a:srgbClr val="ED7D31"/>
            </a:solidFill>
            <a:ln cmpd="sng">
              <a:solidFill>
                <a:srgbClr val="000000"/>
              </a:solidFill>
            </a:ln>
          </c:spPr>
          <c:invertIfNegative val="1"/>
          <c:dLbls>
            <c:spPr>
              <a:noFill/>
              <a:ln>
                <a:noFill/>
              </a:ln>
              <a:effectLst/>
            </c:spPr>
            <c:txPr>
              <a:bodyPr/>
              <a:lstStyle/>
              <a:p>
                <a:pPr lvl="0">
                  <a:defRPr/>
                </a:pPr>
                <a:endParaRPr lang="pl-PL"/>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Wskaźniki!$G$49:$G$50</c:f>
              <c:strCache>
                <c:ptCount val="2"/>
                <c:pt idx="0">
                  <c:v>Wskaźnik struktury zobowiązań długoterminowych</c:v>
                </c:pt>
                <c:pt idx="1">
                  <c:v>Wskaźnik struktury zobowiązań krótkoterminowych</c:v>
                </c:pt>
              </c:strCache>
            </c:strRef>
          </c:cat>
          <c:val>
            <c:numRef>
              <c:f>Wskaźniki!$I$49:$I$50</c:f>
              <c:numCache>
                <c:formatCode>0.00%</c:formatCode>
                <c:ptCount val="2"/>
                <c:pt idx="0">
                  <c:v>6.7160732506310078E-2</c:v>
                </c:pt>
                <c:pt idx="1">
                  <c:v>0.93283926749368995</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3252-4127-B554-CFB35D1A20C6}"/>
            </c:ext>
          </c:extLst>
        </c:ser>
        <c:ser>
          <c:idx val="2"/>
          <c:order val="2"/>
          <c:tx>
            <c:v>2021</c:v>
          </c:tx>
          <c:spPr>
            <a:solidFill>
              <a:srgbClr val="A5A5A5"/>
            </a:solidFill>
            <a:ln cmpd="sng">
              <a:solidFill>
                <a:srgbClr val="000000"/>
              </a:solidFill>
            </a:ln>
          </c:spPr>
          <c:invertIfNegative val="1"/>
          <c:dLbls>
            <c:spPr>
              <a:noFill/>
              <a:ln>
                <a:noFill/>
              </a:ln>
              <a:effectLst/>
            </c:spPr>
            <c:txPr>
              <a:bodyPr/>
              <a:lstStyle/>
              <a:p>
                <a:pPr lvl="0">
                  <a:defRPr/>
                </a:pPr>
                <a:endParaRPr lang="pl-PL"/>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Wskaźniki!$G$49:$G$50</c:f>
              <c:strCache>
                <c:ptCount val="2"/>
                <c:pt idx="0">
                  <c:v>Wskaźnik struktury zobowiązań długoterminowych</c:v>
                </c:pt>
                <c:pt idx="1">
                  <c:v>Wskaźnik struktury zobowiązań krótkoterminowych</c:v>
                </c:pt>
              </c:strCache>
            </c:strRef>
          </c:cat>
          <c:val>
            <c:numRef>
              <c:f>Wskaźniki!$J$49:$J$50</c:f>
              <c:numCache>
                <c:formatCode>0.00%</c:formatCode>
                <c:ptCount val="2"/>
                <c:pt idx="0">
                  <c:v>5.9005185775050012E-2</c:v>
                </c:pt>
                <c:pt idx="1">
                  <c:v>0.94099481422495002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2-3252-4127-B554-CFB35D1A20C6}"/>
            </c:ext>
          </c:extLst>
        </c:ser>
        <c:dLbls>
          <c:showLegendKey val="0"/>
          <c:showVal val="0"/>
          <c:showCatName val="0"/>
          <c:showSerName val="0"/>
          <c:showPercent val="0"/>
          <c:showBubbleSize val="0"/>
        </c:dLbls>
        <c:gapWidth val="150"/>
        <c:axId val="713273925"/>
        <c:axId val="1052189665"/>
      </c:barChart>
      <c:catAx>
        <c:axId val="713273925"/>
        <c:scaling>
          <c:orientation val="minMax"/>
        </c:scaling>
        <c:delete val="0"/>
        <c:axPos val="b"/>
        <c:title>
          <c:tx>
            <c:rich>
              <a:bodyPr/>
              <a:lstStyle/>
              <a:p>
                <a:pPr lvl="0">
                  <a:defRPr b="0">
                    <a:solidFill>
                      <a:srgbClr val="000000"/>
                    </a:solidFill>
                    <a:latin typeface="+mn-lt"/>
                  </a:defRPr>
                </a:pPr>
                <a:endParaRPr lang="pl-PL"/>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pl-PL"/>
          </a:p>
        </c:txPr>
        <c:crossAx val="1052189665"/>
        <c:crosses val="autoZero"/>
        <c:auto val="1"/>
        <c:lblAlgn val="ctr"/>
        <c:lblOffset val="100"/>
        <c:noMultiLvlLbl val="1"/>
      </c:catAx>
      <c:valAx>
        <c:axId val="105218966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pl-PL"/>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pl-PL"/>
          </a:p>
        </c:txPr>
        <c:crossAx val="713273925"/>
        <c:crosses val="autoZero"/>
        <c:crossBetween val="between"/>
      </c:valAx>
    </c:plotArea>
    <c:legend>
      <c:legendPos val="r"/>
      <c:overlay val="0"/>
      <c:txPr>
        <a:bodyPr/>
        <a:lstStyle/>
        <a:p>
          <a:pPr lvl="0">
            <a:defRPr b="0">
              <a:solidFill>
                <a:srgbClr val="1A1A1A"/>
              </a:solidFill>
              <a:latin typeface="+mn-lt"/>
            </a:defRPr>
          </a:pPr>
          <a:endParaRPr lang="pl-PL"/>
        </a:p>
      </c:txPr>
    </c:legend>
    <c:plotVisOnly val="1"/>
    <c:dispBlanksAs val="zero"/>
    <c:showDLblsOverMax val="1"/>
  </c:chart>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1"/>
  <c:style val="2"/>
  <c:chart>
    <c:title>
      <c:tx>
        <c:rich>
          <a:bodyPr/>
          <a:lstStyle/>
          <a:p>
            <a:pPr lvl="0">
              <a:defRPr b="0">
                <a:solidFill>
                  <a:srgbClr val="757575"/>
                </a:solidFill>
                <a:latin typeface="+mn-lt"/>
              </a:defRPr>
            </a:pPr>
            <a:r>
              <a:rPr lang="pl-PL" b="0">
                <a:solidFill>
                  <a:srgbClr val="757575"/>
                </a:solidFill>
                <a:latin typeface="+mn-lt"/>
              </a:rPr>
              <a:t>Płynność finansowa</a:t>
            </a:r>
          </a:p>
        </c:rich>
      </c:tx>
      <c:overlay val="0"/>
    </c:title>
    <c:autoTitleDeleted val="0"/>
    <c:plotArea>
      <c:layout/>
      <c:barChart>
        <c:barDir val="col"/>
        <c:grouping val="clustered"/>
        <c:varyColors val="1"/>
        <c:ser>
          <c:idx val="0"/>
          <c:order val="0"/>
          <c:spPr>
            <a:solidFill>
              <a:srgbClr val="4472C4"/>
            </a:solidFill>
            <a:ln cmpd="sng">
              <a:solidFill>
                <a:srgbClr val="000000"/>
              </a:solidFill>
            </a:ln>
          </c:spPr>
          <c:invertIfNegative val="1"/>
          <c:dLbls>
            <c:spPr>
              <a:noFill/>
              <a:ln>
                <a:noFill/>
              </a:ln>
              <a:effectLst/>
            </c:spPr>
            <c:txPr>
              <a:bodyPr/>
              <a:lstStyle/>
              <a:p>
                <a:pPr lvl="0">
                  <a:defRPr/>
                </a:pPr>
                <a:endParaRPr lang="pl-PL"/>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extLst>
                <c:ext xmlns:c15="http://schemas.microsoft.com/office/drawing/2012/chart" uri="{02D57815-91ED-43cb-92C2-25804820EDAC}">
                  <c15:fullRef>
                    <c15:sqref>Wskaźniki!$G$3:$G$6</c15:sqref>
                  </c15:fullRef>
                </c:ext>
              </c:extLst>
              <c:f>Wskaźniki!$G$4:$G$6</c:f>
              <c:strCache>
                <c:ptCount val="3"/>
                <c:pt idx="0">
                  <c:v>Wskaźnik bieżącej płynności finansowej</c:v>
                </c:pt>
                <c:pt idx="1">
                  <c:v>Wskaźnik szybkiej płynności finansowej</c:v>
                </c:pt>
                <c:pt idx="2">
                  <c:v>Wskaźnik natychmiastowej płynności finansowej</c:v>
                </c:pt>
              </c:strCache>
            </c:strRef>
          </c:cat>
          <c:val>
            <c:numRef>
              <c:extLst>
                <c:ext xmlns:c15="http://schemas.microsoft.com/office/drawing/2012/chart" uri="{02D57815-91ED-43cb-92C2-25804820EDAC}">
                  <c15:fullRef>
                    <c15:sqref>Wskaźniki!$H$3:$H$6</c15:sqref>
                  </c15:fullRef>
                </c:ext>
              </c:extLst>
              <c:f>Wskaźniki!$H$4:$H$6</c:f>
              <c:numCache>
                <c:formatCode>#,##0.00</c:formatCode>
                <c:ptCount val="3"/>
                <c:pt idx="0">
                  <c:v>2.4737433249916254</c:v>
                </c:pt>
                <c:pt idx="1" formatCode="0.00">
                  <c:v>0.87853947861041592</c:v>
                </c:pt>
                <c:pt idx="2" formatCode="0.00">
                  <c:v>6.6030857750891639E-2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3A7E-4D04-A516-C65F2E545DEC}"/>
            </c:ext>
          </c:extLst>
        </c:ser>
        <c:ser>
          <c:idx val="1"/>
          <c:order val="1"/>
          <c:spPr>
            <a:solidFill>
              <a:srgbClr val="ED7D31"/>
            </a:solidFill>
            <a:ln cmpd="sng">
              <a:solidFill>
                <a:srgbClr val="000000"/>
              </a:solidFill>
            </a:ln>
          </c:spPr>
          <c:invertIfNegative val="1"/>
          <c:dLbls>
            <c:spPr>
              <a:noFill/>
              <a:ln>
                <a:noFill/>
              </a:ln>
              <a:effectLst/>
            </c:spPr>
            <c:txPr>
              <a:bodyPr/>
              <a:lstStyle/>
              <a:p>
                <a:pPr lvl="0">
                  <a:defRPr/>
                </a:pPr>
                <a:endParaRPr lang="pl-PL"/>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extLst>
                <c:ext xmlns:c15="http://schemas.microsoft.com/office/drawing/2012/chart" uri="{02D57815-91ED-43cb-92C2-25804820EDAC}">
                  <c15:fullRef>
                    <c15:sqref>Wskaźniki!$G$3:$G$6</c15:sqref>
                  </c15:fullRef>
                </c:ext>
              </c:extLst>
              <c:f>Wskaźniki!$G$4:$G$6</c:f>
              <c:strCache>
                <c:ptCount val="3"/>
                <c:pt idx="0">
                  <c:v>Wskaźnik bieżącej płynności finansowej</c:v>
                </c:pt>
                <c:pt idx="1">
                  <c:v>Wskaźnik szybkiej płynności finansowej</c:v>
                </c:pt>
                <c:pt idx="2">
                  <c:v>Wskaźnik natychmiastowej płynności finansowej</c:v>
                </c:pt>
              </c:strCache>
            </c:strRef>
          </c:cat>
          <c:val>
            <c:numRef>
              <c:extLst>
                <c:ext xmlns:c15="http://schemas.microsoft.com/office/drawing/2012/chart" uri="{02D57815-91ED-43cb-92C2-25804820EDAC}">
                  <c15:fullRef>
                    <c15:sqref>Wskaźniki!$I$3:$I$6</c15:sqref>
                  </c15:fullRef>
                </c:ext>
              </c:extLst>
              <c:f>Wskaźniki!$I$4:$I$6</c:f>
              <c:numCache>
                <c:formatCode>#,##0.00</c:formatCode>
                <c:ptCount val="3"/>
                <c:pt idx="0">
                  <c:v>1.4587113710680237</c:v>
                </c:pt>
                <c:pt idx="1" formatCode="0.00">
                  <c:v>0.47742136047529132</c:v>
                </c:pt>
                <c:pt idx="2" formatCode="0.00">
                  <c:v>4.5928706304978584E-2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3A7E-4D04-A516-C65F2E545DEC}"/>
            </c:ext>
          </c:extLst>
        </c:ser>
        <c:ser>
          <c:idx val="2"/>
          <c:order val="2"/>
          <c:spPr>
            <a:solidFill>
              <a:srgbClr val="A5A5A5"/>
            </a:solidFill>
            <a:ln cmpd="sng">
              <a:solidFill>
                <a:srgbClr val="000000"/>
              </a:solidFill>
            </a:ln>
          </c:spPr>
          <c:invertIfNegative val="1"/>
          <c:dLbls>
            <c:spPr>
              <a:noFill/>
              <a:ln>
                <a:noFill/>
              </a:ln>
              <a:effectLst/>
            </c:spPr>
            <c:txPr>
              <a:bodyPr/>
              <a:lstStyle/>
              <a:p>
                <a:pPr lvl="0">
                  <a:defRPr/>
                </a:pPr>
                <a:endParaRPr lang="pl-PL"/>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extLst>
                <c:ext xmlns:c15="http://schemas.microsoft.com/office/drawing/2012/chart" uri="{02D57815-91ED-43cb-92C2-25804820EDAC}">
                  <c15:fullRef>
                    <c15:sqref>Wskaźniki!$G$3:$G$6</c15:sqref>
                  </c15:fullRef>
                </c:ext>
              </c:extLst>
              <c:f>Wskaźniki!$G$4:$G$6</c:f>
              <c:strCache>
                <c:ptCount val="3"/>
                <c:pt idx="0">
                  <c:v>Wskaźnik bieżącej płynności finansowej</c:v>
                </c:pt>
                <c:pt idx="1">
                  <c:v>Wskaźnik szybkiej płynności finansowej</c:v>
                </c:pt>
                <c:pt idx="2">
                  <c:v>Wskaźnik natychmiastowej płynności finansowej</c:v>
                </c:pt>
              </c:strCache>
            </c:strRef>
          </c:cat>
          <c:val>
            <c:numRef>
              <c:extLst>
                <c:ext xmlns:c15="http://schemas.microsoft.com/office/drawing/2012/chart" uri="{02D57815-91ED-43cb-92C2-25804820EDAC}">
                  <c15:fullRef>
                    <c15:sqref>Wskaźniki!$J$3:$J$6</c15:sqref>
                  </c15:fullRef>
                </c:ext>
              </c:extLst>
              <c:f>Wskaźniki!$J$4:$J$6</c:f>
              <c:numCache>
                <c:formatCode>#,##0.00</c:formatCode>
                <c:ptCount val="3"/>
                <c:pt idx="0">
                  <c:v>1.4614130322607277</c:v>
                </c:pt>
                <c:pt idx="1" formatCode="0.00">
                  <c:v>0.45503519164482237</c:v>
                </c:pt>
                <c:pt idx="2" formatCode="0.00">
                  <c:v>5.0671840492063823E-2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2-3A7E-4D04-A516-C65F2E545DEC}"/>
            </c:ext>
          </c:extLst>
        </c:ser>
        <c:dLbls>
          <c:showLegendKey val="0"/>
          <c:showVal val="0"/>
          <c:showCatName val="0"/>
          <c:showSerName val="0"/>
          <c:showPercent val="0"/>
          <c:showBubbleSize val="0"/>
        </c:dLbls>
        <c:gapWidth val="150"/>
        <c:axId val="131471725"/>
        <c:axId val="349156041"/>
      </c:barChart>
      <c:catAx>
        <c:axId val="131471725"/>
        <c:scaling>
          <c:orientation val="minMax"/>
        </c:scaling>
        <c:delete val="0"/>
        <c:axPos val="b"/>
        <c:title>
          <c:tx>
            <c:rich>
              <a:bodyPr/>
              <a:lstStyle/>
              <a:p>
                <a:pPr lvl="0">
                  <a:defRPr b="0">
                    <a:solidFill>
                      <a:srgbClr val="000000"/>
                    </a:solidFill>
                    <a:latin typeface="+mn-lt"/>
                  </a:defRPr>
                </a:pPr>
                <a:endParaRPr lang="pl-PL"/>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pl-PL"/>
          </a:p>
        </c:txPr>
        <c:crossAx val="349156041"/>
        <c:crosses val="autoZero"/>
        <c:auto val="1"/>
        <c:lblAlgn val="ctr"/>
        <c:lblOffset val="100"/>
        <c:noMultiLvlLbl val="1"/>
      </c:catAx>
      <c:valAx>
        <c:axId val="34915604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pl-PL"/>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pl-PL"/>
          </a:p>
        </c:txPr>
        <c:crossAx val="131471725"/>
        <c:crosses val="autoZero"/>
        <c:crossBetween val="between"/>
      </c:valAx>
    </c:plotArea>
    <c:legend>
      <c:legendPos val="r"/>
      <c:overlay val="0"/>
      <c:txPr>
        <a:bodyPr/>
        <a:lstStyle/>
        <a:p>
          <a:pPr lvl="0">
            <a:defRPr b="0">
              <a:solidFill>
                <a:srgbClr val="1A1A1A"/>
              </a:solidFill>
              <a:latin typeface="+mn-lt"/>
            </a:defRPr>
          </a:pPr>
          <a:endParaRPr lang="pl-PL"/>
        </a:p>
      </c:txPr>
    </c:legend>
    <c:plotVisOnly val="1"/>
    <c:dispBlanksAs val="zero"/>
    <c:showDLblsOverMax val="1"/>
  </c:chart>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1"/>
  <c:style val="2"/>
  <c:chart>
    <c:title>
      <c:tx>
        <c:rich>
          <a:bodyPr/>
          <a:lstStyle/>
          <a:p>
            <a:pPr lvl="0">
              <a:defRPr b="0">
                <a:solidFill>
                  <a:srgbClr val="757575"/>
                </a:solidFill>
                <a:latin typeface="+mn-lt"/>
              </a:defRPr>
            </a:pPr>
            <a:r>
              <a:rPr lang="pl-PL" b="0">
                <a:solidFill>
                  <a:srgbClr val="757575"/>
                </a:solidFill>
                <a:latin typeface="+mn-lt"/>
              </a:rPr>
              <a:t>Wskaźniki dynamiczne płynności</a:t>
            </a:r>
          </a:p>
        </c:rich>
      </c:tx>
      <c:overlay val="0"/>
    </c:title>
    <c:autoTitleDeleted val="0"/>
    <c:plotArea>
      <c:layout/>
      <c:barChart>
        <c:barDir val="col"/>
        <c:grouping val="clustered"/>
        <c:varyColors val="1"/>
        <c:ser>
          <c:idx val="0"/>
          <c:order val="0"/>
          <c:tx>
            <c:v>2019</c:v>
          </c:tx>
          <c:spPr>
            <a:solidFill>
              <a:srgbClr val="4472C4"/>
            </a:solidFill>
            <a:ln cmpd="sng">
              <a:solidFill>
                <a:srgbClr val="000000"/>
              </a:solidFill>
            </a:ln>
          </c:spPr>
          <c:invertIfNegative val="1"/>
          <c:dLbls>
            <c:spPr>
              <a:noFill/>
              <a:ln>
                <a:noFill/>
              </a:ln>
              <a:effectLst/>
            </c:spPr>
            <c:txPr>
              <a:bodyPr/>
              <a:lstStyle/>
              <a:p>
                <a:pPr lvl="0">
                  <a:defRPr/>
                </a:pPr>
                <a:endParaRPr lang="pl-PL"/>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Wskaźniki!$G$23:$G$26</c:f>
              <c:strCache>
                <c:ptCount val="4"/>
                <c:pt idx="0">
                  <c:v>Wskaźnik wystarczalności gotówkowej</c:v>
                </c:pt>
                <c:pt idx="1">
                  <c:v>Wskaźnik spłaty zobowiązań</c:v>
                </c:pt>
                <c:pt idx="2">
                  <c:v>Wskaźnik pokrycia wydatków inwestycyjnych</c:v>
                </c:pt>
                <c:pt idx="3">
                  <c:v>Wskaźnik pokrycia dywidend</c:v>
                </c:pt>
              </c:strCache>
            </c:strRef>
          </c:cat>
          <c:val>
            <c:numRef>
              <c:f>Wskaźniki!$H$23:$H$26</c:f>
              <c:numCache>
                <c:formatCode>0.00</c:formatCode>
                <c:ptCount val="4"/>
                <c:pt idx="0">
                  <c:v>3.7111149679935479E-2</c:v>
                </c:pt>
                <c:pt idx="1">
                  <c:v>3.873821068897533E-2</c:v>
                </c:pt>
                <c:pt idx="2">
                  <c:v>1.2551795580110496</c:v>
                </c:pt>
                <c:pt idx="3">
                  <c:v>2.9844006568144499</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8753-4848-8B53-8B5062902E3E}"/>
            </c:ext>
          </c:extLst>
        </c:ser>
        <c:ser>
          <c:idx val="1"/>
          <c:order val="1"/>
          <c:tx>
            <c:v>2020</c:v>
          </c:tx>
          <c:spPr>
            <a:solidFill>
              <a:srgbClr val="ED7D31"/>
            </a:solidFill>
            <a:ln cmpd="sng">
              <a:solidFill>
                <a:srgbClr val="000000"/>
              </a:solidFill>
            </a:ln>
          </c:spPr>
          <c:invertIfNegative val="1"/>
          <c:dLbls>
            <c:spPr>
              <a:noFill/>
              <a:ln>
                <a:noFill/>
              </a:ln>
              <a:effectLst/>
            </c:spPr>
            <c:txPr>
              <a:bodyPr/>
              <a:lstStyle/>
              <a:p>
                <a:pPr lvl="0">
                  <a:defRPr/>
                </a:pPr>
                <a:endParaRPr lang="pl-PL"/>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Wskaźniki!$G$23:$G$26</c:f>
              <c:strCache>
                <c:ptCount val="4"/>
                <c:pt idx="0">
                  <c:v>Wskaźnik wystarczalności gotówkowej</c:v>
                </c:pt>
                <c:pt idx="1">
                  <c:v>Wskaźnik spłaty zobowiązań</c:v>
                </c:pt>
                <c:pt idx="2">
                  <c:v>Wskaźnik pokrycia wydatków inwestycyjnych</c:v>
                </c:pt>
                <c:pt idx="3">
                  <c:v>Wskaźnik pokrycia dywidend</c:v>
                </c:pt>
              </c:strCache>
            </c:strRef>
          </c:cat>
          <c:val>
            <c:numRef>
              <c:f>Wskaźniki!$I$23:$I$26</c:f>
              <c:numCache>
                <c:formatCode>0.00</c:formatCode>
                <c:ptCount val="4"/>
                <c:pt idx="0">
                  <c:v>0.18366961158866604</c:v>
                </c:pt>
                <c:pt idx="1">
                  <c:v>0.19828151012297943</c:v>
                </c:pt>
                <c:pt idx="2">
                  <c:v>3.2382038238905455</c:v>
                </c:pt>
                <c:pt idx="3">
                  <c:v>10.821219226260258</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8753-4848-8B53-8B5062902E3E}"/>
            </c:ext>
          </c:extLst>
        </c:ser>
        <c:ser>
          <c:idx val="2"/>
          <c:order val="2"/>
          <c:tx>
            <c:v>2021</c:v>
          </c:tx>
          <c:spPr>
            <a:solidFill>
              <a:srgbClr val="A5A5A5"/>
            </a:solidFill>
            <a:ln cmpd="sng">
              <a:solidFill>
                <a:srgbClr val="000000"/>
              </a:solidFill>
            </a:ln>
          </c:spPr>
          <c:invertIfNegative val="1"/>
          <c:dLbls>
            <c:spPr>
              <a:noFill/>
              <a:ln>
                <a:noFill/>
              </a:ln>
              <a:effectLst/>
            </c:spPr>
            <c:txPr>
              <a:bodyPr/>
              <a:lstStyle/>
              <a:p>
                <a:pPr lvl="0">
                  <a:defRPr/>
                </a:pPr>
                <a:endParaRPr lang="pl-PL"/>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Wskaźniki!$G$23:$G$26</c:f>
              <c:strCache>
                <c:ptCount val="4"/>
                <c:pt idx="0">
                  <c:v>Wskaźnik wystarczalności gotówkowej</c:v>
                </c:pt>
                <c:pt idx="1">
                  <c:v>Wskaźnik spłaty zobowiązań</c:v>
                </c:pt>
                <c:pt idx="2">
                  <c:v>Wskaźnik pokrycia wydatków inwestycyjnych</c:v>
                </c:pt>
                <c:pt idx="3">
                  <c:v>Wskaźnik pokrycia dywidend</c:v>
                </c:pt>
              </c:strCache>
            </c:strRef>
          </c:cat>
          <c:val>
            <c:numRef>
              <c:f>Wskaźniki!$J$23:$J$26</c:f>
              <c:numCache>
                <c:formatCode>0.00</c:formatCode>
                <c:ptCount val="4"/>
                <c:pt idx="0">
                  <c:v>6.2676582636116737E-2</c:v>
                </c:pt>
                <c:pt idx="1">
                  <c:v>6.6783848350068953E-2</c:v>
                </c:pt>
                <c:pt idx="2">
                  <c:v>1.5513196480938416</c:v>
                </c:pt>
                <c:pt idx="3">
                  <c:v>2.9706263498920085</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2-8753-4848-8B53-8B5062902E3E}"/>
            </c:ext>
          </c:extLst>
        </c:ser>
        <c:dLbls>
          <c:showLegendKey val="0"/>
          <c:showVal val="0"/>
          <c:showCatName val="0"/>
          <c:showSerName val="0"/>
          <c:showPercent val="0"/>
          <c:showBubbleSize val="0"/>
        </c:dLbls>
        <c:gapWidth val="150"/>
        <c:axId val="1301167492"/>
        <c:axId val="727838514"/>
      </c:barChart>
      <c:catAx>
        <c:axId val="1301167492"/>
        <c:scaling>
          <c:orientation val="minMax"/>
        </c:scaling>
        <c:delete val="0"/>
        <c:axPos val="b"/>
        <c:title>
          <c:tx>
            <c:rich>
              <a:bodyPr/>
              <a:lstStyle/>
              <a:p>
                <a:pPr lvl="0">
                  <a:defRPr b="0">
                    <a:solidFill>
                      <a:srgbClr val="000000"/>
                    </a:solidFill>
                    <a:latin typeface="+mn-lt"/>
                  </a:defRPr>
                </a:pPr>
                <a:endParaRPr lang="pl-PL"/>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pl-PL"/>
          </a:p>
        </c:txPr>
        <c:crossAx val="727838514"/>
        <c:crosses val="autoZero"/>
        <c:auto val="1"/>
        <c:lblAlgn val="ctr"/>
        <c:lblOffset val="100"/>
        <c:noMultiLvlLbl val="1"/>
      </c:catAx>
      <c:valAx>
        <c:axId val="72783851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pl-PL"/>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pl-PL"/>
          </a:p>
        </c:txPr>
        <c:crossAx val="1301167492"/>
        <c:crosses val="autoZero"/>
        <c:crossBetween val="between"/>
      </c:valAx>
    </c:plotArea>
    <c:legend>
      <c:legendPos val="r"/>
      <c:overlay val="0"/>
      <c:txPr>
        <a:bodyPr/>
        <a:lstStyle/>
        <a:p>
          <a:pPr lvl="0">
            <a:defRPr b="0">
              <a:solidFill>
                <a:srgbClr val="1A1A1A"/>
              </a:solidFill>
              <a:latin typeface="+mn-lt"/>
            </a:defRPr>
          </a:pPr>
          <a:endParaRPr lang="pl-PL"/>
        </a:p>
      </c:txPr>
    </c:legend>
    <c:plotVisOnly val="1"/>
    <c:dispBlanksAs val="zero"/>
    <c:showDLblsOverMax val="1"/>
  </c:chart>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1"/>
  <c:style val="2"/>
  <c:chart>
    <c:title>
      <c:tx>
        <c:rich>
          <a:bodyPr/>
          <a:lstStyle/>
          <a:p>
            <a:pPr lvl="0">
              <a:defRPr b="0">
                <a:solidFill>
                  <a:srgbClr val="757575"/>
                </a:solidFill>
                <a:latin typeface="+mn-lt"/>
              </a:defRPr>
            </a:pPr>
            <a:r>
              <a:rPr lang="pl-PL" b="0">
                <a:solidFill>
                  <a:srgbClr val="757575"/>
                </a:solidFill>
                <a:latin typeface="+mn-lt"/>
              </a:rPr>
              <a:t>Wskaźniki wydajności gotówkowej</a:t>
            </a:r>
          </a:p>
        </c:rich>
      </c:tx>
      <c:overlay val="0"/>
    </c:title>
    <c:autoTitleDeleted val="0"/>
    <c:plotArea>
      <c:layout/>
      <c:barChart>
        <c:barDir val="col"/>
        <c:grouping val="clustered"/>
        <c:varyColors val="1"/>
        <c:ser>
          <c:idx val="0"/>
          <c:order val="0"/>
          <c:tx>
            <c:v>2019</c:v>
          </c:tx>
          <c:spPr>
            <a:solidFill>
              <a:srgbClr val="4472C4"/>
            </a:solidFill>
            <a:ln cmpd="sng">
              <a:solidFill>
                <a:srgbClr val="000000"/>
              </a:solidFill>
            </a:ln>
          </c:spPr>
          <c:invertIfNegative val="1"/>
          <c:dLbls>
            <c:spPr>
              <a:noFill/>
              <a:ln>
                <a:noFill/>
              </a:ln>
              <a:effectLst/>
            </c:spPr>
            <c:txPr>
              <a:bodyPr/>
              <a:lstStyle/>
              <a:p>
                <a:pPr lvl="0">
                  <a:defRPr/>
                </a:pPr>
                <a:endParaRPr lang="pl-PL"/>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Wskaźniki!$G$27:$G$29</c:f>
              <c:strCache>
                <c:ptCount val="3"/>
                <c:pt idx="0">
                  <c:v>Wskaźnik wydajności gotówkowej sprzedaży</c:v>
                </c:pt>
                <c:pt idx="1">
                  <c:v>Wskaźnik wydajności gotówkowej aktywów</c:v>
                </c:pt>
                <c:pt idx="2">
                  <c:v>Wskaźnik wydajności gotówkowej zysku</c:v>
                </c:pt>
              </c:strCache>
            </c:strRef>
          </c:cat>
          <c:val>
            <c:numRef>
              <c:f>Wskaźniki!$H$27:$H$29</c:f>
              <c:numCache>
                <c:formatCode>0.00%</c:formatCode>
                <c:ptCount val="3"/>
                <c:pt idx="0">
                  <c:v>1.2283476274474023E-2</c:v>
                </c:pt>
                <c:pt idx="1">
                  <c:v>2.1611562631913769E-2</c:v>
                </c:pt>
                <c:pt idx="2" formatCode="0.0%">
                  <c:v>0.62243150684931503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F958-466C-893F-743A3EAFB54B}"/>
            </c:ext>
          </c:extLst>
        </c:ser>
        <c:ser>
          <c:idx val="1"/>
          <c:order val="1"/>
          <c:tx>
            <c:v>2020</c:v>
          </c:tx>
          <c:spPr>
            <a:solidFill>
              <a:srgbClr val="ED7D31"/>
            </a:solidFill>
            <a:ln cmpd="sng">
              <a:solidFill>
                <a:srgbClr val="000000"/>
              </a:solidFill>
            </a:ln>
          </c:spPr>
          <c:invertIfNegative val="1"/>
          <c:dLbls>
            <c:spPr>
              <a:noFill/>
              <a:ln>
                <a:noFill/>
              </a:ln>
              <a:effectLst/>
            </c:spPr>
            <c:txPr>
              <a:bodyPr/>
              <a:lstStyle/>
              <a:p>
                <a:pPr lvl="0">
                  <a:defRPr/>
                </a:pPr>
                <a:endParaRPr lang="pl-PL"/>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Wskaźniki!$G$27:$G$29</c:f>
              <c:strCache>
                <c:ptCount val="3"/>
                <c:pt idx="0">
                  <c:v>Wskaźnik wydajności gotówkowej sprzedaży</c:v>
                </c:pt>
                <c:pt idx="1">
                  <c:v>Wskaźnik wydajności gotówkowej aktywów</c:v>
                </c:pt>
                <c:pt idx="2">
                  <c:v>Wskaźnik wydajności gotówkowej zysku</c:v>
                </c:pt>
              </c:strCache>
            </c:strRef>
          </c:cat>
          <c:val>
            <c:numRef>
              <c:f>Wskaźniki!$I$27:$I$29</c:f>
              <c:numCache>
                <c:formatCode>0.00%</c:formatCode>
                <c:ptCount val="3"/>
                <c:pt idx="0">
                  <c:v>5.8740426560943866E-2</c:v>
                </c:pt>
                <c:pt idx="1">
                  <c:v>0.10640897798733076</c:v>
                </c:pt>
                <c:pt idx="2" formatCode="0.0%">
                  <c:v>2.3777691911385883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F958-466C-893F-743A3EAFB54B}"/>
            </c:ext>
          </c:extLst>
        </c:ser>
        <c:ser>
          <c:idx val="2"/>
          <c:order val="2"/>
          <c:tx>
            <c:v>2021</c:v>
          </c:tx>
          <c:spPr>
            <a:solidFill>
              <a:srgbClr val="A5A5A5"/>
            </a:solidFill>
            <a:ln cmpd="sng">
              <a:solidFill>
                <a:srgbClr val="000000"/>
              </a:solidFill>
            </a:ln>
          </c:spPr>
          <c:invertIfNegative val="1"/>
          <c:dLbls>
            <c:spPr>
              <a:noFill/>
              <a:ln>
                <a:noFill/>
              </a:ln>
              <a:effectLst/>
            </c:spPr>
            <c:txPr>
              <a:bodyPr/>
              <a:lstStyle/>
              <a:p>
                <a:pPr lvl="0">
                  <a:defRPr/>
                </a:pPr>
                <a:endParaRPr lang="pl-PL"/>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Wskaźniki!$G$27:$G$29</c:f>
              <c:strCache>
                <c:ptCount val="3"/>
                <c:pt idx="0">
                  <c:v>Wskaźnik wydajności gotówkowej sprzedaży</c:v>
                </c:pt>
                <c:pt idx="1">
                  <c:v>Wskaźnik wydajności gotówkowej aktywów</c:v>
                </c:pt>
                <c:pt idx="2">
                  <c:v>Wskaźnik wydajności gotówkowej zysku</c:v>
                </c:pt>
              </c:strCache>
            </c:strRef>
          </c:cat>
          <c:val>
            <c:numRef>
              <c:f>Wskaźniki!$J$27:$J$29</c:f>
              <c:numCache>
                <c:formatCode>0.00%</c:formatCode>
                <c:ptCount val="3"/>
                <c:pt idx="0">
                  <c:v>1.760602142829713E-2</c:v>
                </c:pt>
                <c:pt idx="1">
                  <c:v>3.6422087345218047E-2</c:v>
                </c:pt>
                <c:pt idx="2" formatCode="0.0%">
                  <c:v>0.88529866117404732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2-F958-466C-893F-743A3EAFB54B}"/>
            </c:ext>
          </c:extLst>
        </c:ser>
        <c:dLbls>
          <c:showLegendKey val="0"/>
          <c:showVal val="0"/>
          <c:showCatName val="0"/>
          <c:showSerName val="0"/>
          <c:showPercent val="0"/>
          <c:showBubbleSize val="0"/>
        </c:dLbls>
        <c:gapWidth val="150"/>
        <c:axId val="1646029327"/>
        <c:axId val="1614633209"/>
      </c:barChart>
      <c:catAx>
        <c:axId val="1646029327"/>
        <c:scaling>
          <c:orientation val="minMax"/>
        </c:scaling>
        <c:delete val="0"/>
        <c:axPos val="b"/>
        <c:title>
          <c:tx>
            <c:rich>
              <a:bodyPr/>
              <a:lstStyle/>
              <a:p>
                <a:pPr lvl="0">
                  <a:defRPr b="0">
                    <a:solidFill>
                      <a:srgbClr val="000000"/>
                    </a:solidFill>
                    <a:latin typeface="+mn-lt"/>
                  </a:defRPr>
                </a:pPr>
                <a:endParaRPr lang="pl-PL"/>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pl-PL"/>
          </a:p>
        </c:txPr>
        <c:crossAx val="1614633209"/>
        <c:crosses val="autoZero"/>
        <c:auto val="1"/>
        <c:lblAlgn val="ctr"/>
        <c:lblOffset val="100"/>
        <c:noMultiLvlLbl val="1"/>
      </c:catAx>
      <c:valAx>
        <c:axId val="161463320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pl-PL"/>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pl-PL"/>
          </a:p>
        </c:txPr>
        <c:crossAx val="1646029327"/>
        <c:crosses val="autoZero"/>
        <c:crossBetween val="between"/>
      </c:valAx>
    </c:plotArea>
    <c:legend>
      <c:legendPos val="r"/>
      <c:overlay val="0"/>
      <c:txPr>
        <a:bodyPr/>
        <a:lstStyle/>
        <a:p>
          <a:pPr lvl="0">
            <a:defRPr b="0">
              <a:solidFill>
                <a:srgbClr val="1A1A1A"/>
              </a:solidFill>
              <a:latin typeface="+mn-lt"/>
            </a:defRPr>
          </a:pPr>
          <a:endParaRPr lang="pl-PL"/>
        </a:p>
      </c:txPr>
    </c:legend>
    <c:plotVisOnly val="1"/>
    <c:dispBlanksAs val="zero"/>
    <c:showDLblsOverMax val="1"/>
  </c:chart>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1"/>
  <c:style val="2"/>
  <c:chart>
    <c:title>
      <c:tx>
        <c:rich>
          <a:bodyPr/>
          <a:lstStyle/>
          <a:p>
            <a:pPr lvl="0">
              <a:defRPr b="0">
                <a:solidFill>
                  <a:srgbClr val="757575"/>
                </a:solidFill>
                <a:latin typeface="+mn-lt"/>
              </a:defRPr>
            </a:pPr>
            <a:r>
              <a:rPr lang="pl-PL" b="0">
                <a:solidFill>
                  <a:srgbClr val="757575"/>
                </a:solidFill>
                <a:latin typeface="+mn-lt"/>
              </a:rPr>
              <a:t>Wskaźniki zadłużenia</a:t>
            </a:r>
          </a:p>
        </c:rich>
      </c:tx>
      <c:overlay val="0"/>
    </c:title>
    <c:autoTitleDeleted val="0"/>
    <c:plotArea>
      <c:layout/>
      <c:barChart>
        <c:barDir val="col"/>
        <c:grouping val="clustered"/>
        <c:varyColors val="1"/>
        <c:ser>
          <c:idx val="0"/>
          <c:order val="0"/>
          <c:tx>
            <c:v>2019</c:v>
          </c:tx>
          <c:spPr>
            <a:solidFill>
              <a:srgbClr val="4472C4"/>
            </a:solidFill>
            <a:ln cmpd="sng">
              <a:solidFill>
                <a:srgbClr val="000000"/>
              </a:solidFill>
            </a:ln>
          </c:spPr>
          <c:invertIfNegative val="1"/>
          <c:dLbls>
            <c:spPr>
              <a:noFill/>
              <a:ln>
                <a:noFill/>
              </a:ln>
              <a:effectLst/>
            </c:spPr>
            <c:txPr>
              <a:bodyPr/>
              <a:lstStyle/>
              <a:p>
                <a:pPr lvl="0">
                  <a:defRPr sz="1000">
                    <a:latin typeface="Arial Narrow"/>
                  </a:defRPr>
                </a:pPr>
                <a:endParaRPr lang="pl-PL"/>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Wskaźniki!$G$41:$G$44</c:f>
              <c:strCache>
                <c:ptCount val="4"/>
                <c:pt idx="0">
                  <c:v>Wskaźnik ogólnego zadłużenia</c:v>
                </c:pt>
                <c:pt idx="1">
                  <c:v>Wskaźnik pokrycia aktywów kapitałami własnymi</c:v>
                </c:pt>
                <c:pt idx="2">
                  <c:v>Wskaźnik zadłużenia długoterminowego</c:v>
                </c:pt>
                <c:pt idx="3">
                  <c:v>Wskaźnik zadłużenia kapitału własnego</c:v>
                </c:pt>
              </c:strCache>
            </c:strRef>
          </c:cat>
          <c:val>
            <c:numRef>
              <c:f>Wskaźniki!$H$41:$H$44</c:f>
              <c:numCache>
                <c:formatCode>0.00%</c:formatCode>
                <c:ptCount val="4"/>
                <c:pt idx="0">
                  <c:v>0.55788747718449194</c:v>
                </c:pt>
                <c:pt idx="1">
                  <c:v>0.442112522815508</c:v>
                </c:pt>
                <c:pt idx="2">
                  <c:v>0.57940883784728758</c:v>
                </c:pt>
                <c:pt idx="3">
                  <c:v>1.2618676205588877</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573C-4163-858B-EABFFAD80128}"/>
            </c:ext>
          </c:extLst>
        </c:ser>
        <c:ser>
          <c:idx val="1"/>
          <c:order val="1"/>
          <c:tx>
            <c:v>2020</c:v>
          </c:tx>
          <c:spPr>
            <a:solidFill>
              <a:srgbClr val="ED7D31"/>
            </a:solidFill>
            <a:ln cmpd="sng">
              <a:solidFill>
                <a:srgbClr val="000000"/>
              </a:solidFill>
            </a:ln>
          </c:spPr>
          <c:invertIfNegative val="1"/>
          <c:dLbls>
            <c:spPr>
              <a:noFill/>
              <a:ln>
                <a:noFill/>
              </a:ln>
              <a:effectLst/>
            </c:spPr>
            <c:txPr>
              <a:bodyPr/>
              <a:lstStyle/>
              <a:p>
                <a:pPr lvl="0">
                  <a:defRPr sz="1000">
                    <a:latin typeface="Arial Narrow"/>
                  </a:defRPr>
                </a:pPr>
                <a:endParaRPr lang="pl-PL"/>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Wskaźniki!$G$41:$G$44</c:f>
              <c:strCache>
                <c:ptCount val="4"/>
                <c:pt idx="0">
                  <c:v>Wskaźnik ogólnego zadłużenia</c:v>
                </c:pt>
                <c:pt idx="1">
                  <c:v>Wskaźnik pokrycia aktywów kapitałami własnymi</c:v>
                </c:pt>
                <c:pt idx="2">
                  <c:v>Wskaźnik zadłużenia długoterminowego</c:v>
                </c:pt>
                <c:pt idx="3">
                  <c:v>Wskaźnik zadłużenia kapitału własnego</c:v>
                </c:pt>
              </c:strCache>
            </c:strRef>
          </c:cat>
          <c:val>
            <c:numRef>
              <c:f>Wskaźniki!$I$41:$I$44</c:f>
              <c:numCache>
                <c:formatCode>0.00%</c:formatCode>
                <c:ptCount val="4"/>
                <c:pt idx="0">
                  <c:v>0.53665608014248578</c:v>
                </c:pt>
                <c:pt idx="1">
                  <c:v>0.46334391985751422</c:v>
                </c:pt>
                <c:pt idx="2">
                  <c:v>7.778717687159456E-2</c:v>
                </c:pt>
                <c:pt idx="3">
                  <c:v>1.1582240688677132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573C-4163-858B-EABFFAD80128}"/>
            </c:ext>
          </c:extLst>
        </c:ser>
        <c:ser>
          <c:idx val="2"/>
          <c:order val="2"/>
          <c:tx>
            <c:v>2021</c:v>
          </c:tx>
          <c:spPr>
            <a:solidFill>
              <a:srgbClr val="A5A5A5"/>
            </a:solidFill>
            <a:ln cmpd="sng">
              <a:solidFill>
                <a:srgbClr val="000000"/>
              </a:solidFill>
            </a:ln>
          </c:spPr>
          <c:invertIfNegative val="1"/>
          <c:dLbls>
            <c:spPr>
              <a:noFill/>
              <a:ln>
                <a:noFill/>
              </a:ln>
              <a:effectLst/>
            </c:spPr>
            <c:txPr>
              <a:bodyPr/>
              <a:lstStyle/>
              <a:p>
                <a:pPr lvl="0">
                  <a:defRPr sz="1000">
                    <a:latin typeface="Arial Narrow"/>
                  </a:defRPr>
                </a:pPr>
                <a:endParaRPr lang="pl-PL"/>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Wskaźniki!$G$41:$G$44</c:f>
              <c:strCache>
                <c:ptCount val="4"/>
                <c:pt idx="0">
                  <c:v>Wskaźnik ogólnego zadłużenia</c:v>
                </c:pt>
                <c:pt idx="1">
                  <c:v>Wskaźnik pokrycia aktywów kapitałami własnymi</c:v>
                </c:pt>
                <c:pt idx="2">
                  <c:v>Wskaźnik zadłużenia długoterminowego</c:v>
                </c:pt>
                <c:pt idx="3">
                  <c:v>Wskaźnik zadłużenia kapitału własnego</c:v>
                </c:pt>
              </c:strCache>
            </c:strRef>
          </c:cat>
          <c:val>
            <c:numRef>
              <c:f>Wskaźniki!$J$41:$J$44</c:f>
              <c:numCache>
                <c:formatCode>0.00%</c:formatCode>
                <c:ptCount val="4"/>
                <c:pt idx="0">
                  <c:v>0.54537269482135864</c:v>
                </c:pt>
                <c:pt idx="1">
                  <c:v>0.45462730517864142</c:v>
                </c:pt>
                <c:pt idx="2">
                  <c:v>7.0782851817334583E-2</c:v>
                </c:pt>
                <c:pt idx="3">
                  <c:v>1.1996039142590866</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2-573C-4163-858B-EABFFAD80128}"/>
            </c:ext>
          </c:extLst>
        </c:ser>
        <c:dLbls>
          <c:showLegendKey val="0"/>
          <c:showVal val="0"/>
          <c:showCatName val="0"/>
          <c:showSerName val="0"/>
          <c:showPercent val="0"/>
          <c:showBubbleSize val="0"/>
        </c:dLbls>
        <c:gapWidth val="150"/>
        <c:axId val="1209190004"/>
        <c:axId val="1640588946"/>
      </c:barChart>
      <c:catAx>
        <c:axId val="1209190004"/>
        <c:scaling>
          <c:orientation val="minMax"/>
        </c:scaling>
        <c:delete val="0"/>
        <c:axPos val="b"/>
        <c:title>
          <c:tx>
            <c:rich>
              <a:bodyPr/>
              <a:lstStyle/>
              <a:p>
                <a:pPr lvl="0">
                  <a:defRPr b="0">
                    <a:solidFill>
                      <a:srgbClr val="000000"/>
                    </a:solidFill>
                    <a:latin typeface="+mn-lt"/>
                  </a:defRPr>
                </a:pPr>
                <a:endParaRPr lang="pl-PL"/>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pl-PL"/>
          </a:p>
        </c:txPr>
        <c:crossAx val="1640588946"/>
        <c:crosses val="autoZero"/>
        <c:auto val="1"/>
        <c:lblAlgn val="ctr"/>
        <c:lblOffset val="100"/>
        <c:noMultiLvlLbl val="1"/>
      </c:catAx>
      <c:valAx>
        <c:axId val="164058894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pl-PL"/>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pl-PL"/>
          </a:p>
        </c:txPr>
        <c:crossAx val="1209190004"/>
        <c:crosses val="autoZero"/>
        <c:crossBetween val="between"/>
      </c:valAx>
    </c:plotArea>
    <c:legend>
      <c:legendPos val="r"/>
      <c:overlay val="0"/>
      <c:txPr>
        <a:bodyPr/>
        <a:lstStyle/>
        <a:p>
          <a:pPr lvl="0">
            <a:defRPr b="0">
              <a:solidFill>
                <a:srgbClr val="1A1A1A"/>
              </a:solidFill>
              <a:latin typeface="+mn-lt"/>
            </a:defRPr>
          </a:pPr>
          <a:endParaRPr lang="pl-PL"/>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7.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 Id="rId5" Type="http://schemas.openxmlformats.org/officeDocument/2006/relationships/chart" Target="../charts/chart12.xml"/><Relationship Id="rId4" Type="http://schemas.openxmlformats.org/officeDocument/2006/relationships/chart" Target="../charts/chart11.xml"/></Relationships>
</file>

<file path=xl/drawings/_rels/drawing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13.xml"/></Relationships>
</file>

<file path=xl/drawings/_rels/drawing5.xml.rels><?xml version="1.0" encoding="UTF-8" standalone="yes"?>
<Relationships xmlns="http://schemas.openxmlformats.org/package/2006/relationships"><Relationship Id="rId3" Type="http://schemas.openxmlformats.org/officeDocument/2006/relationships/chart" Target="../charts/chart16.xml"/><Relationship Id="rId2" Type="http://schemas.openxmlformats.org/officeDocument/2006/relationships/chart" Target="../charts/chart15.xml"/><Relationship Id="rId1" Type="http://schemas.openxmlformats.org/officeDocument/2006/relationships/chart" Target="../charts/chart14.xml"/></Relationships>
</file>

<file path=xl/drawings/_rels/drawing6.xml.rels><?xml version="1.0" encoding="UTF-8" standalone="yes"?>
<Relationships xmlns="http://schemas.openxmlformats.org/package/2006/relationships"><Relationship Id="rId8" Type="http://schemas.openxmlformats.org/officeDocument/2006/relationships/chart" Target="../charts/chart24.xml"/><Relationship Id="rId13" Type="http://schemas.openxmlformats.org/officeDocument/2006/relationships/chart" Target="../charts/chart29.xml"/><Relationship Id="rId3" Type="http://schemas.openxmlformats.org/officeDocument/2006/relationships/chart" Target="../charts/chart19.xml"/><Relationship Id="rId7" Type="http://schemas.openxmlformats.org/officeDocument/2006/relationships/chart" Target="../charts/chart23.xml"/><Relationship Id="rId12" Type="http://schemas.openxmlformats.org/officeDocument/2006/relationships/chart" Target="../charts/chart28.xml"/><Relationship Id="rId2" Type="http://schemas.openxmlformats.org/officeDocument/2006/relationships/chart" Target="../charts/chart18.xml"/><Relationship Id="rId1" Type="http://schemas.openxmlformats.org/officeDocument/2006/relationships/chart" Target="../charts/chart17.xml"/><Relationship Id="rId6" Type="http://schemas.openxmlformats.org/officeDocument/2006/relationships/chart" Target="../charts/chart22.xml"/><Relationship Id="rId11" Type="http://schemas.openxmlformats.org/officeDocument/2006/relationships/chart" Target="../charts/chart27.xml"/><Relationship Id="rId5" Type="http://schemas.openxmlformats.org/officeDocument/2006/relationships/chart" Target="../charts/chart21.xml"/><Relationship Id="rId15" Type="http://schemas.openxmlformats.org/officeDocument/2006/relationships/chart" Target="../charts/chart31.xml"/><Relationship Id="rId10" Type="http://schemas.openxmlformats.org/officeDocument/2006/relationships/chart" Target="../charts/chart26.xml"/><Relationship Id="rId4" Type="http://schemas.openxmlformats.org/officeDocument/2006/relationships/chart" Target="../charts/chart20.xml"/><Relationship Id="rId9" Type="http://schemas.openxmlformats.org/officeDocument/2006/relationships/chart" Target="../charts/chart25.xml"/><Relationship Id="rId14" Type="http://schemas.openxmlformats.org/officeDocument/2006/relationships/chart" Target="../charts/chart30.xml"/></Relationships>
</file>

<file path=xl/drawings/drawing1.xml><?xml version="1.0" encoding="utf-8"?>
<xdr:wsDr xmlns:xdr="http://schemas.openxmlformats.org/drawingml/2006/spreadsheetDrawing" xmlns:a="http://schemas.openxmlformats.org/drawingml/2006/main">
  <xdr:oneCellAnchor>
    <xdr:from>
      <xdr:col>8</xdr:col>
      <xdr:colOff>171450</xdr:colOff>
      <xdr:row>26</xdr:row>
      <xdr:rowOff>85725</xdr:rowOff>
    </xdr:from>
    <xdr:ext cx="7743825" cy="5238750"/>
    <xdr:graphicFrame macro="">
      <xdr:nvGraphicFramePr>
        <xdr:cNvPr id="760313115" name="Chart 1" title="Wykres">
          <a:extLst>
            <a:ext uri="{FF2B5EF4-FFF2-40B4-BE49-F238E27FC236}">
              <a16:creationId xmlns:a16="http://schemas.microsoft.com/office/drawing/2014/main" id="{00000000-0008-0000-0100-00001B7551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7</xdr:col>
      <xdr:colOff>438150</xdr:colOff>
      <xdr:row>60</xdr:row>
      <xdr:rowOff>57150</xdr:rowOff>
    </xdr:from>
    <xdr:ext cx="8258175" cy="5391150"/>
    <xdr:graphicFrame macro="">
      <xdr:nvGraphicFramePr>
        <xdr:cNvPr id="1381116212" name="Chart 2" title="Wykres">
          <a:extLst>
            <a:ext uri="{FF2B5EF4-FFF2-40B4-BE49-F238E27FC236}">
              <a16:creationId xmlns:a16="http://schemas.microsoft.com/office/drawing/2014/main" id="{00000000-0008-0000-0100-0000342952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19</xdr:col>
      <xdr:colOff>1181100</xdr:colOff>
      <xdr:row>0</xdr:row>
      <xdr:rowOff>0</xdr:rowOff>
    </xdr:from>
    <xdr:ext cx="5715000" cy="3533775"/>
    <xdr:graphicFrame macro="">
      <xdr:nvGraphicFramePr>
        <xdr:cNvPr id="50765495" name="Chart 3" title="Wykres">
          <a:extLst>
            <a:ext uri="{FF2B5EF4-FFF2-40B4-BE49-F238E27FC236}">
              <a16:creationId xmlns:a16="http://schemas.microsoft.com/office/drawing/2014/main" id="{00000000-0008-0000-0100-0000B79E06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14</xdr:col>
      <xdr:colOff>209550</xdr:colOff>
      <xdr:row>0</xdr:row>
      <xdr:rowOff>0</xdr:rowOff>
    </xdr:from>
    <xdr:ext cx="5715000" cy="3533775"/>
    <xdr:graphicFrame macro="">
      <xdr:nvGraphicFramePr>
        <xdr:cNvPr id="453147315" name="Chart 4" title="Wykres">
          <a:extLst>
            <a:ext uri="{FF2B5EF4-FFF2-40B4-BE49-F238E27FC236}">
              <a16:creationId xmlns:a16="http://schemas.microsoft.com/office/drawing/2014/main" id="{00000000-0008-0000-0100-0000B37A02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oneCellAnchor>
    <xdr:from>
      <xdr:col>7</xdr:col>
      <xdr:colOff>438150</xdr:colOff>
      <xdr:row>93</xdr:row>
      <xdr:rowOff>19050</xdr:rowOff>
    </xdr:from>
    <xdr:ext cx="8610600" cy="5543550"/>
    <xdr:graphicFrame macro="">
      <xdr:nvGraphicFramePr>
        <xdr:cNvPr id="1389537882" name="Chart 5" title="Wykres">
          <a:extLst>
            <a:ext uri="{FF2B5EF4-FFF2-40B4-BE49-F238E27FC236}">
              <a16:creationId xmlns:a16="http://schemas.microsoft.com/office/drawing/2014/main" id="{00000000-0008-0000-0100-00005AAAD2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fLocksWithSheet="0"/>
  </xdr:oneCellAnchor>
  <xdr:oneCellAnchor>
    <xdr:from>
      <xdr:col>14</xdr:col>
      <xdr:colOff>3200400</xdr:colOff>
      <xdr:row>22</xdr:row>
      <xdr:rowOff>57150</xdr:rowOff>
    </xdr:from>
    <xdr:ext cx="11210925" cy="6391275"/>
    <xdr:graphicFrame macro="">
      <xdr:nvGraphicFramePr>
        <xdr:cNvPr id="1832175461" name="Chart 6" title="Wykres">
          <a:extLst>
            <a:ext uri="{FF2B5EF4-FFF2-40B4-BE49-F238E27FC236}">
              <a16:creationId xmlns:a16="http://schemas.microsoft.com/office/drawing/2014/main" id="{00000000-0008-0000-0100-000065C734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dr:oneCellAnchor>
    <xdr:from>
      <xdr:col>6</xdr:col>
      <xdr:colOff>723900</xdr:colOff>
      <xdr:row>17</xdr:row>
      <xdr:rowOff>38100</xdr:rowOff>
    </xdr:from>
    <xdr:ext cx="10934700" cy="6581775"/>
    <xdr:graphicFrame macro="">
      <xdr:nvGraphicFramePr>
        <xdr:cNvPr id="1943818465" name="Chart 7" title="Wykres">
          <a:extLst>
            <a:ext uri="{FF2B5EF4-FFF2-40B4-BE49-F238E27FC236}">
              <a16:creationId xmlns:a16="http://schemas.microsoft.com/office/drawing/2014/main" id="{00000000-0008-0000-0200-0000E150DC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dr:oneCellAnchor>
    <xdr:from>
      <xdr:col>8</xdr:col>
      <xdr:colOff>409575</xdr:colOff>
      <xdr:row>21</xdr:row>
      <xdr:rowOff>38100</xdr:rowOff>
    </xdr:from>
    <xdr:ext cx="7391400" cy="3810000"/>
    <xdr:graphicFrame macro="">
      <xdr:nvGraphicFramePr>
        <xdr:cNvPr id="892248684" name="Chart 8" title="Wykres">
          <a:extLst>
            <a:ext uri="{FF2B5EF4-FFF2-40B4-BE49-F238E27FC236}">
              <a16:creationId xmlns:a16="http://schemas.microsoft.com/office/drawing/2014/main" id="{00000000-0008-0000-0300-00006CA22E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8</xdr:col>
      <xdr:colOff>409575</xdr:colOff>
      <xdr:row>43</xdr:row>
      <xdr:rowOff>171450</xdr:rowOff>
    </xdr:from>
    <xdr:ext cx="7305675" cy="4381500"/>
    <xdr:graphicFrame macro="">
      <xdr:nvGraphicFramePr>
        <xdr:cNvPr id="2040633612" name="Chart 9" title="Wykres">
          <a:extLst>
            <a:ext uri="{FF2B5EF4-FFF2-40B4-BE49-F238E27FC236}">
              <a16:creationId xmlns:a16="http://schemas.microsoft.com/office/drawing/2014/main" id="{00000000-0008-0000-0300-00000C99A1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8</xdr:col>
      <xdr:colOff>409575</xdr:colOff>
      <xdr:row>69</xdr:row>
      <xdr:rowOff>104775</xdr:rowOff>
    </xdr:from>
    <xdr:ext cx="7391400" cy="4524375"/>
    <xdr:graphicFrame macro="">
      <xdr:nvGraphicFramePr>
        <xdr:cNvPr id="2115493558" name="Chart 10" title="Wykres">
          <a:extLst>
            <a:ext uri="{FF2B5EF4-FFF2-40B4-BE49-F238E27FC236}">
              <a16:creationId xmlns:a16="http://schemas.microsoft.com/office/drawing/2014/main" id="{00000000-0008-0000-0300-0000B6DE17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14</xdr:col>
      <xdr:colOff>428625</xdr:colOff>
      <xdr:row>0</xdr:row>
      <xdr:rowOff>104775</xdr:rowOff>
    </xdr:from>
    <xdr:ext cx="11146518" cy="3810000"/>
    <xdr:graphicFrame macro="">
      <xdr:nvGraphicFramePr>
        <xdr:cNvPr id="599944634" name="Chart 11" title="Wykres">
          <a:extLst>
            <a:ext uri="{FF2B5EF4-FFF2-40B4-BE49-F238E27FC236}">
              <a16:creationId xmlns:a16="http://schemas.microsoft.com/office/drawing/2014/main" id="{00000000-0008-0000-0300-0000BA6DC2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oneCellAnchor>
    <xdr:from>
      <xdr:col>8</xdr:col>
      <xdr:colOff>409575</xdr:colOff>
      <xdr:row>97</xdr:row>
      <xdr:rowOff>142875</xdr:rowOff>
    </xdr:from>
    <xdr:ext cx="7391400" cy="4524375"/>
    <xdr:graphicFrame macro="">
      <xdr:nvGraphicFramePr>
        <xdr:cNvPr id="130675641" name="Chart 12" title="Wykres">
          <a:extLst>
            <a:ext uri="{FF2B5EF4-FFF2-40B4-BE49-F238E27FC236}">
              <a16:creationId xmlns:a16="http://schemas.microsoft.com/office/drawing/2014/main" id="{00000000-0008-0000-0300-0000B9F3C9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dr:oneCellAnchor>
    <xdr:from>
      <xdr:col>10</xdr:col>
      <xdr:colOff>704850</xdr:colOff>
      <xdr:row>4</xdr:row>
      <xdr:rowOff>190500</xdr:rowOff>
    </xdr:from>
    <xdr:ext cx="5581650" cy="3533775"/>
    <xdr:graphicFrame macro="">
      <xdr:nvGraphicFramePr>
        <xdr:cNvPr id="1248512814" name="Chart 13" title="Wykres">
          <a:extLst>
            <a:ext uri="{FF2B5EF4-FFF2-40B4-BE49-F238E27FC236}">
              <a16:creationId xmlns:a16="http://schemas.microsoft.com/office/drawing/2014/main" id="{00000000-0008-0000-0400-00002ECB6A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10</xdr:col>
      <xdr:colOff>685800</xdr:colOff>
      <xdr:row>24</xdr:row>
      <xdr:rowOff>66675</xdr:rowOff>
    </xdr:from>
    <xdr:ext cx="5715000" cy="3533775"/>
    <xdr:pic>
      <xdr:nvPicPr>
        <xdr:cNvPr id="14551752" name="Chart14" title="Wykres">
          <a:extLst>
            <a:ext uri="{FF2B5EF4-FFF2-40B4-BE49-F238E27FC236}">
              <a16:creationId xmlns:a16="http://schemas.microsoft.com/office/drawing/2014/main" id="{00000000-0008-0000-0400-0000C80ADE00}"/>
            </a:ext>
            <a:ext uri="GoogleSheetsCustomDataVersion1">
              <go:sheetsCustomData xmlns=""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mlns:go="http://customooxmlschemas.google.com/" pictureOfChart="1"/>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12</xdr:col>
      <xdr:colOff>495300</xdr:colOff>
      <xdr:row>13</xdr:row>
      <xdr:rowOff>85725</xdr:rowOff>
    </xdr:from>
    <xdr:ext cx="6105525" cy="3771900"/>
    <xdr:graphicFrame macro="">
      <xdr:nvGraphicFramePr>
        <xdr:cNvPr id="91789184" name="Chart 15" title="Wykres">
          <a:extLst>
            <a:ext uri="{FF2B5EF4-FFF2-40B4-BE49-F238E27FC236}">
              <a16:creationId xmlns:a16="http://schemas.microsoft.com/office/drawing/2014/main" id="{00000000-0008-0000-0500-0000809778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12</xdr:col>
      <xdr:colOff>504825</xdr:colOff>
      <xdr:row>35</xdr:row>
      <xdr:rowOff>180975</xdr:rowOff>
    </xdr:from>
    <xdr:ext cx="6105525" cy="3533775"/>
    <xdr:graphicFrame macro="">
      <xdr:nvGraphicFramePr>
        <xdr:cNvPr id="426891747" name="Chart 16" title="Wykres">
          <a:extLst>
            <a:ext uri="{FF2B5EF4-FFF2-40B4-BE49-F238E27FC236}">
              <a16:creationId xmlns:a16="http://schemas.microsoft.com/office/drawing/2014/main" id="{00000000-0008-0000-0500-0000E3D971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5</xdr:col>
      <xdr:colOff>390525</xdr:colOff>
      <xdr:row>89</xdr:row>
      <xdr:rowOff>38100</xdr:rowOff>
    </xdr:from>
    <xdr:ext cx="8251248" cy="4648200"/>
    <xdr:graphicFrame macro="">
      <xdr:nvGraphicFramePr>
        <xdr:cNvPr id="1245648543" name="Chart 17" title="Wykres">
          <a:extLst>
            <a:ext uri="{FF2B5EF4-FFF2-40B4-BE49-F238E27FC236}">
              <a16:creationId xmlns:a16="http://schemas.microsoft.com/office/drawing/2014/main" id="{00000000-0008-0000-0500-00009F163F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dr:oneCellAnchor>
    <xdr:from>
      <xdr:col>10</xdr:col>
      <xdr:colOff>3981450</xdr:colOff>
      <xdr:row>136</xdr:row>
      <xdr:rowOff>171450</xdr:rowOff>
    </xdr:from>
    <xdr:ext cx="3181350" cy="2457450"/>
    <xdr:graphicFrame macro="">
      <xdr:nvGraphicFramePr>
        <xdr:cNvPr id="1374421679" name="Chart 18" title="Wykres">
          <a:extLst>
            <a:ext uri="{FF2B5EF4-FFF2-40B4-BE49-F238E27FC236}">
              <a16:creationId xmlns:a16="http://schemas.microsoft.com/office/drawing/2014/main" id="{00000000-0008-0000-0700-0000AF02EC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10</xdr:col>
      <xdr:colOff>7410450</xdr:colOff>
      <xdr:row>123</xdr:row>
      <xdr:rowOff>76200</xdr:rowOff>
    </xdr:from>
    <xdr:ext cx="3181350" cy="2457450"/>
    <xdr:graphicFrame macro="">
      <xdr:nvGraphicFramePr>
        <xdr:cNvPr id="30999090" name="Chart 19" title="Wykres">
          <a:extLst>
            <a:ext uri="{FF2B5EF4-FFF2-40B4-BE49-F238E27FC236}">
              <a16:creationId xmlns:a16="http://schemas.microsoft.com/office/drawing/2014/main" id="{00000000-0008-0000-0700-00003202D9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5</xdr:col>
      <xdr:colOff>942975</xdr:colOff>
      <xdr:row>81</xdr:row>
      <xdr:rowOff>190500</xdr:rowOff>
    </xdr:from>
    <xdr:ext cx="5019675" cy="3533775"/>
    <xdr:graphicFrame macro="">
      <xdr:nvGraphicFramePr>
        <xdr:cNvPr id="522519079" name="Chart 20" title="Wykres">
          <a:extLst>
            <a:ext uri="{FF2B5EF4-FFF2-40B4-BE49-F238E27FC236}">
              <a16:creationId xmlns:a16="http://schemas.microsoft.com/office/drawing/2014/main" id="{00000000-0008-0000-0700-0000270225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10</xdr:col>
      <xdr:colOff>3981450</xdr:colOff>
      <xdr:row>123</xdr:row>
      <xdr:rowOff>76200</xdr:rowOff>
    </xdr:from>
    <xdr:ext cx="3181350" cy="2457450"/>
    <xdr:graphicFrame macro="">
      <xdr:nvGraphicFramePr>
        <xdr:cNvPr id="1264662348" name="Chart 21" title="Wykres">
          <a:extLst>
            <a:ext uri="{FF2B5EF4-FFF2-40B4-BE49-F238E27FC236}">
              <a16:creationId xmlns:a16="http://schemas.microsoft.com/office/drawing/2014/main" id="{00000000-0008-0000-0700-00004C3761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oneCellAnchor>
    <xdr:from>
      <xdr:col>10</xdr:col>
      <xdr:colOff>552450</xdr:colOff>
      <xdr:row>123</xdr:row>
      <xdr:rowOff>76200</xdr:rowOff>
    </xdr:from>
    <xdr:ext cx="3181350" cy="2457450"/>
    <xdr:graphicFrame macro="">
      <xdr:nvGraphicFramePr>
        <xdr:cNvPr id="1598871935" name="Chart 22" title="Wykres">
          <a:extLst>
            <a:ext uri="{FF2B5EF4-FFF2-40B4-BE49-F238E27FC236}">
              <a16:creationId xmlns:a16="http://schemas.microsoft.com/office/drawing/2014/main" id="{00000000-0008-0000-0700-00007FD94C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fLocksWithSheet="0"/>
  </xdr:oneCellAnchor>
  <xdr:oneCellAnchor>
    <xdr:from>
      <xdr:col>10</xdr:col>
      <xdr:colOff>552450</xdr:colOff>
      <xdr:row>136</xdr:row>
      <xdr:rowOff>171450</xdr:rowOff>
    </xdr:from>
    <xdr:ext cx="3181350" cy="2457450"/>
    <xdr:graphicFrame macro="">
      <xdr:nvGraphicFramePr>
        <xdr:cNvPr id="1590482434" name="Chart 23" title="Wykres">
          <a:extLst>
            <a:ext uri="{FF2B5EF4-FFF2-40B4-BE49-F238E27FC236}">
              <a16:creationId xmlns:a16="http://schemas.microsoft.com/office/drawing/2014/main" id="{00000000-0008-0000-0700-000002D6CC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fLocksWithSheet="0"/>
  </xdr:oneCellAnchor>
  <xdr:oneCellAnchor>
    <xdr:from>
      <xdr:col>1</xdr:col>
      <xdr:colOff>323850</xdr:colOff>
      <xdr:row>171</xdr:row>
      <xdr:rowOff>152400</xdr:rowOff>
    </xdr:from>
    <xdr:ext cx="7305675" cy="4514850"/>
    <xdr:graphicFrame macro="">
      <xdr:nvGraphicFramePr>
        <xdr:cNvPr id="448242364" name="Chart 24" title="Wykres">
          <a:extLst>
            <a:ext uri="{FF2B5EF4-FFF2-40B4-BE49-F238E27FC236}">
              <a16:creationId xmlns:a16="http://schemas.microsoft.com/office/drawing/2014/main" id="{00000000-0008-0000-0700-0000BCA2B7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fLocksWithSheet="0"/>
  </xdr:oneCellAnchor>
  <xdr:oneCellAnchor>
    <xdr:from>
      <xdr:col>1</xdr:col>
      <xdr:colOff>323850</xdr:colOff>
      <xdr:row>151</xdr:row>
      <xdr:rowOff>9525</xdr:rowOff>
    </xdr:from>
    <xdr:ext cx="5715000" cy="3533775"/>
    <xdr:graphicFrame macro="">
      <xdr:nvGraphicFramePr>
        <xdr:cNvPr id="1142137007" name="Chart 25" title="Wykres">
          <a:extLst>
            <a:ext uri="{FF2B5EF4-FFF2-40B4-BE49-F238E27FC236}">
              <a16:creationId xmlns:a16="http://schemas.microsoft.com/office/drawing/2014/main" id="{00000000-0008-0000-0700-0000AFA013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fLocksWithSheet="0"/>
  </xdr:oneCellAnchor>
  <xdr:oneCellAnchor>
    <xdr:from>
      <xdr:col>5</xdr:col>
      <xdr:colOff>942975</xdr:colOff>
      <xdr:row>151</xdr:row>
      <xdr:rowOff>9525</xdr:rowOff>
    </xdr:from>
    <xdr:ext cx="5715000" cy="3533775"/>
    <xdr:graphicFrame macro="">
      <xdr:nvGraphicFramePr>
        <xdr:cNvPr id="2034015472" name="Chart 26" title="Wykres">
          <a:extLst>
            <a:ext uri="{FF2B5EF4-FFF2-40B4-BE49-F238E27FC236}">
              <a16:creationId xmlns:a16="http://schemas.microsoft.com/office/drawing/2014/main" id="{00000000-0008-0000-0700-0000F09C3C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fLocksWithSheet="0"/>
  </xdr:oneCellAnchor>
  <xdr:oneCellAnchor>
    <xdr:from>
      <xdr:col>10</xdr:col>
      <xdr:colOff>552450</xdr:colOff>
      <xdr:row>151</xdr:row>
      <xdr:rowOff>9525</xdr:rowOff>
    </xdr:from>
    <xdr:ext cx="5715000" cy="3533775"/>
    <xdr:graphicFrame macro="">
      <xdr:nvGraphicFramePr>
        <xdr:cNvPr id="488680909" name="Chart 27" title="Wykres">
          <a:extLst>
            <a:ext uri="{FF2B5EF4-FFF2-40B4-BE49-F238E27FC236}">
              <a16:creationId xmlns:a16="http://schemas.microsoft.com/office/drawing/2014/main" id="{00000000-0008-0000-0700-0000CDAD20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fLocksWithSheet="0"/>
  </xdr:oneCellAnchor>
  <xdr:oneCellAnchor>
    <xdr:from>
      <xdr:col>5</xdr:col>
      <xdr:colOff>942975</xdr:colOff>
      <xdr:row>125</xdr:row>
      <xdr:rowOff>28575</xdr:rowOff>
    </xdr:from>
    <xdr:ext cx="5715000" cy="3638550"/>
    <xdr:graphicFrame macro="">
      <xdr:nvGraphicFramePr>
        <xdr:cNvPr id="288235331" name="Chart 28" title="Wykres">
          <a:extLst>
            <a:ext uri="{FF2B5EF4-FFF2-40B4-BE49-F238E27FC236}">
              <a16:creationId xmlns:a16="http://schemas.microsoft.com/office/drawing/2014/main" id="{00000000-0008-0000-0700-0000431F2E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fLocksWithSheet="0"/>
  </xdr:oneCellAnchor>
  <xdr:oneCellAnchor>
    <xdr:from>
      <xdr:col>1</xdr:col>
      <xdr:colOff>323850</xdr:colOff>
      <xdr:row>81</xdr:row>
      <xdr:rowOff>190500</xdr:rowOff>
    </xdr:from>
    <xdr:ext cx="5715000" cy="3533775"/>
    <xdr:graphicFrame macro="">
      <xdr:nvGraphicFramePr>
        <xdr:cNvPr id="246528524" name="Chart 29" title="Wykres">
          <a:extLst>
            <a:ext uri="{FF2B5EF4-FFF2-40B4-BE49-F238E27FC236}">
              <a16:creationId xmlns:a16="http://schemas.microsoft.com/office/drawing/2014/main" id="{00000000-0008-0000-0700-00000CBAB1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fLocksWithSheet="0"/>
  </xdr:oneCellAnchor>
  <xdr:oneCellAnchor>
    <xdr:from>
      <xdr:col>1</xdr:col>
      <xdr:colOff>323850</xdr:colOff>
      <xdr:row>102</xdr:row>
      <xdr:rowOff>180975</xdr:rowOff>
    </xdr:from>
    <xdr:ext cx="5715000" cy="3533775"/>
    <xdr:graphicFrame macro="">
      <xdr:nvGraphicFramePr>
        <xdr:cNvPr id="1514708515" name="Chart 30" title="Wykres">
          <a:extLst>
            <a:ext uri="{FF2B5EF4-FFF2-40B4-BE49-F238E27FC236}">
              <a16:creationId xmlns:a16="http://schemas.microsoft.com/office/drawing/2014/main" id="{00000000-0008-0000-0700-0000239E48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fLocksWithSheet="0"/>
  </xdr:oneCellAnchor>
  <xdr:oneCellAnchor>
    <xdr:from>
      <xdr:col>5</xdr:col>
      <xdr:colOff>942975</xdr:colOff>
      <xdr:row>102</xdr:row>
      <xdr:rowOff>180975</xdr:rowOff>
    </xdr:from>
    <xdr:ext cx="5715000" cy="3533775"/>
    <xdr:graphicFrame macro="">
      <xdr:nvGraphicFramePr>
        <xdr:cNvPr id="1769015272" name="Chart 31" title="Wykres">
          <a:extLst>
            <a:ext uri="{FF2B5EF4-FFF2-40B4-BE49-F238E27FC236}">
              <a16:creationId xmlns:a16="http://schemas.microsoft.com/office/drawing/2014/main" id="{00000000-0008-0000-0700-0000E80771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fLocksWithSheet="0"/>
  </xdr:oneCellAnchor>
  <xdr:oneCellAnchor>
    <xdr:from>
      <xdr:col>0</xdr:col>
      <xdr:colOff>800099</xdr:colOff>
      <xdr:row>123</xdr:row>
      <xdr:rowOff>76200</xdr:rowOff>
    </xdr:from>
    <xdr:ext cx="7183316" cy="4086225"/>
    <xdr:graphicFrame macro="">
      <xdr:nvGraphicFramePr>
        <xdr:cNvPr id="1332075858" name="Chart 32" title="Wykres">
          <a:extLst>
            <a:ext uri="{FF2B5EF4-FFF2-40B4-BE49-F238E27FC236}">
              <a16:creationId xmlns:a16="http://schemas.microsoft.com/office/drawing/2014/main" id="{00000000-0008-0000-0700-000052DD65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E17" headerRowCount="0">
  <tableColumns count="5">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s>
  <tableStyleInfo name="Aktywa-style" showFirstColumn="1" showLastColumn="1" showRowStripes="1" showColumnStripes="0"/>
  <extLst>
    <ext uri="GoogleSheetsCustomDataVersion1">
      <go:sheetsCustomData xmlns:go="http://customooxmlschemas.google.com/" headerRowCount="1"/>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F22" headerRowCount="0">
  <tableColumns count="6">
    <tableColumn id="1" xr3:uid="{00000000-0010-0000-0100-000001000000}" name="Column1"/>
    <tableColumn id="2" xr3:uid="{00000000-0010-0000-0100-000002000000}" name="Column2"/>
    <tableColumn id="3" xr3:uid="{00000000-0010-0000-0100-000003000000}" name="Column3"/>
    <tableColumn id="4" xr3:uid="{00000000-0010-0000-0100-000004000000}" name="Column4"/>
    <tableColumn id="5" xr3:uid="{00000000-0010-0000-0100-000005000000}" name="Column5"/>
    <tableColumn id="6" xr3:uid="{00000000-0010-0000-0100-000006000000}" name="Column6"/>
  </tableColumns>
  <tableStyleInfo name="Pasywa-style" showFirstColumn="1" showLastColumn="1" showRowStripes="1" showColumnStripes="0"/>
  <extLst>
    <ext uri="GoogleSheetsCustomDataVersion1">
      <go:sheetsCustomData xmlns:go="http://customooxmlschemas.google.com/" headerRowCount="1"/>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B2:E17" headerRowCount="0">
  <tableColumns count="4">
    <tableColumn id="1" xr3:uid="{00000000-0010-0000-0200-000001000000}" name="Column1"/>
    <tableColumn id="2" xr3:uid="{00000000-0010-0000-0200-000002000000}" name="Column2"/>
    <tableColumn id="3" xr3:uid="{00000000-0010-0000-0200-000003000000}" name="Column3"/>
    <tableColumn id="4" xr3:uid="{00000000-0010-0000-0200-000004000000}" name="Column4"/>
  </tableColumns>
  <tableStyleInfo name="Struktura majątkowo-kapitałowa-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G2:J22" headerRowCount="0">
  <tableColumns count="4">
    <tableColumn id="1" xr3:uid="{00000000-0010-0000-0300-000001000000}" name="Column1"/>
    <tableColumn id="2" xr3:uid="{00000000-0010-0000-0300-000002000000}" name="Column2"/>
    <tableColumn id="3" xr3:uid="{00000000-0010-0000-0300-000003000000}" name="Column3"/>
    <tableColumn id="4" xr3:uid="{00000000-0010-0000-0300-000004000000}" name="Column4"/>
  </tableColumns>
  <tableStyleInfo name="Struktura majątkowo-kapitałowa-style 2"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1:D24">
  <tableColumns count="4">
    <tableColumn id="1" xr3:uid="{00000000-0010-0000-0400-000001000000}" name="Rachunek zysków i strat"/>
    <tableColumn id="2" xr3:uid="{00000000-0010-0000-0400-000002000000}" name="2019"/>
    <tableColumn id="3" xr3:uid="{00000000-0010-0000-0400-000003000000}" name="2020"/>
    <tableColumn id="4" xr3:uid="{00000000-0010-0000-0400-000004000000}" name="2021"/>
  </tableColumns>
  <tableStyleInfo name="Rachunek zysków i strat-style"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H9:I9" headerRowCount="0">
  <tableColumns count="2">
    <tableColumn id="1" xr3:uid="{00000000-0010-0000-0500-000001000000}" name="Column1"/>
    <tableColumn id="2" xr3:uid="{00000000-0010-0000-0500-000002000000}" name="Column2"/>
  </tableColumns>
  <tableStyleInfo name="Przepływy pieniężne-style"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B2:E17" headerRowCount="0">
  <tableColumns count="4">
    <tableColumn id="1" xr3:uid="{00000000-0010-0000-0600-000001000000}" name="Column1"/>
    <tableColumn id="2" xr3:uid="{00000000-0010-0000-0600-000002000000}" name="Column2"/>
    <tableColumn id="3" xr3:uid="{00000000-0010-0000-0600-000003000000}" name="Column3"/>
    <tableColumn id="4" xr3:uid="{00000000-0010-0000-0600-000004000000}" name="Column4"/>
  </tableColumns>
  <tableStyleInfo name="Wskaźniki-style"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_8" displayName="Table_8" ref="H3:J3" headerRowCount="0">
  <tableColumns count="3">
    <tableColumn id="1" xr3:uid="{00000000-0010-0000-0700-000001000000}" name="Column1"/>
    <tableColumn id="2" xr3:uid="{00000000-0010-0000-0700-000002000000}" name="Column2"/>
    <tableColumn id="3" xr3:uid="{00000000-0010-0000-0700-000003000000}" name="Column3"/>
  </tableColumns>
  <tableStyleInfo name="Wskaźniki-style 2" showFirstColumn="1" showLastColumn="1"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_9" displayName="Table_9" ref="H18:J18" headerRowCount="0">
  <tableColumns count="3">
    <tableColumn id="1" xr3:uid="{00000000-0010-0000-0800-000001000000}" name="Column1"/>
    <tableColumn id="2" xr3:uid="{00000000-0010-0000-0800-000002000000}" name="Column2"/>
    <tableColumn id="3" xr3:uid="{00000000-0010-0000-0800-000003000000}" name="Column3"/>
  </tableColumns>
  <tableStyleInfo name="Wskaźniki-style 3" showFirstColumn="1" showLastColumn="1"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_10" displayName="Table_10" ref="B19:E40" headerRowCount="0">
  <tableColumns count="4">
    <tableColumn id="1" xr3:uid="{00000000-0010-0000-0900-000001000000}" name="Column1"/>
    <tableColumn id="2" xr3:uid="{00000000-0010-0000-0900-000002000000}" name="Column2"/>
    <tableColumn id="3" xr3:uid="{00000000-0010-0000-0900-000003000000}" name="Column3"/>
    <tableColumn id="4" xr3:uid="{00000000-0010-0000-0900-000004000000}" name="Column4"/>
  </tableColumns>
  <tableStyleInfo name="Wskaźniki-style 4" showFirstColumn="1" showLastColumn="1"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_11" displayName="Table_11" ref="H40:K52" headerRowCount="0">
  <tableColumns count="4">
    <tableColumn id="1" xr3:uid="{00000000-0010-0000-0A00-000001000000}" name="Column1"/>
    <tableColumn id="2" xr3:uid="{00000000-0010-0000-0A00-000002000000}" name="Column2"/>
    <tableColumn id="3" xr3:uid="{00000000-0010-0000-0A00-000003000000}" name="Column3"/>
    <tableColumn id="4" xr3:uid="{00000000-0010-0000-0A00-000004000000}" name="Column4"/>
  </tableColumns>
  <tableStyleInfo name="Wskaźniki-style 5" showFirstColumn="1" showLastColumn="1"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Table_12" displayName="Table_12" ref="D53:F53" headerRowCount="0">
  <tableColumns count="3">
    <tableColumn id="1" xr3:uid="{00000000-0010-0000-0B00-000001000000}" name="Column1"/>
    <tableColumn id="2" xr3:uid="{00000000-0010-0000-0B00-000002000000}" name="Column2"/>
    <tableColumn id="3" xr3:uid="{00000000-0010-0000-0B00-000003000000}" name="Column3"/>
  </tableColumns>
  <tableStyleInfo name="Wskaźniki-style 6" showFirstColumn="1" showLastColumn="1"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C000000}" name="Table_13" displayName="Table_13" ref="D54:G63" headerRowCount="0">
  <tableColumns count="4">
    <tableColumn id="1" xr3:uid="{00000000-0010-0000-0C00-000001000000}" name="Column1"/>
    <tableColumn id="2" xr3:uid="{00000000-0010-0000-0C00-000002000000}" name="Column2"/>
    <tableColumn id="3" xr3:uid="{00000000-0010-0000-0C00-000003000000}" name="Column3"/>
    <tableColumn id="4" xr3:uid="{00000000-0010-0000-0C00-000004000000}" name="Column4"/>
  </tableColumns>
  <tableStyleInfo name="Wskaźniki-style 7" showFirstColumn="1" showLastColumn="1"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D000000}" name="Table_14" displayName="Table_14" ref="H76:K95" headerRowCount="0">
  <tableColumns count="4">
    <tableColumn id="1" xr3:uid="{00000000-0010-0000-0D00-000001000000}" name="Column1"/>
    <tableColumn id="2" xr3:uid="{00000000-0010-0000-0D00-000002000000}" name="Column2"/>
    <tableColumn id="3" xr3:uid="{00000000-0010-0000-0D00-000003000000}" name="Column3"/>
    <tableColumn id="4" xr3:uid="{00000000-0010-0000-0D00-000004000000}" name="Column4"/>
  </tableColumns>
  <tableStyleInfo name="Wskaźniki-style 8"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8" Type="http://schemas.openxmlformats.org/officeDocument/2006/relationships/table" Target="../tables/table13.xml"/><Relationship Id="rId3" Type="http://schemas.openxmlformats.org/officeDocument/2006/relationships/table" Target="../tables/table8.xml"/><Relationship Id="rId7" Type="http://schemas.openxmlformats.org/officeDocument/2006/relationships/table" Target="../tables/table12.xml"/><Relationship Id="rId2" Type="http://schemas.openxmlformats.org/officeDocument/2006/relationships/table" Target="../tables/table7.xml"/><Relationship Id="rId1" Type="http://schemas.openxmlformats.org/officeDocument/2006/relationships/drawing" Target="../drawings/drawing6.xml"/><Relationship Id="rId6" Type="http://schemas.openxmlformats.org/officeDocument/2006/relationships/table" Target="../tables/table11.xml"/><Relationship Id="rId5" Type="http://schemas.openxmlformats.org/officeDocument/2006/relationships/table" Target="../tables/table10.xml"/><Relationship Id="rId4" Type="http://schemas.openxmlformats.org/officeDocument/2006/relationships/table" Target="../tables/table9.xml"/><Relationship Id="rId9"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3:C9"/>
  <sheetViews>
    <sheetView workbookViewId="0">
      <selection activeCell="A9" sqref="A9"/>
    </sheetView>
  </sheetViews>
  <sheetFormatPr defaultColWidth="14.44140625" defaultRowHeight="15" customHeight="1"/>
  <cols>
    <col min="1" max="1" width="20.5546875" customWidth="1"/>
    <col min="2" max="2" width="48.44140625" customWidth="1"/>
  </cols>
  <sheetData>
    <row r="3" spans="1:3" ht="31.2">
      <c r="A3" s="1"/>
      <c r="B3" s="2" t="s">
        <v>0</v>
      </c>
    </row>
    <row r="4" spans="1:3" ht="15" customHeight="1">
      <c r="A4" s="3" t="s">
        <v>1</v>
      </c>
      <c r="B4" s="4" t="s">
        <v>2</v>
      </c>
      <c r="C4" s="5"/>
    </row>
    <row r="5" spans="1:3" ht="15" customHeight="1">
      <c r="A5" s="3" t="s">
        <v>3</v>
      </c>
      <c r="B5" s="4" t="s">
        <v>4</v>
      </c>
    </row>
    <row r="6" spans="1:3" ht="15" customHeight="1">
      <c r="A6" s="3" t="s">
        <v>5</v>
      </c>
      <c r="B6" s="4" t="s">
        <v>6</v>
      </c>
    </row>
    <row r="7" spans="1:3" ht="15" customHeight="1">
      <c r="A7" s="3" t="s">
        <v>7</v>
      </c>
      <c r="B7" s="4" t="s">
        <v>8</v>
      </c>
    </row>
    <row r="9" spans="1:3" ht="15" customHeight="1">
      <c r="A9" s="165" t="s">
        <v>332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998"/>
  <sheetViews>
    <sheetView topLeftCell="A112" zoomScale="81" workbookViewId="0">
      <selection activeCell="C122" sqref="C122"/>
    </sheetView>
  </sheetViews>
  <sheetFormatPr defaultColWidth="14.44140625" defaultRowHeight="15" customHeight="1"/>
  <cols>
    <col min="1" max="1" width="6.5546875" customWidth="1"/>
    <col min="2" max="2" width="62.33203125" customWidth="1"/>
    <col min="3" max="5" width="8.6640625" customWidth="1"/>
    <col min="6" max="6" width="5.44140625" customWidth="1"/>
    <col min="7" max="7" width="9.44140625" customWidth="1"/>
    <col min="8" max="8" width="7.6640625" customWidth="1"/>
    <col min="9" max="9" width="48.33203125" customWidth="1"/>
    <col min="10" max="10" width="8.5546875" customWidth="1"/>
    <col min="11" max="14" width="8.6640625" customWidth="1"/>
    <col min="15" max="15" width="49.44140625" customWidth="1"/>
    <col min="16" max="19" width="8.6640625" customWidth="1"/>
    <col min="20" max="20" width="39.5546875" customWidth="1"/>
    <col min="21" max="21" width="8.6640625" customWidth="1"/>
    <col min="22" max="22" width="9" customWidth="1"/>
    <col min="23" max="23" width="8.6640625" customWidth="1"/>
    <col min="24" max="24" width="12.33203125" customWidth="1"/>
    <col min="25" max="32" width="8.6640625" customWidth="1"/>
    <col min="33" max="36" width="0.44140625" customWidth="1"/>
  </cols>
  <sheetData>
    <row r="1" spans="1:36" ht="14.25" customHeight="1">
      <c r="A1" s="1"/>
      <c r="B1" s="1"/>
      <c r="C1" s="1"/>
      <c r="D1" s="1"/>
      <c r="E1" s="1"/>
      <c r="H1" s="6"/>
      <c r="I1" s="7"/>
      <c r="J1" s="7"/>
      <c r="K1" s="7"/>
      <c r="L1" s="7"/>
    </row>
    <row r="2" spans="1:36" ht="14.25" customHeight="1">
      <c r="A2" s="1"/>
      <c r="B2" s="8" t="s">
        <v>9</v>
      </c>
      <c r="C2" s="8" t="s">
        <v>10</v>
      </c>
      <c r="D2" s="8" t="s">
        <v>11</v>
      </c>
      <c r="E2" s="8" t="s">
        <v>12</v>
      </c>
      <c r="I2" s="179" t="s">
        <v>13</v>
      </c>
      <c r="J2" s="180"/>
      <c r="K2" s="181"/>
      <c r="AH2">
        <v>2019</v>
      </c>
      <c r="AI2">
        <v>2020</v>
      </c>
      <c r="AJ2">
        <v>2021</v>
      </c>
    </row>
    <row r="3" spans="1:36" ht="14.25" customHeight="1">
      <c r="A3" s="9"/>
      <c r="B3" s="10" t="s">
        <v>14</v>
      </c>
      <c r="C3" s="10">
        <v>42657</v>
      </c>
      <c r="D3" s="10">
        <v>46799</v>
      </c>
      <c r="E3" s="10">
        <v>47206</v>
      </c>
      <c r="I3" s="11"/>
      <c r="J3" s="12">
        <v>2020</v>
      </c>
      <c r="K3" s="12">
        <v>2021</v>
      </c>
      <c r="AG3" s="13" t="str">
        <f>B3</f>
        <v>I. Aktywa trwałe</v>
      </c>
      <c r="AH3" s="13">
        <f t="shared" ref="AH3:AJ3" si="0">C3/C17</f>
        <v>0.2536133224730524</v>
      </c>
      <c r="AI3" s="13">
        <f t="shared" si="0"/>
        <v>0.26974886305341489</v>
      </c>
      <c r="AJ3" s="13">
        <f t="shared" si="0"/>
        <v>0.25001324054360374</v>
      </c>
    </row>
    <row r="4" spans="1:36" ht="14.25" customHeight="1">
      <c r="A4" s="14"/>
      <c r="B4" s="15" t="s">
        <v>15</v>
      </c>
      <c r="C4" s="16">
        <v>36348</v>
      </c>
      <c r="D4" s="16">
        <v>38300</v>
      </c>
      <c r="E4" s="16">
        <v>39671</v>
      </c>
      <c r="I4" s="11" t="s">
        <v>16</v>
      </c>
      <c r="J4" s="17">
        <f t="shared" ref="J4:K4" si="1">D17/$C$17</f>
        <v>1.0314749965813896</v>
      </c>
      <c r="K4" s="17">
        <f t="shared" si="1"/>
        <v>1.1225765025535532</v>
      </c>
      <c r="AG4" s="13" t="str">
        <f>B10</f>
        <v>II. Aktywa obrotowe</v>
      </c>
      <c r="AH4" s="13">
        <f t="shared" ref="AH4:AJ4" si="2">C10/C17</f>
        <v>0.74638667752694754</v>
      </c>
      <c r="AI4" s="13">
        <f t="shared" si="2"/>
        <v>0.73025113694658517</v>
      </c>
      <c r="AJ4" s="13">
        <f t="shared" si="2"/>
        <v>0.74998675945639626</v>
      </c>
    </row>
    <row r="5" spans="1:36" ht="14.25" customHeight="1">
      <c r="A5" s="14"/>
      <c r="B5" s="15" t="s">
        <v>17</v>
      </c>
      <c r="C5" s="16">
        <v>2635</v>
      </c>
      <c r="D5" s="16">
        <v>6450</v>
      </c>
      <c r="E5" s="16">
        <v>5831</v>
      </c>
      <c r="I5" s="11" t="s">
        <v>18</v>
      </c>
      <c r="J5" s="17">
        <f t="shared" ref="J5:K5" si="3">D17/C17</f>
        <v>1.0314749965813896</v>
      </c>
      <c r="K5" s="17">
        <f t="shared" si="3"/>
        <v>1.0883215844049547</v>
      </c>
    </row>
    <row r="6" spans="1:36" ht="14.25" customHeight="1">
      <c r="A6" s="14"/>
      <c r="B6" s="15" t="s">
        <v>19</v>
      </c>
      <c r="C6" s="16">
        <v>2802</v>
      </c>
      <c r="D6" s="16">
        <v>1142</v>
      </c>
      <c r="E6" s="16">
        <v>1131</v>
      </c>
      <c r="AG6" s="13">
        <f t="array" ref="AG6:AI9">TRANSPOSE(AG2:AJ4)</f>
        <v>0</v>
      </c>
      <c r="AH6" s="13" t="str">
        <v>I. Aktywa trwałe</v>
      </c>
      <c r="AI6" s="13" t="str">
        <v>II. Aktywa obrotowe</v>
      </c>
    </row>
    <row r="7" spans="1:36" ht="14.25" customHeight="1">
      <c r="A7" s="14"/>
      <c r="B7" s="15" t="s">
        <v>21</v>
      </c>
      <c r="C7" s="16">
        <v>0</v>
      </c>
      <c r="D7" s="16">
        <v>0</v>
      </c>
      <c r="E7" s="16">
        <v>0</v>
      </c>
      <c r="AG7" s="13">
        <v>2019</v>
      </c>
      <c r="AH7" s="18">
        <v>0.2536133224730524</v>
      </c>
      <c r="AI7" s="18">
        <v>0.74638667752694754</v>
      </c>
    </row>
    <row r="8" spans="1:36" ht="14.25" customHeight="1">
      <c r="A8" s="14"/>
      <c r="B8" s="15" t="s">
        <v>22</v>
      </c>
      <c r="C8" s="16">
        <v>263</v>
      </c>
      <c r="D8" s="16">
        <v>304</v>
      </c>
      <c r="E8" s="16">
        <v>251</v>
      </c>
      <c r="AG8" s="13">
        <v>2020</v>
      </c>
      <c r="AH8" s="18">
        <v>0.26974886305341489</v>
      </c>
      <c r="AI8" s="18">
        <v>0.73025113694658517</v>
      </c>
    </row>
    <row r="9" spans="1:36" ht="14.25" customHeight="1">
      <c r="A9" s="14"/>
      <c r="B9" s="15" t="s">
        <v>23</v>
      </c>
      <c r="C9" s="16">
        <v>609</v>
      </c>
      <c r="D9" s="16">
        <v>603</v>
      </c>
      <c r="E9" s="16">
        <v>322</v>
      </c>
      <c r="I9" s="179" t="s">
        <v>24</v>
      </c>
      <c r="J9" s="180"/>
      <c r="K9" s="180"/>
      <c r="L9" s="181"/>
      <c r="AG9" s="13">
        <v>2021</v>
      </c>
      <c r="AH9" s="18">
        <v>0.25001324054360374</v>
      </c>
      <c r="AI9" s="18">
        <v>0.74998675945639626</v>
      </c>
    </row>
    <row r="10" spans="1:36" ht="14.25" customHeight="1">
      <c r="A10" s="9"/>
      <c r="B10" s="10" t="s">
        <v>20</v>
      </c>
      <c r="C10" s="10">
        <v>125540</v>
      </c>
      <c r="D10" s="10">
        <f t="shared" ref="D10:E10" si="4">SUM(D11:D16)</f>
        <v>126692</v>
      </c>
      <c r="E10" s="10">
        <f t="shared" si="4"/>
        <v>141608</v>
      </c>
      <c r="I10" s="19"/>
      <c r="J10" s="19">
        <v>2019</v>
      </c>
      <c r="K10" s="19">
        <v>2020</v>
      </c>
      <c r="L10" s="19">
        <v>2021</v>
      </c>
    </row>
    <row r="11" spans="1:36" ht="14.25" customHeight="1">
      <c r="A11" s="14"/>
      <c r="B11" s="15" t="s">
        <v>25</v>
      </c>
      <c r="C11" s="16">
        <v>80955</v>
      </c>
      <c r="D11" s="16">
        <v>85227</v>
      </c>
      <c r="E11" s="16">
        <v>97516</v>
      </c>
      <c r="I11" s="11" t="s">
        <v>26</v>
      </c>
      <c r="J11" s="17">
        <f t="shared" ref="J11:L11" si="5">C3/C17</f>
        <v>0.2536133224730524</v>
      </c>
      <c r="K11" s="17">
        <f t="shared" si="5"/>
        <v>0.26974886305341489</v>
      </c>
      <c r="L11" s="17">
        <f t="shared" si="5"/>
        <v>0.25001324054360374</v>
      </c>
    </row>
    <row r="12" spans="1:36" ht="14.25" customHeight="1">
      <c r="A12" s="14"/>
      <c r="B12" s="15" t="s">
        <v>27</v>
      </c>
      <c r="C12" s="16">
        <v>38072</v>
      </c>
      <c r="D12" s="16">
        <v>32530</v>
      </c>
      <c r="E12" s="16">
        <v>34022</v>
      </c>
      <c r="I12" s="11" t="s">
        <v>28</v>
      </c>
      <c r="J12" s="17">
        <f t="shared" ref="J12:L12" si="6">C10/C17</f>
        <v>0.74638667752694754</v>
      </c>
      <c r="K12" s="17">
        <f t="shared" si="6"/>
        <v>0.73025113694658517</v>
      </c>
      <c r="L12" s="17">
        <f t="shared" si="6"/>
        <v>0.74998675945639626</v>
      </c>
    </row>
    <row r="13" spans="1:36" ht="14.25" customHeight="1">
      <c r="A13" s="14"/>
      <c r="B13" s="15" t="s">
        <v>29</v>
      </c>
      <c r="C13" s="16">
        <v>0</v>
      </c>
      <c r="D13" s="16">
        <v>0</v>
      </c>
      <c r="E13" s="16">
        <v>0</v>
      </c>
      <c r="I13" s="11" t="s">
        <v>30</v>
      </c>
      <c r="J13" s="17">
        <f t="shared" ref="J13:L13" si="7">C3/C10</f>
        <v>0.33978811534172376</v>
      </c>
      <c r="K13" s="17">
        <f t="shared" si="7"/>
        <v>0.36939191109146591</v>
      </c>
      <c r="L13" s="17">
        <f t="shared" si="7"/>
        <v>0.33335687249307949</v>
      </c>
    </row>
    <row r="14" spans="1:36" ht="14.25" customHeight="1">
      <c r="A14" s="14"/>
      <c r="B14" s="15" t="s">
        <v>31</v>
      </c>
      <c r="C14" s="16">
        <v>3162</v>
      </c>
      <c r="D14" s="16">
        <v>4946</v>
      </c>
      <c r="E14" s="16">
        <v>5160</v>
      </c>
    </row>
    <row r="15" spans="1:36" ht="14.25" customHeight="1">
      <c r="A15" s="14"/>
      <c r="B15" s="15" t="s">
        <v>32</v>
      </c>
      <c r="C15" s="16">
        <v>60</v>
      </c>
      <c r="D15" s="16">
        <v>79</v>
      </c>
      <c r="E15" s="16">
        <v>74</v>
      </c>
    </row>
    <row r="16" spans="1:36" ht="14.25" customHeight="1">
      <c r="A16" s="14"/>
      <c r="B16" s="15" t="s">
        <v>33</v>
      </c>
      <c r="C16" s="16">
        <v>3291</v>
      </c>
      <c r="D16" s="16">
        <v>3910</v>
      </c>
      <c r="E16" s="16">
        <v>4836</v>
      </c>
      <c r="I16" s="179" t="s">
        <v>34</v>
      </c>
      <c r="J16" s="180"/>
      <c r="K16" s="180"/>
      <c r="L16" s="181"/>
    </row>
    <row r="17" spans="1:25" ht="14.25" customHeight="1">
      <c r="A17" s="9"/>
      <c r="B17" s="10" t="s">
        <v>35</v>
      </c>
      <c r="C17" s="10">
        <v>168197</v>
      </c>
      <c r="D17" s="10">
        <v>173491</v>
      </c>
      <c r="E17" s="10">
        <v>188814</v>
      </c>
      <c r="I17" s="19"/>
      <c r="J17" s="19">
        <v>2019</v>
      </c>
      <c r="K17" s="19">
        <v>2020</v>
      </c>
      <c r="L17" s="19">
        <v>2021</v>
      </c>
    </row>
    <row r="18" spans="1:25" ht="14.25" customHeight="1">
      <c r="I18" s="20" t="s">
        <v>36</v>
      </c>
      <c r="J18" s="17">
        <f t="shared" ref="J18:L18" si="8">(C6)/C17</f>
        <v>1.665903672479295E-2</v>
      </c>
      <c r="K18" s="17">
        <f t="shared" si="8"/>
        <v>6.5824740188251841E-3</v>
      </c>
      <c r="L18" s="17">
        <f t="shared" si="8"/>
        <v>5.9900219263402076E-3</v>
      </c>
    </row>
    <row r="19" spans="1:25" ht="14.25" customHeight="1">
      <c r="I19" s="20" t="s">
        <v>37</v>
      </c>
      <c r="J19" s="17">
        <f t="shared" ref="J19:L19" si="9">C4/C17</f>
        <v>0.21610373550063319</v>
      </c>
      <c r="K19" s="17">
        <f t="shared" si="9"/>
        <v>0.22076073110420713</v>
      </c>
      <c r="L19" s="17">
        <f t="shared" si="9"/>
        <v>0.21010624212187656</v>
      </c>
    </row>
    <row r="20" spans="1:25" ht="14.25" customHeight="1">
      <c r="A20" s="178" t="s">
        <v>38</v>
      </c>
      <c r="B20" s="21"/>
      <c r="C20" s="21">
        <v>2019</v>
      </c>
      <c r="D20" s="21">
        <v>2020</v>
      </c>
      <c r="E20" s="21">
        <v>2021</v>
      </c>
      <c r="I20" s="20" t="s">
        <v>39</v>
      </c>
      <c r="J20" s="17">
        <f t="shared" ref="J20:L20" si="10">C9/C17</f>
        <v>3.6207542346177401E-3</v>
      </c>
      <c r="K20" s="17">
        <f t="shared" si="10"/>
        <v>3.4756846176458721E-3</v>
      </c>
      <c r="L20" s="17">
        <f t="shared" si="10"/>
        <v>1.7053820161640556E-3</v>
      </c>
    </row>
    <row r="21" spans="1:25" ht="14.25" customHeight="1">
      <c r="A21" s="175"/>
      <c r="B21" s="22" t="str">
        <f t="shared" ref="B21:B35" si="11">B3</f>
        <v>I. Aktywa trwałe</v>
      </c>
      <c r="C21" s="22">
        <f t="shared" ref="C21:E21" si="12">C3/C$17</f>
        <v>0.2536133224730524</v>
      </c>
      <c r="D21" s="22">
        <f t="shared" si="12"/>
        <v>0.26974886305341489</v>
      </c>
      <c r="E21" s="22">
        <f t="shared" si="12"/>
        <v>0.25001324054360374</v>
      </c>
      <c r="I21" s="20" t="s">
        <v>40</v>
      </c>
      <c r="J21" s="17">
        <f t="shared" ref="J21:L21" si="13">C8/C17</f>
        <v>1.563642633340666E-3</v>
      </c>
      <c r="K21" s="17">
        <f t="shared" si="13"/>
        <v>1.752252278216161E-3</v>
      </c>
      <c r="L21" s="17">
        <f t="shared" si="13"/>
        <v>1.3293505778173228E-3</v>
      </c>
      <c r="Y21" s="23"/>
    </row>
    <row r="22" spans="1:25" ht="14.25" customHeight="1">
      <c r="A22" s="175"/>
      <c r="B22" s="24" t="str">
        <f t="shared" si="11"/>
        <v>1. Rzeczowe aktywa trwałe</v>
      </c>
      <c r="C22" s="24">
        <f t="shared" ref="C22:E22" si="14">C4/C$17</f>
        <v>0.21610373550063319</v>
      </c>
      <c r="D22" s="24">
        <f t="shared" si="14"/>
        <v>0.22076073110420713</v>
      </c>
      <c r="E22" s="24">
        <f t="shared" si="14"/>
        <v>0.21010624212187656</v>
      </c>
      <c r="I22" s="20" t="s">
        <v>41</v>
      </c>
      <c r="J22" s="17">
        <v>0</v>
      </c>
      <c r="K22" s="17">
        <v>0</v>
      </c>
      <c r="L22" s="17">
        <v>0</v>
      </c>
      <c r="R22" s="18"/>
    </row>
    <row r="23" spans="1:25" ht="14.25" customHeight="1">
      <c r="A23" s="175"/>
      <c r="B23" s="24" t="str">
        <f t="shared" si="11"/>
        <v>2. Aktywa z tytułu prawa użytkowania</v>
      </c>
      <c r="C23" s="24">
        <f t="shared" ref="C23:E23" si="15">C5/C$17</f>
        <v>1.566615337966789E-2</v>
      </c>
      <c r="D23" s="24">
        <f t="shared" si="15"/>
        <v>3.7177721034520522E-2</v>
      </c>
      <c r="E23" s="24">
        <f t="shared" si="15"/>
        <v>3.0882243901405617E-2</v>
      </c>
      <c r="I23" s="20" t="s">
        <v>42</v>
      </c>
      <c r="J23" s="17">
        <f t="shared" ref="J23:L23" si="16">C11/C17</f>
        <v>0.48131060601556508</v>
      </c>
      <c r="K23" s="17">
        <f t="shared" si="16"/>
        <v>0.49124738459055511</v>
      </c>
      <c r="L23" s="17">
        <f t="shared" si="16"/>
        <v>0.51646594002563373</v>
      </c>
      <c r="R23" s="18"/>
    </row>
    <row r="24" spans="1:25" ht="14.25" customHeight="1">
      <c r="A24" s="175"/>
      <c r="B24" s="24" t="str">
        <f t="shared" si="11"/>
        <v>3. Wartości niematerialne</v>
      </c>
      <c r="C24" s="24">
        <f t="shared" ref="C24:E24" si="17">C6/C$17</f>
        <v>1.665903672479295E-2</v>
      </c>
      <c r="D24" s="24">
        <f t="shared" si="17"/>
        <v>6.5824740188251841E-3</v>
      </c>
      <c r="E24" s="24">
        <f t="shared" si="17"/>
        <v>5.9900219263402076E-3</v>
      </c>
      <c r="I24" s="20" t="s">
        <v>43</v>
      </c>
      <c r="J24" s="17">
        <f t="shared" ref="J24:L24" si="18">SUM(C9,C12:C14)/C17</f>
        <v>0.2487737593417243</v>
      </c>
      <c r="K24" s="17">
        <f t="shared" si="18"/>
        <v>0.21948688980984604</v>
      </c>
      <c r="L24" s="17">
        <f t="shared" si="18"/>
        <v>0.2092217738091455</v>
      </c>
      <c r="R24" s="18"/>
    </row>
    <row r="25" spans="1:25" ht="14.25" customHeight="1">
      <c r="A25" s="175"/>
      <c r="B25" s="24" t="str">
        <f t="shared" si="11"/>
        <v>4. Aktywa z tytułu odroczonego podatku dochodowego</v>
      </c>
      <c r="C25" s="24">
        <f t="shared" ref="C25:E25" si="19">C7/C$17</f>
        <v>0</v>
      </c>
      <c r="D25" s="24">
        <f t="shared" si="19"/>
        <v>0</v>
      </c>
      <c r="E25" s="24">
        <f t="shared" si="19"/>
        <v>0</v>
      </c>
      <c r="R25" s="18"/>
    </row>
    <row r="26" spans="1:25" ht="14.25" customHeight="1">
      <c r="A26" s="175"/>
      <c r="B26" s="24" t="str">
        <f t="shared" si="11"/>
        <v>5. Inwestycje długoterminowe</v>
      </c>
      <c r="C26" s="24">
        <f t="shared" ref="C26:E26" si="20">C8/C$17</f>
        <v>1.563642633340666E-3</v>
      </c>
      <c r="D26" s="24">
        <f t="shared" si="20"/>
        <v>1.752252278216161E-3</v>
      </c>
      <c r="E26" s="24">
        <f t="shared" si="20"/>
        <v>1.3293505778173228E-3</v>
      </c>
      <c r="R26" s="18"/>
    </row>
    <row r="27" spans="1:25" ht="14.25" customHeight="1">
      <c r="A27" s="175"/>
      <c r="B27" s="24" t="str">
        <f t="shared" si="11"/>
        <v>6. Należności długoterminowe pozostałe</v>
      </c>
      <c r="C27" s="24">
        <f t="shared" ref="C27:E27" si="21">C9/C$17</f>
        <v>3.6207542346177401E-3</v>
      </c>
      <c r="D27" s="24">
        <f t="shared" si="21"/>
        <v>3.4756846176458721E-3</v>
      </c>
      <c r="E27" s="24">
        <f t="shared" si="21"/>
        <v>1.7053820161640556E-3</v>
      </c>
      <c r="R27" s="18"/>
    </row>
    <row r="28" spans="1:25" ht="14.25" customHeight="1">
      <c r="A28" s="175"/>
      <c r="B28" s="22" t="str">
        <f t="shared" si="11"/>
        <v>II. Aktywa obrotowe</v>
      </c>
      <c r="C28" s="22">
        <f t="shared" ref="C28:E28" si="22">C10/C$17</f>
        <v>0.74638667752694754</v>
      </c>
      <c r="D28" s="22">
        <f t="shared" si="22"/>
        <v>0.73025113694658517</v>
      </c>
      <c r="E28" s="22">
        <f t="shared" si="22"/>
        <v>0.74998675945639626</v>
      </c>
      <c r="R28" s="18"/>
    </row>
    <row r="29" spans="1:25" ht="14.25" customHeight="1">
      <c r="A29" s="175"/>
      <c r="B29" s="24" t="str">
        <f t="shared" si="11"/>
        <v>1. Zapasy</v>
      </c>
      <c r="C29" s="24">
        <f t="shared" ref="C29:E29" si="23">C11/C$17</f>
        <v>0.48131060601556508</v>
      </c>
      <c r="D29" s="24">
        <f t="shared" si="23"/>
        <v>0.49124738459055511</v>
      </c>
      <c r="E29" s="24">
        <f t="shared" si="23"/>
        <v>0.51646594002563373</v>
      </c>
      <c r="R29" s="18"/>
    </row>
    <row r="30" spans="1:25" ht="14.25" customHeight="1">
      <c r="A30" s="175"/>
      <c r="B30" s="24" t="str">
        <f t="shared" si="11"/>
        <v>2. Należności handlowe</v>
      </c>
      <c r="C30" s="24">
        <f t="shared" ref="C30:E30" si="24">C12/C$17</f>
        <v>0.22635362105150508</v>
      </c>
      <c r="D30" s="24">
        <f t="shared" si="24"/>
        <v>0.18750252174464382</v>
      </c>
      <c r="E30" s="24">
        <f t="shared" si="24"/>
        <v>0.18018790979482455</v>
      </c>
      <c r="R30" s="18"/>
    </row>
    <row r="31" spans="1:25" ht="14.25" customHeight="1">
      <c r="A31" s="175"/>
      <c r="B31" s="24" t="str">
        <f t="shared" si="11"/>
        <v>3. Należności z tytułu podatku dochodowego</v>
      </c>
      <c r="C31" s="24">
        <f t="shared" ref="C31:E31" si="25">C13/C$17</f>
        <v>0</v>
      </c>
      <c r="D31" s="24">
        <f t="shared" si="25"/>
        <v>0</v>
      </c>
      <c r="E31" s="24">
        <f t="shared" si="25"/>
        <v>0</v>
      </c>
      <c r="R31" s="18"/>
    </row>
    <row r="32" spans="1:25" ht="14.25" customHeight="1">
      <c r="A32" s="175"/>
      <c r="B32" s="24" t="str">
        <f t="shared" si="11"/>
        <v>4. Należności krótkoterminowe pozostałe</v>
      </c>
      <c r="C32" s="24">
        <f t="shared" ref="C32:E32" si="26">C14/C$17</f>
        <v>1.8799384055601467E-2</v>
      </c>
      <c r="D32" s="24">
        <f t="shared" si="26"/>
        <v>2.8508683447556356E-2</v>
      </c>
      <c r="E32" s="24">
        <f t="shared" si="26"/>
        <v>2.7328481998156916E-2</v>
      </c>
      <c r="R32" s="18"/>
    </row>
    <row r="33" spans="1:18" ht="14.25" customHeight="1">
      <c r="A33" s="175"/>
      <c r="B33" s="24" t="str">
        <f t="shared" si="11"/>
        <v>5. Aktywa finansowe</v>
      </c>
      <c r="C33" s="24">
        <f t="shared" ref="C33:E33" si="27">C15/C$17</f>
        <v>3.5672455513475272E-4</v>
      </c>
      <c r="D33" s="24">
        <f t="shared" si="27"/>
        <v>4.5535503282591029E-4</v>
      </c>
      <c r="E33" s="24">
        <f t="shared" si="27"/>
        <v>3.9192009067124262E-4</v>
      </c>
      <c r="R33" s="18"/>
    </row>
    <row r="34" spans="1:18" ht="14.25" customHeight="1">
      <c r="A34" s="175"/>
      <c r="B34" s="24" t="str">
        <f t="shared" si="11"/>
        <v>6. Środki pieniężne i ich ekwiwalenty</v>
      </c>
      <c r="C34" s="24">
        <f t="shared" ref="C34:E34" si="28">C16/C$17</f>
        <v>1.9566341849141185E-2</v>
      </c>
      <c r="D34" s="24">
        <f t="shared" si="28"/>
        <v>2.2537192131003914E-2</v>
      </c>
      <c r="E34" s="24">
        <f t="shared" si="28"/>
        <v>2.5612507547109854E-2</v>
      </c>
      <c r="R34" s="18"/>
    </row>
    <row r="35" spans="1:18" ht="14.25" customHeight="1">
      <c r="A35" s="176"/>
      <c r="B35" s="25" t="str">
        <f t="shared" si="11"/>
        <v>Aktywa razem</v>
      </c>
      <c r="C35" s="22">
        <f t="shared" ref="C35:E35" si="29">SUM(C21:C34)-100%</f>
        <v>1</v>
      </c>
      <c r="D35" s="22">
        <f t="shared" si="29"/>
        <v>1</v>
      </c>
      <c r="E35" s="22">
        <f t="shared" si="29"/>
        <v>1</v>
      </c>
      <c r="R35" s="18"/>
    </row>
    <row r="36" spans="1:18" ht="14.25" customHeight="1">
      <c r="R36" s="18"/>
    </row>
    <row r="37" spans="1:18" ht="14.25" customHeight="1"/>
    <row r="38" spans="1:18" ht="14.25" customHeight="1">
      <c r="A38" s="178" t="s">
        <v>44</v>
      </c>
      <c r="B38" s="21"/>
      <c r="C38" s="21">
        <v>2019</v>
      </c>
      <c r="D38" s="21">
        <v>2020</v>
      </c>
      <c r="E38" s="21">
        <v>2021</v>
      </c>
    </row>
    <row r="39" spans="1:18" ht="14.25" customHeight="1">
      <c r="A39" s="175"/>
      <c r="B39" s="22" t="str">
        <f t="shared" ref="B39:B52" si="30">B21</f>
        <v>I. Aktywa trwałe</v>
      </c>
      <c r="C39" s="22">
        <f t="shared" ref="C39:E39" si="31">C3/C$3</f>
        <v>1</v>
      </c>
      <c r="D39" s="22">
        <f t="shared" si="31"/>
        <v>1</v>
      </c>
      <c r="E39" s="22">
        <f t="shared" si="31"/>
        <v>1</v>
      </c>
    </row>
    <row r="40" spans="1:18" ht="14.25" customHeight="1">
      <c r="A40" s="175"/>
      <c r="B40" s="24" t="str">
        <f t="shared" si="30"/>
        <v>1. Rzeczowe aktywa trwałe</v>
      </c>
      <c r="C40" s="24">
        <f t="shared" ref="C40:E40" si="32">C4/C$3</f>
        <v>0.85209930374850551</v>
      </c>
      <c r="D40" s="24">
        <f t="shared" si="32"/>
        <v>0.81839355541785086</v>
      </c>
      <c r="E40" s="24">
        <f t="shared" si="32"/>
        <v>0.84038046011100287</v>
      </c>
    </row>
    <row r="41" spans="1:18" ht="14.25" customHeight="1">
      <c r="A41" s="175"/>
      <c r="B41" s="24" t="str">
        <f t="shared" si="30"/>
        <v>2. Aktywa z tytułu prawa użytkowania</v>
      </c>
      <c r="C41" s="24">
        <f t="shared" ref="C41:E41" si="33">C5/C$3</f>
        <v>6.1771807675176406E-2</v>
      </c>
      <c r="D41" s="24">
        <f t="shared" si="33"/>
        <v>0.13782345776619159</v>
      </c>
      <c r="E41" s="24">
        <f t="shared" si="33"/>
        <v>0.12352243358895056</v>
      </c>
    </row>
    <row r="42" spans="1:18" ht="14.25" customHeight="1">
      <c r="A42" s="175"/>
      <c r="B42" s="24" t="str">
        <f t="shared" si="30"/>
        <v>3. Wartości niematerialne</v>
      </c>
      <c r="C42" s="24">
        <f t="shared" ref="C42:E42" si="34">C6/C$3</f>
        <v>6.5686757155918138E-2</v>
      </c>
      <c r="D42" s="24">
        <f t="shared" si="34"/>
        <v>2.4402230816897796E-2</v>
      </c>
      <c r="E42" s="24">
        <f t="shared" si="34"/>
        <v>2.3958818794221074E-2</v>
      </c>
    </row>
    <row r="43" spans="1:18" ht="14.25" customHeight="1">
      <c r="A43" s="175"/>
      <c r="B43" s="24" t="str">
        <f t="shared" si="30"/>
        <v>4. Aktywa z tytułu odroczonego podatku dochodowego</v>
      </c>
      <c r="C43" s="24">
        <f t="shared" ref="C43:E43" si="35">C7/C$3</f>
        <v>0</v>
      </c>
      <c r="D43" s="24">
        <f t="shared" si="35"/>
        <v>0</v>
      </c>
      <c r="E43" s="24">
        <f t="shared" si="35"/>
        <v>0</v>
      </c>
    </row>
    <row r="44" spans="1:18" ht="14.25" customHeight="1">
      <c r="A44" s="175"/>
      <c r="B44" s="24" t="str">
        <f t="shared" si="30"/>
        <v>5. Inwestycje długoterminowe</v>
      </c>
      <c r="C44" s="24">
        <f t="shared" ref="C44:E44" si="36">C8/C$3</f>
        <v>6.1654593618866776E-3</v>
      </c>
      <c r="D44" s="24">
        <f t="shared" si="36"/>
        <v>6.4958652962670144E-3</v>
      </c>
      <c r="E44" s="24">
        <f t="shared" si="36"/>
        <v>5.3171207049951281E-3</v>
      </c>
    </row>
    <row r="45" spans="1:18" ht="14.25" customHeight="1">
      <c r="A45" s="175"/>
      <c r="B45" s="24" t="str">
        <f t="shared" si="30"/>
        <v>6. Należności długoterminowe pozostałe</v>
      </c>
      <c r="C45" s="24">
        <f t="shared" ref="C45:E45" si="37">C9/C$3</f>
        <v>1.4276672058513257E-2</v>
      </c>
      <c r="D45" s="24">
        <f t="shared" si="37"/>
        <v>1.2884890702792794E-2</v>
      </c>
      <c r="E45" s="24">
        <f t="shared" si="37"/>
        <v>6.8211668008304029E-3</v>
      </c>
    </row>
    <row r="46" spans="1:18" ht="14.25" customHeight="1">
      <c r="A46" s="175"/>
      <c r="B46" s="22" t="str">
        <f t="shared" si="30"/>
        <v>II. Aktywa obrotowe</v>
      </c>
      <c r="C46" s="22">
        <f t="shared" ref="C46:E46" si="38">C10/C$10</f>
        <v>1</v>
      </c>
      <c r="D46" s="22">
        <f t="shared" si="38"/>
        <v>1</v>
      </c>
      <c r="E46" s="22">
        <f t="shared" si="38"/>
        <v>1</v>
      </c>
    </row>
    <row r="47" spans="1:18" ht="14.25" customHeight="1">
      <c r="A47" s="175"/>
      <c r="B47" s="24" t="str">
        <f t="shared" si="30"/>
        <v>1. Zapasy</v>
      </c>
      <c r="C47" s="24">
        <f t="shared" ref="C47:E47" si="39">C11/C$10</f>
        <v>0.64485422972757689</v>
      </c>
      <c r="D47" s="24">
        <f t="shared" si="39"/>
        <v>0.67271019480314465</v>
      </c>
      <c r="E47" s="24">
        <f t="shared" si="39"/>
        <v>0.68863341054177729</v>
      </c>
    </row>
    <row r="48" spans="1:18" ht="14.25" customHeight="1">
      <c r="A48" s="175"/>
      <c r="B48" s="24" t="str">
        <f t="shared" si="30"/>
        <v>2. Należności handlowe</v>
      </c>
      <c r="C48" s="24">
        <f t="shared" ref="C48:E48" si="40">C12/C$10</f>
        <v>0.30326589134937071</v>
      </c>
      <c r="D48" s="24">
        <f t="shared" si="40"/>
        <v>0.25676443658636694</v>
      </c>
      <c r="E48" s="24">
        <f t="shared" si="40"/>
        <v>0.24025478786509236</v>
      </c>
    </row>
    <row r="49" spans="1:5" ht="14.25" customHeight="1">
      <c r="A49" s="175"/>
      <c r="B49" s="24" t="str">
        <f t="shared" si="30"/>
        <v>3. Należności z tytułu podatku dochodowego</v>
      </c>
      <c r="C49" s="24">
        <f t="shared" ref="C49:E49" si="41">C13/C$10</f>
        <v>0</v>
      </c>
      <c r="D49" s="24">
        <f t="shared" si="41"/>
        <v>0</v>
      </c>
      <c r="E49" s="24">
        <f t="shared" si="41"/>
        <v>0</v>
      </c>
    </row>
    <row r="50" spans="1:5" ht="14.25" customHeight="1">
      <c r="A50" s="175"/>
      <c r="B50" s="24" t="str">
        <f t="shared" si="30"/>
        <v>4. Należności krótkoterminowe pozostałe</v>
      </c>
      <c r="C50" s="24">
        <f t="shared" ref="C50:E50" si="42">C14/C$10</f>
        <v>2.5187191333439541E-2</v>
      </c>
      <c r="D50" s="24">
        <f t="shared" si="42"/>
        <v>3.9039560508950841E-2</v>
      </c>
      <c r="E50" s="24">
        <f t="shared" si="42"/>
        <v>3.6438619287045927E-2</v>
      </c>
    </row>
    <row r="51" spans="1:5" ht="14.25" customHeight="1">
      <c r="A51" s="175"/>
      <c r="B51" s="24" t="str">
        <f t="shared" si="30"/>
        <v>5. Aktywa finansowe</v>
      </c>
      <c r="C51" s="24">
        <f t="shared" ref="C51:E51" si="43">C15/C$10</f>
        <v>4.7793531942010514E-4</v>
      </c>
      <c r="D51" s="24">
        <f t="shared" si="43"/>
        <v>6.2355949862659052E-4</v>
      </c>
      <c r="E51" s="24">
        <f t="shared" si="43"/>
        <v>5.2256934636461219E-4</v>
      </c>
    </row>
    <row r="52" spans="1:5" ht="14.25" customHeight="1">
      <c r="A52" s="176"/>
      <c r="B52" s="24" t="str">
        <f t="shared" si="30"/>
        <v>6. Środki pieniężne i ich ekwiwalenty</v>
      </c>
      <c r="C52" s="24">
        <f t="shared" ref="C52:E52" si="44">C16/C$10</f>
        <v>2.6214752270192768E-2</v>
      </c>
      <c r="D52" s="24">
        <f t="shared" si="44"/>
        <v>3.0862248602910997E-2</v>
      </c>
      <c r="E52" s="24">
        <f t="shared" si="44"/>
        <v>3.4150612959719787E-2</v>
      </c>
    </row>
    <row r="53" spans="1:5" ht="14.25" customHeight="1"/>
    <row r="54" spans="1:5" ht="14.25" customHeight="1"/>
    <row r="55" spans="1:5" ht="14.25" customHeight="1">
      <c r="A55" s="174" t="s">
        <v>45</v>
      </c>
      <c r="B55" s="26"/>
      <c r="C55" s="26">
        <v>2020</v>
      </c>
      <c r="D55" s="26">
        <v>2021</v>
      </c>
    </row>
    <row r="56" spans="1:5" ht="14.25" customHeight="1">
      <c r="A56" s="175"/>
      <c r="B56" s="27" t="str">
        <f t="shared" ref="B56:B70" si="45">B3</f>
        <v>I. Aktywa trwałe</v>
      </c>
      <c r="C56" s="28">
        <f>(D3-C3)/C3</f>
        <v>9.7100124246899691E-2</v>
      </c>
      <c r="D56" s="28">
        <f>(E3-C3)/C3</f>
        <v>0.10664134843050378</v>
      </c>
    </row>
    <row r="57" spans="1:5" ht="14.25" customHeight="1">
      <c r="A57" s="175"/>
      <c r="B57" s="29" t="str">
        <f t="shared" si="45"/>
        <v>1. Rzeczowe aktywa trwałe</v>
      </c>
      <c r="C57" s="30">
        <f t="shared" ref="C57:C59" si="46">(D4-C4)/ABS(C4)</f>
        <v>5.3703092329701774E-2</v>
      </c>
      <c r="D57" s="30">
        <f t="shared" ref="D57:D59" si="47">(E4-C4)/ABS(C4)</f>
        <v>9.1421811378892923E-2</v>
      </c>
    </row>
    <row r="58" spans="1:5" ht="14.25" customHeight="1">
      <c r="A58" s="175"/>
      <c r="B58" s="29" t="str">
        <f t="shared" si="45"/>
        <v>2. Aktywa z tytułu prawa użytkowania</v>
      </c>
      <c r="C58" s="30">
        <f t="shared" si="46"/>
        <v>1.4478178368121442</v>
      </c>
      <c r="D58" s="30">
        <f t="shared" si="47"/>
        <v>1.2129032258064516</v>
      </c>
    </row>
    <row r="59" spans="1:5" ht="14.25" customHeight="1">
      <c r="A59" s="175"/>
      <c r="B59" s="29" t="str">
        <f t="shared" si="45"/>
        <v>3. Wartości niematerialne</v>
      </c>
      <c r="C59" s="30">
        <f t="shared" si="46"/>
        <v>-0.59243397573162027</v>
      </c>
      <c r="D59" s="30">
        <f t="shared" si="47"/>
        <v>-0.59635974304068518</v>
      </c>
    </row>
    <row r="60" spans="1:5" ht="14.25" customHeight="1">
      <c r="A60" s="175"/>
      <c r="B60" s="29" t="str">
        <f t="shared" si="45"/>
        <v>4. Aktywa z tytułu odroczonego podatku dochodowego</v>
      </c>
      <c r="C60" s="30">
        <v>0</v>
      </c>
      <c r="D60" s="30">
        <v>0</v>
      </c>
    </row>
    <row r="61" spans="1:5" ht="14.25" customHeight="1">
      <c r="A61" s="175"/>
      <c r="B61" s="29" t="str">
        <f t="shared" si="45"/>
        <v>5. Inwestycje długoterminowe</v>
      </c>
      <c r="C61" s="30">
        <f t="shared" ref="C61:C65" si="48">(D8-C8)/ABS(C8)</f>
        <v>0.155893536121673</v>
      </c>
      <c r="D61" s="30">
        <f t="shared" ref="D61:D65" si="49">(E8-C8)/ABS(C8)</f>
        <v>-4.5627376425855515E-2</v>
      </c>
    </row>
    <row r="62" spans="1:5" ht="14.25" customHeight="1">
      <c r="A62" s="175"/>
      <c r="B62" s="29" t="str">
        <f t="shared" si="45"/>
        <v>6. Należności długoterminowe pozostałe</v>
      </c>
      <c r="C62" s="30">
        <f t="shared" si="48"/>
        <v>-9.852216748768473E-3</v>
      </c>
      <c r="D62" s="30">
        <f t="shared" si="49"/>
        <v>-0.47126436781609193</v>
      </c>
    </row>
    <row r="63" spans="1:5" ht="14.25" customHeight="1">
      <c r="A63" s="175"/>
      <c r="B63" s="27" t="str">
        <f t="shared" si="45"/>
        <v>II. Aktywa obrotowe</v>
      </c>
      <c r="C63" s="28">
        <f t="shared" si="48"/>
        <v>9.1763581328660193E-3</v>
      </c>
      <c r="D63" s="28">
        <f t="shared" si="49"/>
        <v>0.12799107854070416</v>
      </c>
    </row>
    <row r="64" spans="1:5" ht="14.25" customHeight="1">
      <c r="A64" s="175"/>
      <c r="B64" s="29" t="str">
        <f t="shared" si="45"/>
        <v>1. Zapasy</v>
      </c>
      <c r="C64" s="30">
        <f t="shared" si="48"/>
        <v>5.277005743931814E-2</v>
      </c>
      <c r="D64" s="30">
        <f t="shared" si="49"/>
        <v>0.20457044036810573</v>
      </c>
    </row>
    <row r="65" spans="1:4" ht="14.25" customHeight="1">
      <c r="A65" s="175"/>
      <c r="B65" s="29" t="str">
        <f t="shared" si="45"/>
        <v>2. Należności handlowe</v>
      </c>
      <c r="C65" s="30">
        <f t="shared" si="48"/>
        <v>-0.14556629544021854</v>
      </c>
      <c r="D65" s="30">
        <f t="shared" si="49"/>
        <v>-0.10637739020802689</v>
      </c>
    </row>
    <row r="66" spans="1:4" ht="14.25" customHeight="1">
      <c r="A66" s="175"/>
      <c r="B66" s="29" t="str">
        <f t="shared" si="45"/>
        <v>3. Należności z tytułu podatku dochodowego</v>
      </c>
      <c r="C66" s="30">
        <v>0</v>
      </c>
      <c r="D66" s="30">
        <v>0</v>
      </c>
    </row>
    <row r="67" spans="1:4" ht="14.25" customHeight="1">
      <c r="A67" s="175"/>
      <c r="B67" s="29" t="str">
        <f t="shared" si="45"/>
        <v>4. Należności krótkoterminowe pozostałe</v>
      </c>
      <c r="C67" s="30">
        <f t="shared" ref="C67:C70" si="50">(D14-C14)/ABS(C14)</f>
        <v>0.56419987349778622</v>
      </c>
      <c r="D67" s="30">
        <f t="shared" ref="D67:D70" si="51">(E14-C14)/ABS(C14)</f>
        <v>0.63187855787476277</v>
      </c>
    </row>
    <row r="68" spans="1:4" ht="14.25" customHeight="1">
      <c r="A68" s="175"/>
      <c r="B68" s="29" t="str">
        <f t="shared" si="45"/>
        <v>5. Aktywa finansowe</v>
      </c>
      <c r="C68" s="30">
        <f t="shared" si="50"/>
        <v>0.31666666666666665</v>
      </c>
      <c r="D68" s="30">
        <f t="shared" si="51"/>
        <v>0.23333333333333334</v>
      </c>
    </row>
    <row r="69" spans="1:4" ht="14.25" customHeight="1">
      <c r="A69" s="175"/>
      <c r="B69" s="29" t="str">
        <f t="shared" si="45"/>
        <v>6. Środki pieniężne i ich ekwiwalenty</v>
      </c>
      <c r="C69" s="30">
        <f t="shared" si="50"/>
        <v>0.18808872683075054</v>
      </c>
      <c r="D69" s="30">
        <f t="shared" si="51"/>
        <v>0.46946216955332726</v>
      </c>
    </row>
    <row r="70" spans="1:4" ht="14.25" customHeight="1">
      <c r="A70" s="176"/>
      <c r="B70" s="31" t="str">
        <f t="shared" si="45"/>
        <v>Aktywa razem</v>
      </c>
      <c r="C70" s="28">
        <f t="shared" si="50"/>
        <v>3.1474996581389678E-2</v>
      </c>
      <c r="D70" s="28">
        <f t="shared" si="51"/>
        <v>0.12257650255355328</v>
      </c>
    </row>
    <row r="71" spans="1:4" ht="14.25" customHeight="1"/>
    <row r="72" spans="1:4" ht="14.25" customHeight="1"/>
    <row r="73" spans="1:4" ht="14.25" customHeight="1">
      <c r="A73" s="177" t="s">
        <v>46</v>
      </c>
      <c r="B73" s="21"/>
      <c r="C73" s="21">
        <v>2020</v>
      </c>
      <c r="D73" s="21">
        <v>2021</v>
      </c>
    </row>
    <row r="74" spans="1:4" ht="14.25" customHeight="1">
      <c r="A74" s="175"/>
      <c r="B74" s="22" t="str">
        <f t="shared" ref="B74:B87" si="52">B21</f>
        <v>I. Aktywa trwałe</v>
      </c>
      <c r="C74" s="22">
        <f t="shared" ref="C74:C77" si="53">D3/C3</f>
        <v>1.0971001242468996</v>
      </c>
      <c r="D74" s="22">
        <f t="shared" ref="D74:D77" si="54">E3/C3</f>
        <v>1.1066413484305038</v>
      </c>
    </row>
    <row r="75" spans="1:4" ht="14.25" customHeight="1">
      <c r="A75" s="175"/>
      <c r="B75" s="24" t="str">
        <f t="shared" si="52"/>
        <v>1. Rzeczowe aktywa trwałe</v>
      </c>
      <c r="C75" s="24">
        <f t="shared" si="53"/>
        <v>1.0537030923297017</v>
      </c>
      <c r="D75" s="24">
        <f t="shared" si="54"/>
        <v>1.0914218113788929</v>
      </c>
    </row>
    <row r="76" spans="1:4" ht="14.25" customHeight="1">
      <c r="A76" s="175"/>
      <c r="B76" s="24" t="str">
        <f t="shared" si="52"/>
        <v>2. Aktywa z tytułu prawa użytkowania</v>
      </c>
      <c r="C76" s="24">
        <f t="shared" si="53"/>
        <v>2.4478178368121442</v>
      </c>
      <c r="D76" s="24">
        <f t="shared" si="54"/>
        <v>2.2129032258064516</v>
      </c>
    </row>
    <row r="77" spans="1:4" ht="14.25" customHeight="1">
      <c r="A77" s="175"/>
      <c r="B77" s="24" t="str">
        <f t="shared" si="52"/>
        <v>3. Wartości niematerialne</v>
      </c>
      <c r="C77" s="24">
        <f t="shared" si="53"/>
        <v>0.40756602426837973</v>
      </c>
      <c r="D77" s="24">
        <f t="shared" si="54"/>
        <v>0.40364025695931477</v>
      </c>
    </row>
    <row r="78" spans="1:4" ht="14.25" customHeight="1">
      <c r="A78" s="175"/>
      <c r="B78" s="24" t="str">
        <f t="shared" si="52"/>
        <v>4. Aktywa z tytułu odroczonego podatku dochodowego</v>
      </c>
      <c r="C78" s="24">
        <v>1</v>
      </c>
      <c r="D78" s="24">
        <v>1</v>
      </c>
    </row>
    <row r="79" spans="1:4" ht="14.25" customHeight="1">
      <c r="A79" s="175"/>
      <c r="B79" s="24" t="str">
        <f t="shared" si="52"/>
        <v>5. Inwestycje długoterminowe</v>
      </c>
      <c r="C79" s="24">
        <f t="shared" ref="C79:C83" si="55">D8/C8</f>
        <v>1.1558935361216729</v>
      </c>
      <c r="D79" s="24">
        <f t="shared" ref="D79:D83" si="56">E8/C8</f>
        <v>0.95437262357414454</v>
      </c>
    </row>
    <row r="80" spans="1:4" ht="14.25" customHeight="1">
      <c r="A80" s="175"/>
      <c r="B80" s="24" t="str">
        <f t="shared" si="52"/>
        <v>6. Należności długoterminowe pozostałe</v>
      </c>
      <c r="C80" s="24">
        <f t="shared" si="55"/>
        <v>0.99014778325123154</v>
      </c>
      <c r="D80" s="24">
        <f t="shared" si="56"/>
        <v>0.52873563218390807</v>
      </c>
    </row>
    <row r="81" spans="1:4" ht="14.25" customHeight="1">
      <c r="A81" s="175"/>
      <c r="B81" s="22" t="str">
        <f t="shared" si="52"/>
        <v>II. Aktywa obrotowe</v>
      </c>
      <c r="C81" s="22">
        <f t="shared" si="55"/>
        <v>1.0091763581328661</v>
      </c>
      <c r="D81" s="22">
        <f t="shared" si="56"/>
        <v>1.1279910785407041</v>
      </c>
    </row>
    <row r="82" spans="1:4" ht="14.25" customHeight="1">
      <c r="A82" s="175"/>
      <c r="B82" s="24" t="str">
        <f t="shared" si="52"/>
        <v>1. Zapasy</v>
      </c>
      <c r="C82" s="24">
        <f t="shared" si="55"/>
        <v>1.0527700574393182</v>
      </c>
      <c r="D82" s="24">
        <f t="shared" si="56"/>
        <v>1.2045704403681057</v>
      </c>
    </row>
    <row r="83" spans="1:4" ht="14.25" customHeight="1">
      <c r="A83" s="175"/>
      <c r="B83" s="24" t="str">
        <f t="shared" si="52"/>
        <v>2. Należności handlowe</v>
      </c>
      <c r="C83" s="24">
        <f t="shared" si="55"/>
        <v>0.85443370455978152</v>
      </c>
      <c r="D83" s="24">
        <f t="shared" si="56"/>
        <v>0.89362260979197305</v>
      </c>
    </row>
    <row r="84" spans="1:4" ht="14.25" customHeight="1">
      <c r="A84" s="175"/>
      <c r="B84" s="24" t="str">
        <f t="shared" si="52"/>
        <v>3. Należności z tytułu podatku dochodowego</v>
      </c>
      <c r="C84" s="24">
        <v>1</v>
      </c>
      <c r="D84" s="24">
        <v>1</v>
      </c>
    </row>
    <row r="85" spans="1:4" ht="14.25" customHeight="1">
      <c r="A85" s="175"/>
      <c r="B85" s="24" t="str">
        <f t="shared" si="52"/>
        <v>4. Należności krótkoterminowe pozostałe</v>
      </c>
      <c r="C85" s="24">
        <f t="shared" ref="C85:C88" si="57">D14/C14</f>
        <v>1.5641998734977862</v>
      </c>
      <c r="D85" s="24">
        <f t="shared" ref="D85:D88" si="58">E14/C14</f>
        <v>1.6318785578747628</v>
      </c>
    </row>
    <row r="86" spans="1:4" ht="14.25" customHeight="1">
      <c r="A86" s="175"/>
      <c r="B86" s="24" t="str">
        <f t="shared" si="52"/>
        <v>5. Aktywa finansowe</v>
      </c>
      <c r="C86" s="24">
        <f t="shared" si="57"/>
        <v>1.3166666666666667</v>
      </c>
      <c r="D86" s="24">
        <f t="shared" si="58"/>
        <v>1.2333333333333334</v>
      </c>
    </row>
    <row r="87" spans="1:4" ht="14.25" customHeight="1">
      <c r="A87" s="175"/>
      <c r="B87" s="24" t="str">
        <f t="shared" si="52"/>
        <v>6. Środki pieniężne i ich ekwiwalenty</v>
      </c>
      <c r="C87" s="24">
        <f t="shared" si="57"/>
        <v>1.1880887268307505</v>
      </c>
      <c r="D87" s="24">
        <f t="shared" si="58"/>
        <v>1.4694621695533272</v>
      </c>
    </row>
    <row r="88" spans="1:4" ht="14.25" customHeight="1">
      <c r="A88" s="176"/>
      <c r="B88" s="25" t="str">
        <f>B17</f>
        <v>Aktywa razem</v>
      </c>
      <c r="C88" s="22">
        <f t="shared" si="57"/>
        <v>1.0314749965813896</v>
      </c>
      <c r="D88" s="22">
        <f t="shared" si="58"/>
        <v>1.1225765025535532</v>
      </c>
    </row>
    <row r="89" spans="1:4" ht="14.25" customHeight="1"/>
    <row r="90" spans="1:4" ht="14.25" customHeight="1"/>
    <row r="91" spans="1:4" ht="14.25" customHeight="1">
      <c r="A91" s="178" t="s">
        <v>47</v>
      </c>
      <c r="B91" s="21"/>
      <c r="C91" s="21">
        <v>2020</v>
      </c>
      <c r="D91" s="21">
        <v>2021</v>
      </c>
    </row>
    <row r="92" spans="1:4" ht="14.25" customHeight="1">
      <c r="A92" s="175"/>
      <c r="B92" s="22" t="str">
        <f t="shared" ref="B92:B106" si="59">B56</f>
        <v>I. Aktywa trwałe</v>
      </c>
      <c r="C92" s="22">
        <f t="shared" ref="C92:D92" si="60">D3/C3</f>
        <v>1.0971001242468996</v>
      </c>
      <c r="D92" s="22">
        <f t="shared" si="60"/>
        <v>1.0086967670249365</v>
      </c>
    </row>
    <row r="93" spans="1:4" ht="14.25" customHeight="1">
      <c r="A93" s="175"/>
      <c r="B93" s="24" t="str">
        <f t="shared" si="59"/>
        <v>1. Rzeczowe aktywa trwałe</v>
      </c>
      <c r="C93" s="24">
        <f t="shared" ref="C93:D93" si="61">D4/C4</f>
        <v>1.0537030923297017</v>
      </c>
      <c r="D93" s="24">
        <f t="shared" si="61"/>
        <v>1.0357963446475196</v>
      </c>
    </row>
    <row r="94" spans="1:4" ht="14.25" customHeight="1">
      <c r="A94" s="175"/>
      <c r="B94" s="24" t="str">
        <f t="shared" si="59"/>
        <v>2. Aktywa z tytułu prawa użytkowania</v>
      </c>
      <c r="C94" s="24">
        <f t="shared" ref="C94:D94" si="62">D5/C5</f>
        <v>2.4478178368121442</v>
      </c>
      <c r="D94" s="24">
        <f t="shared" si="62"/>
        <v>0.90403100775193801</v>
      </c>
    </row>
    <row r="95" spans="1:4" ht="14.25" customHeight="1">
      <c r="A95" s="175"/>
      <c r="B95" s="24" t="str">
        <f t="shared" si="59"/>
        <v>3. Wartości niematerialne</v>
      </c>
      <c r="C95" s="24">
        <f t="shared" ref="C95:D95" si="63">D6/C6</f>
        <v>0.40756602426837973</v>
      </c>
      <c r="D95" s="24">
        <f t="shared" si="63"/>
        <v>0.99036777583187385</v>
      </c>
    </row>
    <row r="96" spans="1:4" ht="14.25" customHeight="1">
      <c r="A96" s="175"/>
      <c r="B96" s="24" t="str">
        <f t="shared" si="59"/>
        <v>4. Aktywa z tytułu odroczonego podatku dochodowego</v>
      </c>
      <c r="C96" s="24">
        <v>1</v>
      </c>
      <c r="D96" s="24">
        <v>1</v>
      </c>
    </row>
    <row r="97" spans="1:4" ht="14.25" customHeight="1">
      <c r="A97" s="175"/>
      <c r="B97" s="24" t="str">
        <f t="shared" si="59"/>
        <v>5. Inwestycje długoterminowe</v>
      </c>
      <c r="C97" s="24">
        <f t="shared" ref="C97:D97" si="64">D8/C8</f>
        <v>1.1558935361216729</v>
      </c>
      <c r="D97" s="24">
        <f t="shared" si="64"/>
        <v>0.82565789473684215</v>
      </c>
    </row>
    <row r="98" spans="1:4" ht="14.25" customHeight="1">
      <c r="A98" s="175"/>
      <c r="B98" s="24" t="str">
        <f t="shared" si="59"/>
        <v>6. Należności długoterminowe pozostałe</v>
      </c>
      <c r="C98" s="24">
        <f t="shared" ref="C98:D98" si="65">D9/C9</f>
        <v>0.99014778325123154</v>
      </c>
      <c r="D98" s="24">
        <f t="shared" si="65"/>
        <v>0.53399668325041461</v>
      </c>
    </row>
    <row r="99" spans="1:4" ht="14.25" customHeight="1">
      <c r="A99" s="175"/>
      <c r="B99" s="22" t="str">
        <f t="shared" si="59"/>
        <v>II. Aktywa obrotowe</v>
      </c>
      <c r="C99" s="22">
        <f t="shared" ref="C99:D99" si="66">D10/C10</f>
        <v>1.0091763581328661</v>
      </c>
      <c r="D99" s="22">
        <f t="shared" si="66"/>
        <v>1.1177343478672686</v>
      </c>
    </row>
    <row r="100" spans="1:4" ht="14.25" customHeight="1">
      <c r="A100" s="175"/>
      <c r="B100" s="24" t="str">
        <f t="shared" si="59"/>
        <v>1. Zapasy</v>
      </c>
      <c r="C100" s="24">
        <f t="shared" ref="C100:D100" si="67">D11/C11</f>
        <v>1.0527700574393182</v>
      </c>
      <c r="D100" s="24">
        <f t="shared" si="67"/>
        <v>1.1441913947457965</v>
      </c>
    </row>
    <row r="101" spans="1:4" ht="14.25" customHeight="1">
      <c r="A101" s="175"/>
      <c r="B101" s="24" t="str">
        <f t="shared" si="59"/>
        <v>2. Należności handlowe</v>
      </c>
      <c r="C101" s="24">
        <f t="shared" ref="C101:D101" si="68">D12/C12</f>
        <v>0.85443370455978152</v>
      </c>
      <c r="D101" s="24">
        <f t="shared" si="68"/>
        <v>1.0458653550568706</v>
      </c>
    </row>
    <row r="102" spans="1:4" ht="14.25" customHeight="1">
      <c r="A102" s="175"/>
      <c r="B102" s="24" t="str">
        <f t="shared" si="59"/>
        <v>3. Należności z tytułu podatku dochodowego</v>
      </c>
      <c r="C102" s="24">
        <v>1</v>
      </c>
      <c r="D102" s="24">
        <v>1</v>
      </c>
    </row>
    <row r="103" spans="1:4" ht="14.25" customHeight="1">
      <c r="A103" s="175"/>
      <c r="B103" s="24" t="str">
        <f t="shared" si="59"/>
        <v>4. Należności krótkoterminowe pozostałe</v>
      </c>
      <c r="C103" s="24">
        <f t="shared" ref="C103:D103" si="69">D14/C14</f>
        <v>1.5641998734977862</v>
      </c>
      <c r="D103" s="24">
        <f t="shared" si="69"/>
        <v>1.0432672866963202</v>
      </c>
    </row>
    <row r="104" spans="1:4" ht="14.25" customHeight="1">
      <c r="A104" s="175"/>
      <c r="B104" s="24" t="str">
        <f t="shared" si="59"/>
        <v>5. Aktywa finansowe</v>
      </c>
      <c r="C104" s="24">
        <f t="shared" ref="C104:D104" si="70">D15/C15</f>
        <v>1.3166666666666667</v>
      </c>
      <c r="D104" s="24">
        <f t="shared" si="70"/>
        <v>0.93670886075949367</v>
      </c>
    </row>
    <row r="105" spans="1:4" ht="14.25" customHeight="1">
      <c r="A105" s="175"/>
      <c r="B105" s="24" t="str">
        <f t="shared" si="59"/>
        <v>6. Środki pieniężne i ich ekwiwalenty</v>
      </c>
      <c r="C105" s="24">
        <f t="shared" ref="C105:D105" si="71">D16/C16</f>
        <v>1.1880887268307505</v>
      </c>
      <c r="D105" s="24">
        <f t="shared" si="71"/>
        <v>1.2368286445012788</v>
      </c>
    </row>
    <row r="106" spans="1:4" ht="14.25" customHeight="1">
      <c r="A106" s="176"/>
      <c r="B106" s="25" t="str">
        <f t="shared" si="59"/>
        <v>Aktywa razem</v>
      </c>
      <c r="C106" s="22">
        <f t="shared" ref="C106:D106" si="72">D17/C17</f>
        <v>1.0314749965813896</v>
      </c>
      <c r="D106" s="22">
        <f t="shared" si="72"/>
        <v>1.0883215844049547</v>
      </c>
    </row>
    <row r="107" spans="1:4" ht="14.25" customHeight="1"/>
    <row r="108" spans="1:4" ht="14.25" customHeight="1"/>
    <row r="109" spans="1:4" ht="14.25" customHeight="1"/>
    <row r="110" spans="1:4" ht="14.25" customHeight="1"/>
    <row r="111" spans="1:4" ht="14.25" customHeight="1">
      <c r="B111" t="s">
        <v>48</v>
      </c>
    </row>
    <row r="112" spans="1:4" ht="14.25" customHeight="1">
      <c r="B112" s="32" t="s">
        <v>49</v>
      </c>
    </row>
    <row r="113" spans="2:7" ht="14.25" customHeight="1">
      <c r="B113" s="32" t="s">
        <v>50</v>
      </c>
      <c r="C113" s="33"/>
      <c r="D113" s="33"/>
      <c r="E113" s="33"/>
      <c r="F113" s="33"/>
      <c r="G113" s="33"/>
    </row>
    <row r="114" spans="2:7" ht="14.25" customHeight="1">
      <c r="B114" t="s">
        <v>51</v>
      </c>
    </row>
    <row r="115" spans="2:7" ht="14.25" customHeight="1">
      <c r="B115" t="s">
        <v>52</v>
      </c>
    </row>
    <row r="116" spans="2:7" ht="14.25" customHeight="1">
      <c r="B116" s="32" t="s">
        <v>53</v>
      </c>
    </row>
    <row r="117" spans="2:7" ht="14.25" customHeight="1">
      <c r="B117" t="s">
        <v>54</v>
      </c>
    </row>
    <row r="118" spans="2:7" ht="14.25" customHeight="1"/>
    <row r="119" spans="2:7" ht="14.25" customHeight="1"/>
    <row r="120" spans="2:7" ht="14.25" customHeight="1"/>
    <row r="121" spans="2:7" ht="14.25" customHeight="1"/>
    <row r="122" spans="2:7" ht="14.25" customHeight="1"/>
    <row r="123" spans="2:7" ht="14.25" customHeight="1"/>
    <row r="124" spans="2:7" ht="14.25" customHeight="1"/>
    <row r="125" spans="2:7" ht="14.25" customHeight="1"/>
    <row r="126" spans="2:7" ht="14.25" customHeight="1"/>
    <row r="127" spans="2:7" ht="14.25" customHeight="1"/>
    <row r="128" spans="2:7"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mergeCells count="8">
    <mergeCell ref="A55:A70"/>
    <mergeCell ref="A73:A88"/>
    <mergeCell ref="A91:A106"/>
    <mergeCell ref="I2:K2"/>
    <mergeCell ref="I9:L9"/>
    <mergeCell ref="I16:L16"/>
    <mergeCell ref="A20:A35"/>
    <mergeCell ref="A38:A52"/>
  </mergeCells>
  <pageMargins left="0.7" right="0.7" top="0.75" bottom="0.75" header="0" footer="0"/>
  <pageSetup orientation="landscape"/>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B2:L52"/>
  <sheetViews>
    <sheetView workbookViewId="0"/>
  </sheetViews>
  <sheetFormatPr defaultColWidth="14.44140625" defaultRowHeight="15" customHeight="1"/>
  <cols>
    <col min="3" max="3" width="47.88671875" customWidth="1"/>
    <col min="9" max="9" width="46.33203125" customWidth="1"/>
  </cols>
  <sheetData>
    <row r="2" spans="2:12">
      <c r="C2" t="s">
        <v>55</v>
      </c>
    </row>
    <row r="4" spans="2:12">
      <c r="J4">
        <v>2019</v>
      </c>
      <c r="K4">
        <v>2020</v>
      </c>
      <c r="L4">
        <v>2021</v>
      </c>
    </row>
    <row r="5" spans="2:12">
      <c r="B5" s="13" t="str">
        <f>Aktywa!A20</f>
        <v>Struktura pionowa (całościowa)</v>
      </c>
      <c r="C5" s="13">
        <f>Aktywa!B20</f>
        <v>0</v>
      </c>
      <c r="D5" s="13">
        <f>Aktywa!C20</f>
        <v>2019</v>
      </c>
      <c r="E5" s="13">
        <f>Aktywa!D20</f>
        <v>2020</v>
      </c>
      <c r="F5" s="13">
        <f>Aktywa!E20</f>
        <v>2021</v>
      </c>
      <c r="I5" s="13" t="s">
        <v>328</v>
      </c>
      <c r="J5" s="18">
        <v>0.48131060601556508</v>
      </c>
      <c r="K5" s="18">
        <v>0.49124738459055511</v>
      </c>
      <c r="L5" s="18">
        <v>0.51646594002563373</v>
      </c>
    </row>
    <row r="6" spans="2:12">
      <c r="B6" s="13">
        <f>Aktywa!A22</f>
        <v>0</v>
      </c>
      <c r="C6" s="13" t="str">
        <f>RIGHT(Aktywa!B22,LEN(Aktywa!B22) - 2)</f>
        <v xml:space="preserve"> Rzeczowe aktywa trwałe</v>
      </c>
      <c r="D6" s="18">
        <f>Aktywa!C22</f>
        <v>0.21610373550063319</v>
      </c>
      <c r="E6" s="18">
        <f>Aktywa!D22</f>
        <v>0.22076073110420713</v>
      </c>
      <c r="F6" s="18">
        <f>Aktywa!E22</f>
        <v>0.21010624212187656</v>
      </c>
      <c r="I6" s="13" t="s">
        <v>56</v>
      </c>
      <c r="J6" s="18">
        <v>0.22635362105150508</v>
      </c>
      <c r="K6" s="18">
        <v>0.18750252174464382</v>
      </c>
      <c r="L6" s="18">
        <v>0.18018790979482455</v>
      </c>
    </row>
    <row r="7" spans="2:12">
      <c r="B7" s="13">
        <f>Aktywa!A23</f>
        <v>0</v>
      </c>
      <c r="C7" s="13" t="str">
        <f>RIGHT(Aktywa!B23,LEN(Aktywa!B23) - 2)</f>
        <v xml:space="preserve"> Aktywa z tytułu prawa użytkowania</v>
      </c>
      <c r="D7" s="18">
        <f>Aktywa!C23</f>
        <v>1.566615337966789E-2</v>
      </c>
      <c r="E7" s="18">
        <f>Aktywa!D23</f>
        <v>3.7177721034520522E-2</v>
      </c>
      <c r="F7" s="18">
        <f>Aktywa!E23</f>
        <v>3.0882243901405617E-2</v>
      </c>
      <c r="I7" s="13" t="s">
        <v>57</v>
      </c>
      <c r="J7" s="18">
        <v>0.21610373550063319</v>
      </c>
      <c r="K7" s="18">
        <v>0.22076073110420713</v>
      </c>
      <c r="L7" s="18">
        <v>0.21010624212187656</v>
      </c>
    </row>
    <row r="8" spans="2:12">
      <c r="B8" s="13">
        <f>Aktywa!A24</f>
        <v>0</v>
      </c>
      <c r="C8" s="13" t="str">
        <f>RIGHT(Aktywa!B24,LEN(Aktywa!B24) - 2)</f>
        <v xml:space="preserve"> Wartości niematerialne</v>
      </c>
      <c r="D8" s="18">
        <f>Aktywa!C24</f>
        <v>1.665903672479295E-2</v>
      </c>
      <c r="E8" s="18">
        <f>Aktywa!D24</f>
        <v>6.5824740188251841E-3</v>
      </c>
      <c r="F8" s="18">
        <f>Aktywa!E24</f>
        <v>5.9900219263402076E-3</v>
      </c>
      <c r="I8" s="13" t="s">
        <v>58</v>
      </c>
      <c r="J8" s="18">
        <v>1.9566341849141185E-2</v>
      </c>
      <c r="K8" s="18">
        <v>2.2537192131003914E-2</v>
      </c>
      <c r="L8" s="18">
        <v>2.5612507547109854E-2</v>
      </c>
    </row>
    <row r="9" spans="2:12">
      <c r="B9" s="13">
        <f>Aktywa!A25</f>
        <v>0</v>
      </c>
      <c r="C9" s="13" t="str">
        <f>RIGHT(Aktywa!B25,LEN(Aktywa!B25) - 2)</f>
        <v xml:space="preserve"> Aktywa z tytułu odroczonego podatku dochodowego</v>
      </c>
      <c r="D9" s="18">
        <f>Aktywa!C25</f>
        <v>0</v>
      </c>
      <c r="E9" s="18">
        <f>Aktywa!D25</f>
        <v>0</v>
      </c>
      <c r="F9" s="18">
        <f>Aktywa!E25</f>
        <v>0</v>
      </c>
      <c r="I9" s="13" t="s">
        <v>59</v>
      </c>
      <c r="J9" s="18">
        <v>1.8799384055601467E-2</v>
      </c>
      <c r="K9" s="18">
        <v>2.8508683447556356E-2</v>
      </c>
      <c r="L9" s="18">
        <v>2.7328481998156916E-2</v>
      </c>
    </row>
    <row r="10" spans="2:12">
      <c r="B10" s="13">
        <f>Aktywa!A26</f>
        <v>0</v>
      </c>
      <c r="C10" s="13" t="str">
        <f>RIGHT(Aktywa!B26,LEN(Aktywa!B26) - 2)</f>
        <v xml:space="preserve"> Inwestycje długoterminowe</v>
      </c>
      <c r="D10" s="18">
        <f>Aktywa!C26</f>
        <v>1.563642633340666E-3</v>
      </c>
      <c r="E10" s="18">
        <f>Aktywa!D26</f>
        <v>1.752252278216161E-3</v>
      </c>
      <c r="F10" s="18">
        <f>Aktywa!E26</f>
        <v>1.3293505778173228E-3</v>
      </c>
      <c r="I10" s="13" t="s">
        <v>60</v>
      </c>
      <c r="J10" s="18">
        <v>1.665903672479295E-2</v>
      </c>
      <c r="K10" s="18">
        <v>6.5824740188251841E-3</v>
      </c>
      <c r="L10" s="18">
        <v>5.9900219263402076E-3</v>
      </c>
    </row>
    <row r="11" spans="2:12">
      <c r="B11" s="13">
        <f>Aktywa!A27</f>
        <v>0</v>
      </c>
      <c r="C11" s="13" t="str">
        <f>RIGHT(Aktywa!B27,LEN(Aktywa!B27) - 2)</f>
        <v xml:space="preserve"> Należności długoterminowe pozostałe</v>
      </c>
      <c r="D11" s="18">
        <f>Aktywa!C27</f>
        <v>3.6207542346177401E-3</v>
      </c>
      <c r="E11" s="18">
        <f>Aktywa!D27</f>
        <v>3.4756846176458721E-3</v>
      </c>
      <c r="F11" s="18">
        <f>Aktywa!E27</f>
        <v>1.7053820161640556E-3</v>
      </c>
      <c r="I11" s="13" t="s">
        <v>61</v>
      </c>
      <c r="J11" s="18">
        <v>1.566615337966789E-2</v>
      </c>
      <c r="K11" s="18">
        <v>3.7177721034520522E-2</v>
      </c>
      <c r="L11" s="18">
        <v>3.0882243901405617E-2</v>
      </c>
    </row>
    <row r="12" spans="2:12">
      <c r="B12" s="13">
        <f>Aktywa!A29</f>
        <v>0</v>
      </c>
      <c r="C12" s="13" t="str">
        <f>RIGHT(Aktywa!B29,LEN(Aktywa!B29) - 2)</f>
        <v xml:space="preserve"> Zapasy</v>
      </c>
      <c r="D12" s="18">
        <f>Aktywa!C29</f>
        <v>0.48131060601556508</v>
      </c>
      <c r="E12" s="18">
        <f>Aktywa!D29</f>
        <v>0.49124738459055511</v>
      </c>
      <c r="F12" s="18">
        <f>Aktywa!E29</f>
        <v>0.51646594002563373</v>
      </c>
      <c r="I12" s="13" t="s">
        <v>62</v>
      </c>
      <c r="J12" s="18">
        <v>3.6207542346177401E-3</v>
      </c>
      <c r="K12" s="18">
        <v>3.4756846176458721E-3</v>
      </c>
      <c r="L12" s="18">
        <v>1.7053820161640556E-3</v>
      </c>
    </row>
    <row r="13" spans="2:12">
      <c r="B13" s="13">
        <f>Aktywa!A30</f>
        <v>0</v>
      </c>
      <c r="C13" s="13" t="str">
        <f>RIGHT(Aktywa!B30,LEN(Aktywa!B30) - 2)</f>
        <v xml:space="preserve"> Należności handlowe</v>
      </c>
      <c r="D13" s="18">
        <f>Aktywa!C30</f>
        <v>0.22635362105150508</v>
      </c>
      <c r="E13" s="18">
        <f>Aktywa!D30</f>
        <v>0.18750252174464382</v>
      </c>
      <c r="F13" s="18">
        <f>Aktywa!E30</f>
        <v>0.18018790979482455</v>
      </c>
      <c r="I13" s="13" t="s">
        <v>63</v>
      </c>
      <c r="J13" s="18">
        <v>1.563642633340666E-3</v>
      </c>
      <c r="K13" s="18">
        <v>1.752252278216161E-3</v>
      </c>
      <c r="L13" s="18">
        <v>1.3293505778173228E-3</v>
      </c>
    </row>
    <row r="14" spans="2:12">
      <c r="B14" s="13">
        <f>Aktywa!A31</f>
        <v>0</v>
      </c>
      <c r="C14" s="13" t="str">
        <f>RIGHT(Aktywa!B31,LEN(Aktywa!B31) - 2)</f>
        <v xml:space="preserve"> Należności z tytułu podatku dochodowego</v>
      </c>
      <c r="D14" s="18">
        <f>Aktywa!C31</f>
        <v>0</v>
      </c>
      <c r="E14" s="18">
        <f>Aktywa!D31</f>
        <v>0</v>
      </c>
      <c r="F14" s="18">
        <f>Aktywa!E31</f>
        <v>0</v>
      </c>
      <c r="I14" s="13" t="s">
        <v>64</v>
      </c>
      <c r="J14" s="18">
        <v>3.5672455513475272E-4</v>
      </c>
      <c r="K14" s="18">
        <v>4.5535503282591029E-4</v>
      </c>
      <c r="L14" s="18">
        <v>3.9192009067124262E-4</v>
      </c>
    </row>
    <row r="15" spans="2:12">
      <c r="B15" s="13">
        <f>Aktywa!A32</f>
        <v>0</v>
      </c>
      <c r="C15" s="13" t="str">
        <f>RIGHT(Aktywa!B32,LEN(Aktywa!B32) - 2)</f>
        <v xml:space="preserve"> Należności krótkoterminowe pozostałe</v>
      </c>
      <c r="D15" s="18">
        <f>Aktywa!C32</f>
        <v>1.8799384055601467E-2</v>
      </c>
      <c r="E15" s="18">
        <f>Aktywa!D32</f>
        <v>2.8508683447556356E-2</v>
      </c>
      <c r="F15" s="18">
        <f>Aktywa!E32</f>
        <v>2.7328481998156916E-2</v>
      </c>
      <c r="I15" s="13" t="s">
        <v>65</v>
      </c>
      <c r="J15" s="18">
        <v>0</v>
      </c>
      <c r="K15" s="18">
        <v>0</v>
      </c>
      <c r="L15" s="18">
        <v>0</v>
      </c>
    </row>
    <row r="16" spans="2:12">
      <c r="B16" s="13">
        <f>Aktywa!A33</f>
        <v>0</v>
      </c>
      <c r="C16" s="13" t="str">
        <f>RIGHT(Aktywa!B33,LEN(Aktywa!B33) - 2)</f>
        <v xml:space="preserve"> Aktywa finansowe</v>
      </c>
      <c r="D16" s="18">
        <f>Aktywa!C33</f>
        <v>3.5672455513475272E-4</v>
      </c>
      <c r="E16" s="18">
        <f>Aktywa!D33</f>
        <v>4.5535503282591029E-4</v>
      </c>
      <c r="F16" s="18">
        <f>Aktywa!E33</f>
        <v>3.9192009067124262E-4</v>
      </c>
      <c r="I16" s="13" t="s">
        <v>66</v>
      </c>
      <c r="J16" s="18">
        <v>0</v>
      </c>
      <c r="K16" s="18">
        <v>0</v>
      </c>
      <c r="L16" s="18">
        <v>0</v>
      </c>
    </row>
    <row r="17" spans="2:6">
      <c r="B17" s="13">
        <f>Aktywa!A34</f>
        <v>0</v>
      </c>
      <c r="C17" s="13" t="str">
        <f>RIGHT(Aktywa!B34,LEN(Aktywa!B34) - 2)</f>
        <v xml:space="preserve"> Środki pieniężne i ich ekwiwalenty</v>
      </c>
      <c r="D17" s="18">
        <f>Aktywa!C34</f>
        <v>1.9566341849141185E-2</v>
      </c>
      <c r="E17" s="18">
        <f>Aktywa!D34</f>
        <v>2.2537192131003914E-2</v>
      </c>
      <c r="F17" s="18">
        <f>Aktywa!E34</f>
        <v>2.5612507547109854E-2</v>
      </c>
    </row>
    <row r="18" spans="2:6">
      <c r="B18" s="13">
        <f>Aktywa!A35</f>
        <v>0</v>
      </c>
    </row>
    <row r="19" spans="2:6">
      <c r="B19" s="13">
        <f>Aktywa!H18</f>
        <v>0</v>
      </c>
      <c r="D19" s="13" t="e">
        <f t="shared" ref="D19:F19" si="0">#REF!</f>
        <v>#REF!</v>
      </c>
      <c r="E19" s="13" t="e">
        <f t="shared" si="0"/>
        <v>#REF!</v>
      </c>
      <c r="F19" s="13" t="e">
        <f t="shared" si="0"/>
        <v>#REF!</v>
      </c>
    </row>
    <row r="28" spans="2:6">
      <c r="B28" s="13">
        <f>Aktywa!C$91</f>
        <v>2020</v>
      </c>
      <c r="C28" s="13">
        <f>Aktywa!D$91</f>
        <v>2021</v>
      </c>
      <c r="D28" s="18" t="str">
        <f>Aktywa!B92</f>
        <v>I. Aktywa trwałe</v>
      </c>
      <c r="E28" s="18">
        <f>Aktywa!C92</f>
        <v>1.0971001242468996</v>
      </c>
      <c r="F28" s="18">
        <f>Aktywa!D92</f>
        <v>1.0086967670249365</v>
      </c>
    </row>
    <row r="29" spans="2:6">
      <c r="B29" s="13">
        <f>Aktywa!C$91</f>
        <v>2020</v>
      </c>
      <c r="C29" s="13">
        <f>Aktywa!D$91</f>
        <v>2021</v>
      </c>
      <c r="D29" s="18" t="str">
        <f>Aktywa!B93</f>
        <v>1. Rzeczowe aktywa trwałe</v>
      </c>
      <c r="E29" s="18">
        <f>Aktywa!C93</f>
        <v>1.0537030923297017</v>
      </c>
      <c r="F29" s="18">
        <f>Aktywa!D93</f>
        <v>1.0357963446475196</v>
      </c>
    </row>
    <row r="30" spans="2:6">
      <c r="B30" s="13">
        <f>Aktywa!C$91</f>
        <v>2020</v>
      </c>
      <c r="C30" s="13">
        <f>Aktywa!D$91</f>
        <v>2021</v>
      </c>
      <c r="D30" s="18" t="str">
        <f>Aktywa!B94</f>
        <v>2. Aktywa z tytułu prawa użytkowania</v>
      </c>
      <c r="E30" s="18">
        <f>Aktywa!C94</f>
        <v>2.4478178368121442</v>
      </c>
      <c r="F30" s="18">
        <f>Aktywa!D94</f>
        <v>0.90403100775193801</v>
      </c>
    </row>
    <row r="31" spans="2:6">
      <c r="B31" s="13">
        <f>Aktywa!C$91</f>
        <v>2020</v>
      </c>
      <c r="C31" s="13">
        <f>Aktywa!D$91</f>
        <v>2021</v>
      </c>
      <c r="D31" s="18" t="str">
        <f>Aktywa!B95</f>
        <v>3. Wartości niematerialne</v>
      </c>
      <c r="E31" s="18">
        <f>Aktywa!C95</f>
        <v>0.40756602426837973</v>
      </c>
      <c r="F31" s="18">
        <f>Aktywa!D95</f>
        <v>0.99036777583187385</v>
      </c>
    </row>
    <row r="32" spans="2:6">
      <c r="B32" s="13">
        <f>Aktywa!C$91</f>
        <v>2020</v>
      </c>
      <c r="C32" s="13">
        <f>Aktywa!D$91</f>
        <v>2021</v>
      </c>
      <c r="D32" s="18" t="str">
        <f>Aktywa!B96</f>
        <v>4. Aktywa z tytułu odroczonego podatku dochodowego</v>
      </c>
      <c r="E32" s="18">
        <f>Aktywa!C96</f>
        <v>1</v>
      </c>
      <c r="F32" s="18">
        <f>Aktywa!D96</f>
        <v>1</v>
      </c>
    </row>
    <row r="33" spans="2:6">
      <c r="B33" s="13">
        <f>Aktywa!C$91</f>
        <v>2020</v>
      </c>
      <c r="C33" s="13">
        <f>Aktywa!D$91</f>
        <v>2021</v>
      </c>
      <c r="D33" s="18" t="str">
        <f>Aktywa!B97</f>
        <v>5. Inwestycje długoterminowe</v>
      </c>
      <c r="E33" s="18">
        <f>Aktywa!C97</f>
        <v>1.1558935361216729</v>
      </c>
      <c r="F33" s="18">
        <f>Aktywa!D97</f>
        <v>0.82565789473684215</v>
      </c>
    </row>
    <row r="34" spans="2:6">
      <c r="B34" s="13">
        <f>Aktywa!C$91</f>
        <v>2020</v>
      </c>
      <c r="C34" s="13">
        <f>Aktywa!D$91</f>
        <v>2021</v>
      </c>
      <c r="D34" s="18" t="str">
        <f>Aktywa!B98</f>
        <v>6. Należności długoterminowe pozostałe</v>
      </c>
      <c r="E34" s="18">
        <f>Aktywa!C98</f>
        <v>0.99014778325123154</v>
      </c>
      <c r="F34" s="18">
        <f>Aktywa!D98</f>
        <v>0.53399668325041461</v>
      </c>
    </row>
    <row r="35" spans="2:6">
      <c r="B35" s="13">
        <f>Aktywa!C$91</f>
        <v>2020</v>
      </c>
      <c r="C35" s="13">
        <f>Aktywa!D$91</f>
        <v>2021</v>
      </c>
      <c r="D35" s="18" t="str">
        <f>Aktywa!B99</f>
        <v>II. Aktywa obrotowe</v>
      </c>
      <c r="E35" s="18">
        <f>Aktywa!C99</f>
        <v>1.0091763581328661</v>
      </c>
      <c r="F35" s="18">
        <f>Aktywa!D99</f>
        <v>1.1177343478672686</v>
      </c>
    </row>
    <row r="36" spans="2:6">
      <c r="B36" s="13">
        <f>Aktywa!C$91</f>
        <v>2020</v>
      </c>
      <c r="C36" s="13">
        <f>Aktywa!D$91</f>
        <v>2021</v>
      </c>
      <c r="D36" s="18" t="str">
        <f>Aktywa!B100</f>
        <v>1. Zapasy</v>
      </c>
      <c r="E36" s="18">
        <f>Aktywa!C100</f>
        <v>1.0527700574393182</v>
      </c>
      <c r="F36" s="18">
        <f>Aktywa!D100</f>
        <v>1.1441913947457965</v>
      </c>
    </row>
    <row r="37" spans="2:6">
      <c r="B37" s="13">
        <f>Aktywa!C$91</f>
        <v>2020</v>
      </c>
      <c r="C37" s="13">
        <f>Aktywa!D$91</f>
        <v>2021</v>
      </c>
      <c r="D37" s="18" t="str">
        <f>Aktywa!B101</f>
        <v>2. Należności handlowe</v>
      </c>
      <c r="E37" s="18">
        <f>Aktywa!C101</f>
        <v>0.85443370455978152</v>
      </c>
      <c r="F37" s="18">
        <f>Aktywa!D101</f>
        <v>1.0458653550568706</v>
      </c>
    </row>
    <row r="38" spans="2:6">
      <c r="B38" s="13">
        <f>Aktywa!C$91</f>
        <v>2020</v>
      </c>
      <c r="C38" s="13">
        <f>Aktywa!D$91</f>
        <v>2021</v>
      </c>
      <c r="D38" s="18" t="str">
        <f>Aktywa!B102</f>
        <v>3. Należności z tytułu podatku dochodowego</v>
      </c>
      <c r="E38" s="18">
        <f>Aktywa!C102</f>
        <v>1</v>
      </c>
      <c r="F38" s="18">
        <f>Aktywa!D102</f>
        <v>1</v>
      </c>
    </row>
    <row r="39" spans="2:6">
      <c r="B39" s="13">
        <f>Aktywa!C$91</f>
        <v>2020</v>
      </c>
      <c r="C39" s="13">
        <f>Aktywa!D$91</f>
        <v>2021</v>
      </c>
      <c r="D39" s="18" t="str">
        <f>Aktywa!B103</f>
        <v>4. Należności krótkoterminowe pozostałe</v>
      </c>
      <c r="E39" s="18">
        <f>Aktywa!C103</f>
        <v>1.5641998734977862</v>
      </c>
      <c r="F39" s="18">
        <f>Aktywa!D103</f>
        <v>1.0432672866963202</v>
      </c>
    </row>
    <row r="40" spans="2:6">
      <c r="B40" s="13">
        <f>Aktywa!C$91</f>
        <v>2020</v>
      </c>
      <c r="C40" s="13">
        <f>Aktywa!D$91</f>
        <v>2021</v>
      </c>
      <c r="D40" s="18" t="str">
        <f>Aktywa!B104</f>
        <v>5. Aktywa finansowe</v>
      </c>
      <c r="E40" s="18">
        <f>Aktywa!C104</f>
        <v>1.3166666666666667</v>
      </c>
      <c r="F40" s="18">
        <f>Aktywa!D104</f>
        <v>0.93670886075949367</v>
      </c>
    </row>
    <row r="41" spans="2:6">
      <c r="B41" s="13">
        <f>Aktywa!C$91</f>
        <v>2020</v>
      </c>
      <c r="C41" s="13">
        <f>Aktywa!D$91</f>
        <v>2021</v>
      </c>
      <c r="D41" s="18" t="str">
        <f>Aktywa!B105</f>
        <v>6. Środki pieniężne i ich ekwiwalenty</v>
      </c>
      <c r="E41" s="18">
        <f>Aktywa!C105</f>
        <v>1.1880887268307505</v>
      </c>
      <c r="F41" s="18">
        <f>Aktywa!D105</f>
        <v>1.2368286445012788</v>
      </c>
    </row>
    <row r="43" spans="2:6">
      <c r="D43" s="13">
        <f>Aktywa!O37</f>
        <v>0</v>
      </c>
      <c r="E43" s="13">
        <f>Aktywa!P37</f>
        <v>0</v>
      </c>
      <c r="F43" s="13">
        <f>Aktywa!Q37</f>
        <v>0</v>
      </c>
    </row>
    <row r="44" spans="2:6">
      <c r="B44" s="13">
        <f>Aktywa!$P37</f>
        <v>0</v>
      </c>
    </row>
    <row r="45" spans="2:6">
      <c r="B45" s="13">
        <f>Aktywa!$P38</f>
        <v>0</v>
      </c>
    </row>
    <row r="46" spans="2:6">
      <c r="B46" s="13">
        <f>Aktywa!$P39</f>
        <v>0</v>
      </c>
    </row>
    <row r="50" spans="2:5">
      <c r="B50" s="34" t="s">
        <v>11</v>
      </c>
      <c r="C50" s="34" t="s">
        <v>12</v>
      </c>
    </row>
    <row r="51" spans="2:5">
      <c r="B51" s="35">
        <v>1.0315000000000001</v>
      </c>
      <c r="C51" s="35">
        <v>1.0883</v>
      </c>
      <c r="D51">
        <v>2021</v>
      </c>
      <c r="E51" s="18">
        <f>Aktywa!K5</f>
        <v>1.0883215844049547</v>
      </c>
    </row>
    <row r="52" spans="2:5">
      <c r="B52">
        <v>2021</v>
      </c>
      <c r="C52" s="35"/>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F1001"/>
  <sheetViews>
    <sheetView topLeftCell="A123" zoomScale="50" workbookViewId="0">
      <selection activeCell="C157" sqref="C157"/>
    </sheetView>
  </sheetViews>
  <sheetFormatPr defaultColWidth="14.44140625" defaultRowHeight="15" customHeight="1"/>
  <cols>
    <col min="1" max="1" width="4" customWidth="1"/>
    <col min="2" max="2" width="6" customWidth="1"/>
    <col min="3" max="3" width="56.33203125" customWidth="1"/>
    <col min="4" max="4" width="7.6640625" customWidth="1"/>
    <col min="5" max="6" width="7.44140625" customWidth="1"/>
    <col min="7" max="7" width="17.6640625" customWidth="1"/>
    <col min="8" max="9" width="8.6640625" customWidth="1"/>
    <col min="10" max="10" width="32.109375" customWidth="1"/>
    <col min="11" max="13" width="8.6640625" customWidth="1"/>
    <col min="14" max="14" width="27" customWidth="1"/>
    <col min="15" max="15" width="8.6640625" customWidth="1"/>
    <col min="16" max="16" width="45.44140625" customWidth="1"/>
    <col min="17" max="21" width="8.6640625" customWidth="1"/>
    <col min="22" max="22" width="32.5546875" customWidth="1"/>
    <col min="23" max="25" width="8.6640625" customWidth="1"/>
    <col min="26" max="26" width="28" customWidth="1"/>
    <col min="27" max="27" width="14.109375" customWidth="1"/>
    <col min="28" max="28" width="9.109375" customWidth="1"/>
    <col min="29" max="32" width="0.44140625" customWidth="1"/>
  </cols>
  <sheetData>
    <row r="1" spans="1:32" ht="14.25" customHeight="1">
      <c r="A1" s="14"/>
      <c r="B1" s="14"/>
      <c r="C1" s="14"/>
      <c r="D1" s="14"/>
      <c r="E1" s="14"/>
      <c r="F1" s="14"/>
      <c r="G1" s="1"/>
      <c r="H1" s="1"/>
      <c r="I1" s="36"/>
      <c r="J1" s="37"/>
      <c r="K1" s="37"/>
      <c r="L1" s="37"/>
      <c r="M1" s="37"/>
      <c r="N1" s="1"/>
      <c r="O1" s="1"/>
      <c r="P1" s="1"/>
      <c r="Q1" s="1"/>
      <c r="R1" s="1"/>
      <c r="S1" s="1"/>
      <c r="T1" s="1"/>
      <c r="U1" s="1"/>
      <c r="V1" s="1"/>
      <c r="W1" s="1"/>
      <c r="X1" s="1"/>
      <c r="Y1" s="1"/>
      <c r="Z1" s="1"/>
      <c r="AA1" s="1"/>
      <c r="AB1" s="1"/>
      <c r="AC1" s="1"/>
      <c r="AD1" s="1"/>
      <c r="AE1" s="1"/>
      <c r="AF1" s="1"/>
    </row>
    <row r="2" spans="1:32" ht="14.25" customHeight="1">
      <c r="A2" s="14"/>
      <c r="B2" s="14"/>
      <c r="C2" s="38" t="s">
        <v>67</v>
      </c>
      <c r="D2" s="38" t="s">
        <v>10</v>
      </c>
      <c r="E2" s="38" t="s">
        <v>11</v>
      </c>
      <c r="F2" s="38" t="s">
        <v>12</v>
      </c>
      <c r="AD2">
        <v>2019</v>
      </c>
      <c r="AE2">
        <v>2020</v>
      </c>
      <c r="AF2">
        <v>2021</v>
      </c>
    </row>
    <row r="3" spans="1:32" ht="14.25" customHeight="1">
      <c r="A3" s="9"/>
      <c r="B3" s="9"/>
      <c r="C3" s="10" t="s">
        <v>68</v>
      </c>
      <c r="D3" s="39">
        <v>74362</v>
      </c>
      <c r="E3" s="40">
        <v>80386</v>
      </c>
      <c r="F3" s="40">
        <v>85840</v>
      </c>
      <c r="J3" s="179" t="s">
        <v>69</v>
      </c>
      <c r="K3" s="180"/>
      <c r="L3" s="181"/>
      <c r="AC3" t="str">
        <f>C3</f>
        <v>I. Kapitał ( fundusz) własny</v>
      </c>
      <c r="AD3" s="35">
        <f t="shared" ref="AD3:AF3" si="0">D3/D22</f>
        <v>0.442112522815508</v>
      </c>
      <c r="AE3" s="35">
        <f t="shared" si="0"/>
        <v>0.46334391985751422</v>
      </c>
      <c r="AF3" s="35">
        <f t="shared" si="0"/>
        <v>0.45462730517864142</v>
      </c>
    </row>
    <row r="4" spans="1:32" ht="14.25" customHeight="1">
      <c r="A4" s="14"/>
      <c r="B4" s="14"/>
      <c r="C4" s="15" t="s">
        <v>70</v>
      </c>
      <c r="D4" s="41">
        <v>6092</v>
      </c>
      <c r="E4" s="42">
        <v>6092</v>
      </c>
      <c r="F4" s="42">
        <v>6092</v>
      </c>
      <c r="J4" s="43"/>
      <c r="K4" s="44">
        <v>2020</v>
      </c>
      <c r="L4" s="44">
        <v>2021</v>
      </c>
      <c r="N4" s="45" t="s">
        <v>71</v>
      </c>
      <c r="AC4" s="13" t="str">
        <f>C11</f>
        <v>II. Zobowiązania długoterminowe</v>
      </c>
      <c r="AD4" s="18">
        <f t="shared" ref="AD4:AF4" si="1">D11/D22</f>
        <v>0.25616390304226594</v>
      </c>
      <c r="AE4" s="18">
        <f t="shared" si="1"/>
        <v>3.6042215446334389E-2</v>
      </c>
      <c r="AF4" s="18">
        <f t="shared" si="1"/>
        <v>3.2179817174573917E-2</v>
      </c>
    </row>
    <row r="5" spans="1:32" ht="14.25" customHeight="1">
      <c r="A5" s="14"/>
      <c r="B5" s="14"/>
      <c r="C5" s="15" t="s">
        <v>72</v>
      </c>
      <c r="D5" s="41">
        <v>12929</v>
      </c>
      <c r="E5" s="42">
        <v>12929</v>
      </c>
      <c r="F5" s="42">
        <v>12929</v>
      </c>
      <c r="J5" s="46" t="s">
        <v>16</v>
      </c>
      <c r="K5" s="47">
        <f t="shared" ref="K5:L5" si="2">E22/$D$22</f>
        <v>1.0314749965813896</v>
      </c>
      <c r="L5" s="47">
        <f t="shared" si="2"/>
        <v>1.1225765025535532</v>
      </c>
      <c r="AC5" s="13" t="str">
        <f>C16</f>
        <v>III. Zobowiązania krótkoterminowe</v>
      </c>
      <c r="AD5" s="18">
        <f t="shared" ref="AD5:AF5" si="3">D16/D22</f>
        <v>0.30172357414222606</v>
      </c>
      <c r="AE5" s="18">
        <f t="shared" si="3"/>
        <v>0.50061386469615143</v>
      </c>
      <c r="AF5" s="18">
        <f t="shared" si="3"/>
        <v>0.51319287764678467</v>
      </c>
    </row>
    <row r="6" spans="1:32" ht="14.25" customHeight="1">
      <c r="A6" s="14"/>
      <c r="B6" s="14"/>
      <c r="C6" s="15" t="s">
        <v>73</v>
      </c>
      <c r="D6" s="41">
        <v>35572</v>
      </c>
      <c r="E6" s="42">
        <v>39706</v>
      </c>
      <c r="F6" s="42">
        <v>45156</v>
      </c>
      <c r="J6" s="46" t="s">
        <v>18</v>
      </c>
      <c r="K6" s="47">
        <f t="shared" ref="K6:L6" si="4">E22/D22</f>
        <v>1.0314749965813896</v>
      </c>
      <c r="L6" s="47">
        <f t="shared" si="4"/>
        <v>1.0883215844049547</v>
      </c>
    </row>
    <row r="7" spans="1:32" ht="14.25" customHeight="1">
      <c r="A7" s="14"/>
      <c r="B7" s="14"/>
      <c r="C7" s="15" t="s">
        <v>74</v>
      </c>
      <c r="D7" s="41">
        <v>495</v>
      </c>
      <c r="E7" s="42">
        <v>0</v>
      </c>
      <c r="F7" s="42">
        <v>0</v>
      </c>
    </row>
    <row r="8" spans="1:32" ht="14.25" customHeight="1">
      <c r="A8" s="14"/>
      <c r="B8" s="14"/>
      <c r="C8" s="15" t="s">
        <v>75</v>
      </c>
      <c r="D8" s="41">
        <v>8590</v>
      </c>
      <c r="E8" s="42">
        <v>9085</v>
      </c>
      <c r="F8" s="42">
        <v>9085</v>
      </c>
      <c r="AC8" s="13">
        <f t="array" ref="AC8:AF11">TRANSPOSE(AC2:AF5)</f>
        <v>0</v>
      </c>
      <c r="AD8" s="13" t="str">
        <v>I. Kapitał ( fundusz) własny</v>
      </c>
      <c r="AE8" s="13" t="str">
        <v>II. Zobowiązania długoterminowe</v>
      </c>
      <c r="AF8" s="13" t="str">
        <v>III. Zobowiązania krótkoterminowe</v>
      </c>
    </row>
    <row r="9" spans="1:32" ht="14.25" customHeight="1">
      <c r="A9" s="14"/>
      <c r="B9" s="14"/>
      <c r="C9" s="15" t="s">
        <v>78</v>
      </c>
      <c r="D9" s="41">
        <v>4844</v>
      </c>
      <c r="E9" s="42">
        <v>4810</v>
      </c>
      <c r="F9" s="42">
        <v>4810</v>
      </c>
      <c r="AC9" s="13">
        <v>2019</v>
      </c>
      <c r="AD9" s="18">
        <v>0.442112522815508</v>
      </c>
      <c r="AE9" s="18">
        <v>0.25616390304226594</v>
      </c>
      <c r="AF9" s="18">
        <v>0.30172357414222606</v>
      </c>
    </row>
    <row r="10" spans="1:32" ht="14.25" customHeight="1">
      <c r="A10" s="14"/>
      <c r="B10" s="14"/>
      <c r="C10" s="15" t="s">
        <v>79</v>
      </c>
      <c r="D10" s="41">
        <v>5840</v>
      </c>
      <c r="E10" s="42">
        <v>7764</v>
      </c>
      <c r="F10" s="42">
        <v>7768</v>
      </c>
      <c r="J10" s="179" t="s">
        <v>34</v>
      </c>
      <c r="K10" s="180"/>
      <c r="L10" s="180"/>
      <c r="M10" s="181"/>
      <c r="AC10" s="13">
        <v>2020</v>
      </c>
      <c r="AD10" s="18">
        <v>0.46334391985751422</v>
      </c>
      <c r="AE10" s="18">
        <v>3.6042215446334389E-2</v>
      </c>
      <c r="AF10" s="18">
        <v>0.50061386469615143</v>
      </c>
    </row>
    <row r="11" spans="1:32" ht="14.25" customHeight="1">
      <c r="A11" s="9"/>
      <c r="B11" s="9"/>
      <c r="C11" s="10" t="s">
        <v>76</v>
      </c>
      <c r="D11" s="39">
        <v>43086</v>
      </c>
      <c r="E11" s="40">
        <v>6253</v>
      </c>
      <c r="F11" s="40">
        <v>6076</v>
      </c>
      <c r="J11" s="19"/>
      <c r="K11" s="19">
        <v>2019</v>
      </c>
      <c r="L11" s="19">
        <v>2020</v>
      </c>
      <c r="M11" s="19">
        <v>2021</v>
      </c>
      <c r="AB11" s="48"/>
      <c r="AC11" s="48">
        <v>2021</v>
      </c>
      <c r="AD11" s="49">
        <v>0.45462730517864142</v>
      </c>
      <c r="AE11" s="18">
        <v>3.2179817174573917E-2</v>
      </c>
      <c r="AF11" s="18">
        <v>0.51319287764678467</v>
      </c>
    </row>
    <row r="12" spans="1:32" ht="14.25" customHeight="1">
      <c r="A12" s="14"/>
      <c r="B12" s="14"/>
      <c r="C12" s="15" t="s">
        <v>80</v>
      </c>
      <c r="D12" s="41">
        <v>38020</v>
      </c>
      <c r="E12" s="42">
        <v>0</v>
      </c>
      <c r="F12" s="42">
        <v>0</v>
      </c>
      <c r="J12" s="50" t="s">
        <v>81</v>
      </c>
      <c r="K12" s="17">
        <f t="shared" ref="K12:M12" si="5">D3/D22</f>
        <v>0.442112522815508</v>
      </c>
      <c r="L12" s="17">
        <f t="shared" si="5"/>
        <v>0.46334391985751422</v>
      </c>
      <c r="M12" s="17">
        <f t="shared" si="5"/>
        <v>0.45462730517864142</v>
      </c>
    </row>
    <row r="13" spans="1:32" ht="14.25" customHeight="1">
      <c r="A13" s="14"/>
      <c r="B13" s="14"/>
      <c r="C13" s="15" t="s">
        <v>82</v>
      </c>
      <c r="D13" s="41">
        <v>1348</v>
      </c>
      <c r="E13" s="42">
        <v>1455</v>
      </c>
      <c r="F13" s="42">
        <v>1550</v>
      </c>
      <c r="J13" s="50" t="s">
        <v>83</v>
      </c>
      <c r="K13" s="17">
        <f t="shared" ref="K13:M13" si="6">(D11+D16)/D22</f>
        <v>0.55788747718449194</v>
      </c>
      <c r="L13" s="17">
        <f t="shared" si="6"/>
        <v>0.53665608014248578</v>
      </c>
      <c r="M13" s="17">
        <f t="shared" si="6"/>
        <v>0.54537269482135864</v>
      </c>
      <c r="AA13" s="51"/>
      <c r="AB13" s="52"/>
    </row>
    <row r="14" spans="1:32" ht="14.25" customHeight="1">
      <c r="A14" s="14"/>
      <c r="B14" s="14"/>
      <c r="C14" s="15" t="s">
        <v>84</v>
      </c>
      <c r="D14" s="41">
        <v>3337</v>
      </c>
      <c r="E14" s="42">
        <v>4378</v>
      </c>
      <c r="F14" s="42">
        <v>4102</v>
      </c>
      <c r="J14" s="50" t="s">
        <v>85</v>
      </c>
      <c r="K14" s="17">
        <f t="shared" ref="K14:M14" si="7">(D3+D11)/D22</f>
        <v>0.69827642585777394</v>
      </c>
      <c r="L14" s="17">
        <f t="shared" si="7"/>
        <v>0.49938613530384862</v>
      </c>
      <c r="M14" s="17">
        <f t="shared" si="7"/>
        <v>0.48680712235321533</v>
      </c>
      <c r="Z14" s="53"/>
      <c r="AA14" s="51"/>
      <c r="AB14" s="52"/>
      <c r="AD14" t="s">
        <v>86</v>
      </c>
      <c r="AE14" t="s">
        <v>87</v>
      </c>
      <c r="AF14" t="s">
        <v>88</v>
      </c>
    </row>
    <row r="15" spans="1:32" ht="14.25" customHeight="1">
      <c r="A15" s="14"/>
      <c r="B15" s="14"/>
      <c r="C15" s="15" t="s">
        <v>89</v>
      </c>
      <c r="D15" s="41">
        <v>381</v>
      </c>
      <c r="E15" s="54">
        <v>420</v>
      </c>
      <c r="F15" s="54">
        <v>424</v>
      </c>
      <c r="J15" s="50" t="s">
        <v>90</v>
      </c>
      <c r="K15" s="17">
        <f t="shared" ref="K15:M15" si="8">(D26+D27)/D22</f>
        <v>2.4459413663739542E-2</v>
      </c>
      <c r="L15" s="17">
        <f t="shared" si="8"/>
        <v>2.7476929639001446E-2</v>
      </c>
      <c r="M15" s="17">
        <f t="shared" si="8"/>
        <v>4.6421345874776233E-2</v>
      </c>
      <c r="AA15" s="51"/>
      <c r="AB15" s="51"/>
      <c r="AC15" s="13">
        <v>2019</v>
      </c>
      <c r="AD15" s="18">
        <v>0.442112522815508</v>
      </c>
      <c r="AE15" s="18">
        <v>0.30172357414222606</v>
      </c>
      <c r="AF15" s="18">
        <v>0.25616390304226594</v>
      </c>
    </row>
    <row r="16" spans="1:32" ht="14.25" customHeight="1">
      <c r="A16" s="9"/>
      <c r="B16" s="9"/>
      <c r="C16" s="10" t="s">
        <v>77</v>
      </c>
      <c r="D16" s="39">
        <v>50749</v>
      </c>
      <c r="E16" s="40">
        <v>86852</v>
      </c>
      <c r="F16" s="40">
        <v>96898</v>
      </c>
      <c r="J16" s="50" t="s">
        <v>91</v>
      </c>
      <c r="K16" s="17">
        <f t="shared" ref="K16:M16" si="9">D11/D22</f>
        <v>0.25616390304226594</v>
      </c>
      <c r="L16" s="17">
        <f t="shared" si="9"/>
        <v>3.6042215446334389E-2</v>
      </c>
      <c r="M16" s="17">
        <f t="shared" si="9"/>
        <v>3.2179817174573917E-2</v>
      </c>
      <c r="AC16" s="13">
        <v>2020</v>
      </c>
      <c r="AD16" s="18">
        <v>0.46334391985751422</v>
      </c>
      <c r="AE16" s="18">
        <v>0.50061386469615143</v>
      </c>
      <c r="AF16" s="18">
        <v>3.6042215446334389E-2</v>
      </c>
    </row>
    <row r="17" spans="1:32" ht="14.25" customHeight="1">
      <c r="A17" s="14"/>
      <c r="B17" s="14"/>
      <c r="C17" s="15" t="s">
        <v>80</v>
      </c>
      <c r="D17" s="41">
        <v>10886</v>
      </c>
      <c r="E17" s="42">
        <v>40562</v>
      </c>
      <c r="F17" s="42">
        <v>45736</v>
      </c>
      <c r="J17" s="50" t="s">
        <v>92</v>
      </c>
      <c r="K17" s="17">
        <f t="shared" ref="K17:M17" si="10">D16/D22</f>
        <v>0.30172357414222606</v>
      </c>
      <c r="L17" s="17">
        <f t="shared" si="10"/>
        <v>0.50061386469615143</v>
      </c>
      <c r="M17" s="17">
        <f t="shared" si="10"/>
        <v>0.51319287764678467</v>
      </c>
      <c r="AC17" s="13">
        <v>2021</v>
      </c>
      <c r="AD17" s="18">
        <v>0.45462730517864142</v>
      </c>
      <c r="AE17" s="18">
        <v>0.51319287764678467</v>
      </c>
      <c r="AF17" s="18">
        <v>3.2179817174573917E-2</v>
      </c>
    </row>
    <row r="18" spans="1:32" ht="14.25" customHeight="1">
      <c r="A18" s="14"/>
      <c r="B18" s="14"/>
      <c r="C18" s="15" t="s">
        <v>93</v>
      </c>
      <c r="D18" s="41">
        <v>34477</v>
      </c>
      <c r="E18" s="42">
        <v>40040</v>
      </c>
      <c r="F18" s="42">
        <v>42223</v>
      </c>
      <c r="J18" s="50" t="s">
        <v>94</v>
      </c>
      <c r="K18" s="17">
        <v>0</v>
      </c>
      <c r="L18" s="17">
        <v>0</v>
      </c>
      <c r="M18" s="17">
        <v>0</v>
      </c>
    </row>
    <row r="19" spans="1:32" ht="14.25" customHeight="1">
      <c r="A19" s="14"/>
      <c r="B19" s="14"/>
      <c r="C19" s="15" t="s">
        <v>95</v>
      </c>
      <c r="D19" s="41">
        <v>45</v>
      </c>
      <c r="E19" s="54">
        <v>89</v>
      </c>
      <c r="F19" s="54">
        <v>94</v>
      </c>
      <c r="J19" s="50" t="s">
        <v>96</v>
      </c>
      <c r="K19" s="17">
        <f t="shared" ref="K19:M19" si="11">D3/(D11+D16)</f>
        <v>0.79247615495284274</v>
      </c>
      <c r="L19" s="17">
        <f t="shared" si="11"/>
        <v>0.8633907953385962</v>
      </c>
      <c r="M19" s="17">
        <f t="shared" si="11"/>
        <v>0.83360848369491325</v>
      </c>
    </row>
    <row r="20" spans="1:32" ht="14.25" customHeight="1">
      <c r="A20" s="14"/>
      <c r="B20" s="14"/>
      <c r="C20" s="15" t="s">
        <v>97</v>
      </c>
      <c r="D20" s="41">
        <v>5267</v>
      </c>
      <c r="E20" s="42">
        <v>6087</v>
      </c>
      <c r="F20" s="42">
        <v>8830</v>
      </c>
    </row>
    <row r="21" spans="1:32" ht="14.25" customHeight="1">
      <c r="A21" s="14"/>
      <c r="B21" s="14"/>
      <c r="C21" s="15" t="s">
        <v>98</v>
      </c>
      <c r="D21" s="41">
        <v>74</v>
      </c>
      <c r="E21" s="54">
        <v>74</v>
      </c>
      <c r="F21" s="54">
        <v>16</v>
      </c>
    </row>
    <row r="22" spans="1:32" ht="14.25" customHeight="1">
      <c r="A22" s="9"/>
      <c r="B22" s="9"/>
      <c r="C22" s="10" t="s">
        <v>99</v>
      </c>
      <c r="D22" s="55">
        <v>168197</v>
      </c>
      <c r="E22" s="56">
        <v>173491</v>
      </c>
      <c r="F22" s="56">
        <v>188814</v>
      </c>
      <c r="O22" s="13"/>
      <c r="P22" s="18"/>
      <c r="Q22" s="18"/>
      <c r="R22" s="18"/>
      <c r="S22" s="18"/>
    </row>
    <row r="23" spans="1:32" ht="14.25" customHeight="1">
      <c r="A23" s="1"/>
      <c r="B23" s="1"/>
    </row>
    <row r="24" spans="1:32" ht="14.25" customHeight="1">
      <c r="A24" s="1"/>
      <c r="B24" s="1"/>
    </row>
    <row r="25" spans="1:32" ht="14.25" customHeight="1">
      <c r="A25" s="1"/>
      <c r="B25" s="1"/>
      <c r="C25" s="57"/>
      <c r="D25" s="58">
        <v>2019</v>
      </c>
      <c r="E25" s="58">
        <v>2020</v>
      </c>
      <c r="F25" s="58">
        <v>2021</v>
      </c>
      <c r="G25" s="59" t="s">
        <v>100</v>
      </c>
    </row>
    <row r="26" spans="1:32" ht="14.25" customHeight="1">
      <c r="A26" s="1"/>
      <c r="C26" s="60" t="s">
        <v>101</v>
      </c>
      <c r="D26" s="61">
        <v>2385</v>
      </c>
      <c r="E26" s="61">
        <v>2892</v>
      </c>
      <c r="F26" s="61">
        <v>6791</v>
      </c>
      <c r="G26" s="59" t="s">
        <v>102</v>
      </c>
    </row>
    <row r="27" spans="1:32" ht="14.25" customHeight="1">
      <c r="A27" s="1"/>
      <c r="C27" s="60" t="s">
        <v>103</v>
      </c>
      <c r="D27" s="62">
        <v>1729</v>
      </c>
      <c r="E27" s="61">
        <v>1875</v>
      </c>
      <c r="F27" s="61">
        <v>1974</v>
      </c>
    </row>
    <row r="28" spans="1:32" ht="14.25" customHeight="1">
      <c r="A28" s="1"/>
      <c r="F28" s="18"/>
    </row>
    <row r="29" spans="1:32" ht="14.25" customHeight="1">
      <c r="A29" s="1"/>
      <c r="B29" s="182" t="s">
        <v>104</v>
      </c>
      <c r="C29" s="21"/>
      <c r="D29" s="21">
        <v>2019</v>
      </c>
      <c r="E29" s="21">
        <v>2020</v>
      </c>
      <c r="F29" s="21">
        <v>2021</v>
      </c>
    </row>
    <row r="30" spans="1:32" ht="14.25" customHeight="1">
      <c r="A30" s="1"/>
      <c r="B30" s="175"/>
      <c r="C30" s="63" t="str">
        <f t="shared" ref="C30:C49" si="12">C3</f>
        <v>I. Kapitał ( fundusz) własny</v>
      </c>
      <c r="D30" s="63">
        <f t="shared" ref="D30:F30" si="13">D3/D$22</f>
        <v>0.442112522815508</v>
      </c>
      <c r="E30" s="63">
        <f t="shared" si="13"/>
        <v>0.46334391985751422</v>
      </c>
      <c r="F30" s="63">
        <f t="shared" si="13"/>
        <v>0.45462730517864142</v>
      </c>
    </row>
    <row r="31" spans="1:32" ht="14.25" customHeight="1">
      <c r="A31" s="1"/>
      <c r="B31" s="175"/>
      <c r="C31" s="64" t="str">
        <f t="shared" si="12"/>
        <v>1. Kapitał podstawowy</v>
      </c>
      <c r="D31" s="64">
        <f t="shared" ref="D31:F31" si="14">D4/D$22</f>
        <v>3.6219433164681888E-2</v>
      </c>
      <c r="E31" s="64">
        <f t="shared" si="14"/>
        <v>3.5114213417410702E-2</v>
      </c>
      <c r="F31" s="64">
        <f t="shared" si="14"/>
        <v>3.226455665363797E-2</v>
      </c>
    </row>
    <row r="32" spans="1:32" ht="14.25" customHeight="1">
      <c r="A32" s="1"/>
      <c r="B32" s="175"/>
      <c r="C32" s="64" t="str">
        <f t="shared" si="12"/>
        <v>2. Kapitał zapasowy ze sprzedaży akcji powyżej ceny
nominalnej</v>
      </c>
      <c r="D32" s="64">
        <f t="shared" ref="D32:F32" si="15">D5/D$22</f>
        <v>7.6868196222286966E-2</v>
      </c>
      <c r="E32" s="64">
        <f t="shared" si="15"/>
        <v>7.452259771400245E-2</v>
      </c>
      <c r="F32" s="64">
        <f t="shared" si="15"/>
        <v>6.8474795301195893E-2</v>
      </c>
    </row>
    <row r="33" spans="1:6" ht="14.25" customHeight="1">
      <c r="A33" s="1"/>
      <c r="B33" s="175"/>
      <c r="C33" s="64" t="str">
        <f t="shared" si="12"/>
        <v>3. Kapitał zapasowy</v>
      </c>
      <c r="D33" s="64">
        <f t="shared" ref="D33:F33" si="16">D6/D$22</f>
        <v>0.21149009792089038</v>
      </c>
      <c r="E33" s="64">
        <f t="shared" si="16"/>
        <v>0.22886489789095688</v>
      </c>
      <c r="F33" s="64">
        <f t="shared" si="16"/>
        <v>0.23915599478852204</v>
      </c>
    </row>
    <row r="34" spans="1:6" ht="14.25" customHeight="1">
      <c r="A34" s="1"/>
      <c r="B34" s="175"/>
      <c r="C34" s="64" t="str">
        <f t="shared" si="12"/>
        <v>4. Kapitał z emisji opcji dla kadry zarządzającej</v>
      </c>
      <c r="D34" s="64">
        <f t="shared" ref="D34:F34" si="17">D7/D$22</f>
        <v>2.9429775798617097E-3</v>
      </c>
      <c r="E34" s="64">
        <f t="shared" si="17"/>
        <v>0</v>
      </c>
      <c r="F34" s="64">
        <f t="shared" si="17"/>
        <v>0</v>
      </c>
    </row>
    <row r="35" spans="1:6" ht="14.25" customHeight="1">
      <c r="A35" s="1"/>
      <c r="B35" s="175"/>
      <c r="C35" s="64" t="str">
        <f t="shared" si="12"/>
        <v>5. Pozostały kapitał rezerwowy</v>
      </c>
      <c r="D35" s="64">
        <f t="shared" ref="D35:F35" si="18">D8/D$22</f>
        <v>5.1071065476792098E-2</v>
      </c>
      <c r="E35" s="64">
        <f t="shared" si="18"/>
        <v>5.2365828774979681E-2</v>
      </c>
      <c r="F35" s="64">
        <f t="shared" si="18"/>
        <v>4.8116135456057287E-2</v>
      </c>
    </row>
    <row r="36" spans="1:6" ht="14.25" customHeight="1">
      <c r="A36" s="1"/>
      <c r="B36" s="175"/>
      <c r="C36" s="64" t="str">
        <f t="shared" si="12"/>
        <v>6. Zyski zatrzymane</v>
      </c>
      <c r="D36" s="64">
        <f t="shared" ref="D36:F36" si="19">D9/D$22</f>
        <v>2.8799562417879034E-2</v>
      </c>
      <c r="E36" s="64">
        <f t="shared" si="19"/>
        <v>2.7724781112564916E-2</v>
      </c>
      <c r="F36" s="64">
        <f t="shared" si="19"/>
        <v>2.547480589363077E-2</v>
      </c>
    </row>
    <row r="37" spans="1:6" ht="14.25" customHeight="1">
      <c r="A37" s="1"/>
      <c r="B37" s="175"/>
      <c r="C37" s="64" t="str">
        <f t="shared" si="12"/>
        <v>7. Zysk netto</v>
      </c>
      <c r="D37" s="64">
        <f t="shared" ref="D37:F37" si="20">D10/D$22</f>
        <v>3.4721190033115933E-2</v>
      </c>
      <c r="E37" s="64">
        <f t="shared" si="20"/>
        <v>4.4751600947599585E-2</v>
      </c>
      <c r="F37" s="64">
        <f t="shared" si="20"/>
        <v>4.1141017085597469E-2</v>
      </c>
    </row>
    <row r="38" spans="1:6" ht="14.25" customHeight="1">
      <c r="A38" s="1"/>
      <c r="B38" s="175"/>
      <c r="C38" s="63" t="str">
        <f t="shared" si="12"/>
        <v>II. Zobowiązania długoterminowe</v>
      </c>
      <c r="D38" s="63">
        <f t="shared" ref="D38:F38" si="21">D11/D$22</f>
        <v>0.25616390304226594</v>
      </c>
      <c r="E38" s="63">
        <f t="shared" si="21"/>
        <v>3.6042215446334389E-2</v>
      </c>
      <c r="F38" s="63">
        <f t="shared" si="21"/>
        <v>3.2179817174573917E-2</v>
      </c>
    </row>
    <row r="39" spans="1:6" ht="14.25" customHeight="1">
      <c r="A39" s="1"/>
      <c r="B39" s="175"/>
      <c r="C39" s="64" t="str">
        <f t="shared" si="12"/>
        <v>1. Kredyty i pożyczki</v>
      </c>
      <c r="D39" s="64">
        <f t="shared" ref="D39:F39" si="22">D12/D$22</f>
        <v>0.22604445977038828</v>
      </c>
      <c r="E39" s="64">
        <f t="shared" si="22"/>
        <v>0</v>
      </c>
      <c r="F39" s="64">
        <f t="shared" si="22"/>
        <v>0</v>
      </c>
    </row>
    <row r="40" spans="1:6" ht="14.25" customHeight="1">
      <c r="A40" s="1"/>
      <c r="B40" s="175"/>
      <c r="C40" s="64" t="str">
        <f t="shared" si="12"/>
        <v>2. Rezerwa z tytułu odroczonego podatku dochodowego</v>
      </c>
      <c r="D40" s="64">
        <f t="shared" ref="D40:F40" si="23">D13/D$22</f>
        <v>8.0144116720274432E-3</v>
      </c>
      <c r="E40" s="64">
        <f t="shared" si="23"/>
        <v>8.3866021868569552E-3</v>
      </c>
      <c r="F40" s="64">
        <f t="shared" si="23"/>
        <v>8.2091370343300822E-3</v>
      </c>
    </row>
    <row r="41" spans="1:6" ht="14.25" customHeight="1">
      <c r="A41" s="1"/>
      <c r="B41" s="175"/>
      <c r="C41" s="64" t="str">
        <f t="shared" si="12"/>
        <v>3. Zobowiązania długoterminowe inne</v>
      </c>
      <c r="D41" s="64">
        <f t="shared" ref="D41:F41" si="24">D14/D$22</f>
        <v>1.9839830674744496E-2</v>
      </c>
      <c r="E41" s="64">
        <f t="shared" si="24"/>
        <v>2.5234738401415636E-2</v>
      </c>
      <c r="F41" s="64">
        <f t="shared" si="24"/>
        <v>2.1725083945046447E-2</v>
      </c>
    </row>
    <row r="42" spans="1:6" ht="14.25" customHeight="1">
      <c r="A42" s="1"/>
      <c r="B42" s="175"/>
      <c r="C42" s="64" t="str">
        <f t="shared" si="12"/>
        <v>4. Rezerwa na świadczenia pracownicze</v>
      </c>
      <c r="D42" s="64">
        <f t="shared" ref="D42:F42" si="25">D15/D$22</f>
        <v>2.2652009251056798E-3</v>
      </c>
      <c r="E42" s="64">
        <f t="shared" si="25"/>
        <v>2.4208748580618017E-3</v>
      </c>
      <c r="F42" s="64">
        <f t="shared" si="25"/>
        <v>2.2455961951973898E-3</v>
      </c>
    </row>
    <row r="43" spans="1:6" ht="14.25" customHeight="1">
      <c r="A43" s="1"/>
      <c r="B43" s="175"/>
      <c r="C43" s="63" t="str">
        <f t="shared" si="12"/>
        <v>III. Zobowiązania krótkoterminowe</v>
      </c>
      <c r="D43" s="63">
        <f t="shared" ref="D43:F43" si="26">D16/D$22</f>
        <v>0.30172357414222606</v>
      </c>
      <c r="E43" s="63">
        <f t="shared" si="26"/>
        <v>0.50061386469615143</v>
      </c>
      <c r="F43" s="63">
        <f t="shared" si="26"/>
        <v>0.51319287764678467</v>
      </c>
    </row>
    <row r="44" spans="1:6" ht="14.25" customHeight="1">
      <c r="A44" s="1"/>
      <c r="B44" s="175"/>
      <c r="C44" s="64" t="str">
        <f t="shared" si="12"/>
        <v>1. Kredyty i pożyczki</v>
      </c>
      <c r="D44" s="64">
        <f t="shared" ref="D44:F44" si="27">D17/D$22</f>
        <v>6.4721725119948628E-2</v>
      </c>
      <c r="E44" s="64">
        <f t="shared" si="27"/>
        <v>0.23379887141119712</v>
      </c>
      <c r="F44" s="64">
        <f t="shared" si="27"/>
        <v>0.24222780090459395</v>
      </c>
    </row>
    <row r="45" spans="1:6" ht="14.25" customHeight="1">
      <c r="A45" s="1"/>
      <c r="B45" s="175"/>
      <c r="C45" s="64" t="str">
        <f t="shared" si="12"/>
        <v>2. Zobowiązania handlowe</v>
      </c>
      <c r="D45" s="64">
        <f t="shared" ref="D45:F45" si="28">D18/D$22</f>
        <v>0.20497987478968116</v>
      </c>
      <c r="E45" s="64">
        <f t="shared" si="28"/>
        <v>0.23079006980189173</v>
      </c>
      <c r="F45" s="64">
        <f t="shared" si="28"/>
        <v>0.22362218903259293</v>
      </c>
    </row>
    <row r="46" spans="1:6" ht="14.25" customHeight="1">
      <c r="A46" s="1"/>
      <c r="B46" s="175"/>
      <c r="C46" s="64" t="str">
        <f t="shared" si="12"/>
        <v>3. Zobowiązania z tytułu podatku dochodowego</v>
      </c>
      <c r="D46" s="64">
        <f t="shared" ref="D46:F46" si="29">D19/D$22</f>
        <v>2.6754341635106454E-4</v>
      </c>
      <c r="E46" s="64">
        <f t="shared" si="29"/>
        <v>5.1299491039881028E-4</v>
      </c>
      <c r="F46" s="64">
        <f t="shared" si="29"/>
        <v>4.9784443950130818E-4</v>
      </c>
    </row>
    <row r="47" spans="1:6" ht="14.25" customHeight="1">
      <c r="A47" s="1"/>
      <c r="B47" s="175"/>
      <c r="C47" s="64" t="str">
        <f t="shared" si="12"/>
        <v>4. Pozostałe zobowiązania oraz inne rezerwy krótkoterminowe</v>
      </c>
      <c r="D47" s="64">
        <f t="shared" ref="D47:F47" si="30">D20/D$22</f>
        <v>3.1314470531579042E-2</v>
      </c>
      <c r="E47" s="64">
        <f t="shared" si="30"/>
        <v>3.5085393478624251E-2</v>
      </c>
      <c r="F47" s="64">
        <f t="shared" si="30"/>
        <v>4.6765600008473948E-2</v>
      </c>
    </row>
    <row r="48" spans="1:6" ht="14.25" customHeight="1">
      <c r="A48" s="1"/>
      <c r="B48" s="175"/>
      <c r="C48" s="64" t="str">
        <f t="shared" si="12"/>
        <v>5. Rezerwa na świadczenia pracownicze</v>
      </c>
      <c r="D48" s="64">
        <f t="shared" ref="D48:F48" si="31">D21/D$22</f>
        <v>4.39960284666195E-4</v>
      </c>
      <c r="E48" s="64">
        <f t="shared" si="31"/>
        <v>4.2653509403946027E-4</v>
      </c>
      <c r="F48" s="64">
        <f t="shared" si="31"/>
        <v>8.4739479064052455E-5</v>
      </c>
    </row>
    <row r="49" spans="1:6" ht="14.25" customHeight="1">
      <c r="A49" s="1"/>
      <c r="B49" s="176"/>
      <c r="C49" s="63" t="str">
        <f t="shared" si="12"/>
        <v>Pasywa razem</v>
      </c>
      <c r="D49" s="63">
        <f t="shared" ref="D49:F49" si="32">D22/D$22</f>
        <v>1</v>
      </c>
      <c r="E49" s="63">
        <f t="shared" si="32"/>
        <v>1</v>
      </c>
      <c r="F49" s="63">
        <f t="shared" si="32"/>
        <v>1</v>
      </c>
    </row>
    <row r="50" spans="1:6" ht="14.25" customHeight="1">
      <c r="A50" s="1"/>
    </row>
    <row r="51" spans="1:6" ht="14.25" customHeight="1">
      <c r="A51" s="1"/>
      <c r="B51" s="178" t="s">
        <v>105</v>
      </c>
      <c r="C51" s="21"/>
      <c r="D51" s="21">
        <v>2019</v>
      </c>
      <c r="E51" s="21">
        <v>2020</v>
      </c>
      <c r="F51" s="21">
        <v>2021</v>
      </c>
    </row>
    <row r="52" spans="1:6" ht="14.25" customHeight="1">
      <c r="A52" s="1"/>
      <c r="B52" s="175"/>
      <c r="C52" s="65" t="str">
        <f t="shared" ref="C52:C70" si="33">C30</f>
        <v>I. Kapitał ( fundusz) własny</v>
      </c>
      <c r="D52" s="63">
        <f t="shared" ref="D52:F52" si="34">D3/D$3</f>
        <v>1</v>
      </c>
      <c r="E52" s="63">
        <f t="shared" si="34"/>
        <v>1</v>
      </c>
      <c r="F52" s="63">
        <f t="shared" si="34"/>
        <v>1</v>
      </c>
    </row>
    <row r="53" spans="1:6" ht="14.25" customHeight="1">
      <c r="A53" s="1"/>
      <c r="B53" s="175"/>
      <c r="C53" s="66" t="str">
        <f t="shared" si="33"/>
        <v>1. Kapitał podstawowy</v>
      </c>
      <c r="D53" s="64">
        <f t="shared" ref="D53:F53" si="35">D4/D$3</f>
        <v>8.1923563110190695E-2</v>
      </c>
      <c r="E53" s="64">
        <f t="shared" si="35"/>
        <v>7.5784340556813379E-2</v>
      </c>
      <c r="F53" s="64">
        <f t="shared" si="35"/>
        <v>7.0969245107176143E-2</v>
      </c>
    </row>
    <row r="54" spans="1:6" ht="14.25" customHeight="1">
      <c r="A54" s="1"/>
      <c r="B54" s="175"/>
      <c r="C54" s="66" t="str">
        <f t="shared" si="33"/>
        <v>2. Kapitał zapasowy ze sprzedaży akcji powyżej ceny
nominalnej</v>
      </c>
      <c r="D54" s="64">
        <f t="shared" ref="D54:F54" si="36">D5/D$3</f>
        <v>0.17386568408595787</v>
      </c>
      <c r="E54" s="64">
        <f t="shared" si="36"/>
        <v>0.16083646406090613</v>
      </c>
      <c r="F54" s="64">
        <f t="shared" si="36"/>
        <v>0.15061742777260018</v>
      </c>
    </row>
    <row r="55" spans="1:6" ht="14.25" customHeight="1">
      <c r="A55" s="1"/>
      <c r="B55" s="175"/>
      <c r="C55" s="66" t="str">
        <f t="shared" si="33"/>
        <v>3. Kapitał zapasowy</v>
      </c>
      <c r="D55" s="64">
        <f t="shared" ref="D55:F55" si="37">D6/D$3</f>
        <v>0.47836260455609048</v>
      </c>
      <c r="E55" s="64">
        <f t="shared" si="37"/>
        <v>0.49394173114721468</v>
      </c>
      <c r="F55" s="64">
        <f t="shared" si="37"/>
        <v>0.52604846225535884</v>
      </c>
    </row>
    <row r="56" spans="1:6" ht="14.25" customHeight="1">
      <c r="A56" s="1"/>
      <c r="B56" s="175"/>
      <c r="C56" s="66" t="str">
        <f t="shared" si="33"/>
        <v>4. Kapitał z emisji opcji dla kadry zarządzającej</v>
      </c>
      <c r="D56" s="64">
        <f t="shared" ref="D56:F56" si="38">D7/D$3</f>
        <v>6.656625695919959E-3</v>
      </c>
      <c r="E56" s="64">
        <f t="shared" si="38"/>
        <v>0</v>
      </c>
      <c r="F56" s="64">
        <f t="shared" si="38"/>
        <v>0</v>
      </c>
    </row>
    <row r="57" spans="1:6" ht="14.25" customHeight="1">
      <c r="A57" s="1"/>
      <c r="B57" s="175"/>
      <c r="C57" s="66" t="str">
        <f t="shared" si="33"/>
        <v>5. Pozostały kapitał rezerwowy</v>
      </c>
      <c r="D57" s="64">
        <f t="shared" ref="D57:F57" si="39">D8/D$3</f>
        <v>0.11551598934939888</v>
      </c>
      <c r="E57" s="64">
        <f t="shared" si="39"/>
        <v>0.11301719204836663</v>
      </c>
      <c r="F57" s="64">
        <f t="shared" si="39"/>
        <v>0.10583643988816403</v>
      </c>
    </row>
    <row r="58" spans="1:6" ht="14.25" customHeight="1">
      <c r="A58" s="1"/>
      <c r="B58" s="175"/>
      <c r="C58" s="66" t="str">
        <f t="shared" si="33"/>
        <v>6. Zyski zatrzymane</v>
      </c>
      <c r="D58" s="64">
        <f t="shared" ref="D58:F58" si="40">D9/D$3</f>
        <v>6.5140797719265217E-2</v>
      </c>
      <c r="E58" s="64">
        <f t="shared" si="40"/>
        <v>5.983628990122658E-2</v>
      </c>
      <c r="F58" s="64">
        <f t="shared" si="40"/>
        <v>5.6034482758620691E-2</v>
      </c>
    </row>
    <row r="59" spans="1:6" ht="14.25" customHeight="1">
      <c r="A59" s="1"/>
      <c r="B59" s="175"/>
      <c r="C59" s="66" t="str">
        <f t="shared" si="33"/>
        <v>7. Zysk netto</v>
      </c>
      <c r="D59" s="64">
        <f t="shared" ref="D59:F59" si="41">D10/D$3</f>
        <v>7.8534735483176896E-2</v>
      </c>
      <c r="E59" s="64">
        <f t="shared" si="41"/>
        <v>9.6583982285472589E-2</v>
      </c>
      <c r="F59" s="64">
        <f t="shared" si="41"/>
        <v>9.0493942218080145E-2</v>
      </c>
    </row>
    <row r="60" spans="1:6" ht="14.25" customHeight="1">
      <c r="A60" s="1"/>
      <c r="B60" s="175"/>
      <c r="C60" s="65" t="str">
        <f t="shared" si="33"/>
        <v>II. Zobowiązania długoterminowe</v>
      </c>
      <c r="D60" s="63">
        <f t="shared" ref="D60:F60" si="42">D11/D$11</f>
        <v>1</v>
      </c>
      <c r="E60" s="63">
        <f t="shared" si="42"/>
        <v>1</v>
      </c>
      <c r="F60" s="63">
        <f t="shared" si="42"/>
        <v>1</v>
      </c>
    </row>
    <row r="61" spans="1:6" ht="14.25" customHeight="1">
      <c r="A61" s="1"/>
      <c r="B61" s="175"/>
      <c r="C61" s="66" t="str">
        <f t="shared" si="33"/>
        <v>1. Kredyty i pożyczki</v>
      </c>
      <c r="D61" s="64">
        <f t="shared" ref="D61:F61" si="43">D12/D$11</f>
        <v>0.88242120410342106</v>
      </c>
      <c r="E61" s="64">
        <f t="shared" si="43"/>
        <v>0</v>
      </c>
      <c r="F61" s="64">
        <f t="shared" si="43"/>
        <v>0</v>
      </c>
    </row>
    <row r="62" spans="1:6" ht="14.25" customHeight="1">
      <c r="A62" s="1"/>
      <c r="B62" s="175"/>
      <c r="C62" s="66" t="str">
        <f t="shared" si="33"/>
        <v>2. Rezerwa z tytułu odroczonego podatku dochodowego</v>
      </c>
      <c r="D62" s="64">
        <f t="shared" ref="D62:F62" si="44">D13/D$11</f>
        <v>3.1286264679942444E-2</v>
      </c>
      <c r="E62" s="64">
        <f t="shared" si="44"/>
        <v>0.23268830961138653</v>
      </c>
      <c r="F62" s="64">
        <f t="shared" si="44"/>
        <v>0.25510204081632654</v>
      </c>
    </row>
    <row r="63" spans="1:6" ht="14.25" customHeight="1">
      <c r="A63" s="1"/>
      <c r="B63" s="175"/>
      <c r="C63" s="66" t="str">
        <f t="shared" si="33"/>
        <v>3. Zobowiązania długoterminowe inne</v>
      </c>
      <c r="D63" s="64">
        <f t="shared" ref="D63:F63" si="45">D14/D$11</f>
        <v>7.7449751659471752E-2</v>
      </c>
      <c r="E63" s="64">
        <f t="shared" si="45"/>
        <v>0.70014393091316163</v>
      </c>
      <c r="F63" s="64">
        <f t="shared" si="45"/>
        <v>0.67511520737327191</v>
      </c>
    </row>
    <row r="64" spans="1:6" ht="14.25" customHeight="1">
      <c r="A64" s="1"/>
      <c r="B64" s="175"/>
      <c r="C64" s="66" t="str">
        <f t="shared" si="33"/>
        <v>4. Rezerwa na świadczenia pracownicze</v>
      </c>
      <c r="D64" s="64">
        <f t="shared" ref="D64:F64" si="46">D15/D$11</f>
        <v>8.84277955716474E-3</v>
      </c>
      <c r="E64" s="64">
        <f t="shared" si="46"/>
        <v>6.7167759475451783E-2</v>
      </c>
      <c r="F64" s="64">
        <f t="shared" si="46"/>
        <v>6.9782751810401583E-2</v>
      </c>
    </row>
    <row r="65" spans="1:6" ht="14.25" customHeight="1">
      <c r="A65" s="1"/>
      <c r="B65" s="175"/>
      <c r="C65" s="65" t="str">
        <f t="shared" si="33"/>
        <v>III. Zobowiązania krótkoterminowe</v>
      </c>
      <c r="D65" s="63">
        <f t="shared" ref="D65:F65" si="47">D16/D$16</f>
        <v>1</v>
      </c>
      <c r="E65" s="63">
        <f t="shared" si="47"/>
        <v>1</v>
      </c>
      <c r="F65" s="63">
        <f t="shared" si="47"/>
        <v>1</v>
      </c>
    </row>
    <row r="66" spans="1:6" ht="14.25" customHeight="1">
      <c r="A66" s="1"/>
      <c r="B66" s="175"/>
      <c r="C66" s="66" t="str">
        <f t="shared" si="33"/>
        <v>1. Kredyty i pożyczki</v>
      </c>
      <c r="D66" s="64">
        <f t="shared" ref="D66:F66" si="48">D17/D$16</f>
        <v>0.21450668978699089</v>
      </c>
      <c r="E66" s="64">
        <f t="shared" si="48"/>
        <v>0.46702436328466818</v>
      </c>
      <c r="F66" s="64">
        <f t="shared" si="48"/>
        <v>0.47200148609878428</v>
      </c>
    </row>
    <row r="67" spans="1:6" ht="14.25" customHeight="1">
      <c r="A67" s="1"/>
      <c r="B67" s="175"/>
      <c r="C67" s="66" t="str">
        <f t="shared" si="33"/>
        <v>2. Zobowiązania handlowe</v>
      </c>
      <c r="D67" s="64">
        <f t="shared" ref="D67:F67" si="49">D18/D$16</f>
        <v>0.67936314016039723</v>
      </c>
      <c r="E67" s="64">
        <f t="shared" si="49"/>
        <v>0.4610141389950721</v>
      </c>
      <c r="F67" s="64">
        <f t="shared" si="49"/>
        <v>0.4357468678404095</v>
      </c>
    </row>
    <row r="68" spans="1:6" ht="14.25" customHeight="1">
      <c r="A68" s="1"/>
      <c r="B68" s="175"/>
      <c r="C68" s="66" t="str">
        <f t="shared" si="33"/>
        <v>3. Zobowiązania z tytułu podatku dochodowego</v>
      </c>
      <c r="D68" s="64">
        <f t="shared" ref="D68:F68" si="50">D19/D$16</f>
        <v>8.8671697964491907E-4</v>
      </c>
      <c r="E68" s="64">
        <f t="shared" si="50"/>
        <v>1.0247317275364988E-3</v>
      </c>
      <c r="F68" s="64">
        <f t="shared" si="50"/>
        <v>9.7009226196619123E-4</v>
      </c>
    </row>
    <row r="69" spans="1:6" ht="14.25" customHeight="1">
      <c r="A69" s="1"/>
      <c r="B69" s="175"/>
      <c r="C69" s="66" t="str">
        <f t="shared" si="33"/>
        <v>4. Pozostałe zobowiązania oraz inne rezerwy krótkoterminowe</v>
      </c>
      <c r="D69" s="64">
        <f t="shared" ref="D69:F69" si="51">D20/D$16</f>
        <v>0.10378529626199531</v>
      </c>
      <c r="E69" s="64">
        <f t="shared" si="51"/>
        <v>7.0084741859715374E-2</v>
      </c>
      <c r="F69" s="64">
        <f t="shared" si="51"/>
        <v>9.1126751842143291E-2</v>
      </c>
    </row>
    <row r="70" spans="1:6" ht="14.25" customHeight="1">
      <c r="A70" s="1"/>
      <c r="B70" s="176"/>
      <c r="C70" s="66" t="str">
        <f t="shared" si="33"/>
        <v>5. Rezerwa na świadczenia pracownicze</v>
      </c>
      <c r="D70" s="64">
        <f t="shared" ref="D70:F70" si="52">D21/D$16</f>
        <v>1.4581568109716448E-3</v>
      </c>
      <c r="E70" s="64">
        <f t="shared" si="52"/>
        <v>8.5202413300787549E-4</v>
      </c>
      <c r="F70" s="64">
        <f t="shared" si="52"/>
        <v>1.651220871431815E-4</v>
      </c>
    </row>
    <row r="71" spans="1:6" ht="14.25" customHeight="1">
      <c r="A71" s="1"/>
    </row>
    <row r="72" spans="1:6" ht="14.25" customHeight="1">
      <c r="A72" s="1"/>
    </row>
    <row r="73" spans="1:6" ht="14.25" customHeight="1">
      <c r="A73" s="1"/>
      <c r="B73" s="174" t="s">
        <v>106</v>
      </c>
      <c r="C73" s="26"/>
      <c r="D73" s="26">
        <v>2020</v>
      </c>
      <c r="E73" s="26">
        <v>2021</v>
      </c>
    </row>
    <row r="74" spans="1:6" ht="14.25" customHeight="1">
      <c r="A74" s="1"/>
      <c r="B74" s="175"/>
      <c r="C74" s="67" t="str">
        <f t="shared" ref="C74:C93" si="53">C30</f>
        <v>I. Kapitał ( fundusz) własny</v>
      </c>
      <c r="D74" s="68">
        <f t="shared" ref="D74:E74" si="54">(E3-$D3)/ABS($D3)</f>
        <v>8.1009117560044114E-2</v>
      </c>
      <c r="E74" s="68">
        <f t="shared" si="54"/>
        <v>0.15435302977327128</v>
      </c>
    </row>
    <row r="75" spans="1:6" ht="14.25" customHeight="1">
      <c r="A75" s="1"/>
      <c r="B75" s="175"/>
      <c r="C75" s="69" t="str">
        <f t="shared" si="53"/>
        <v>1. Kapitał podstawowy</v>
      </c>
      <c r="D75" s="70">
        <f t="shared" ref="D75:E75" si="55">(E4-$D4)/ABS($D4)</f>
        <v>0</v>
      </c>
      <c r="E75" s="70">
        <f t="shared" si="55"/>
        <v>0</v>
      </c>
    </row>
    <row r="76" spans="1:6" ht="14.25" customHeight="1">
      <c r="A76" s="1"/>
      <c r="B76" s="175"/>
      <c r="C76" s="69" t="str">
        <f t="shared" si="53"/>
        <v>2. Kapitał zapasowy ze sprzedaży akcji powyżej ceny
nominalnej</v>
      </c>
      <c r="D76" s="70">
        <f t="shared" ref="D76:E76" si="56">(E5-$D5)/ABS($D5)</f>
        <v>0</v>
      </c>
      <c r="E76" s="70">
        <f t="shared" si="56"/>
        <v>0</v>
      </c>
    </row>
    <row r="77" spans="1:6" ht="14.25" customHeight="1">
      <c r="A77" s="1"/>
      <c r="B77" s="175"/>
      <c r="C77" s="69" t="str">
        <f t="shared" si="53"/>
        <v>3. Kapitał zapasowy</v>
      </c>
      <c r="D77" s="70">
        <f t="shared" ref="D77:E77" si="57">(E6-$D6)/ABS($D6)</f>
        <v>0.11621500056223996</v>
      </c>
      <c r="E77" s="70">
        <f t="shared" si="57"/>
        <v>0.26942539075677502</v>
      </c>
    </row>
    <row r="78" spans="1:6" ht="14.25" customHeight="1">
      <c r="A78" s="1"/>
      <c r="B78" s="175"/>
      <c r="C78" s="69" t="str">
        <f t="shared" si="53"/>
        <v>4. Kapitał z emisji opcji dla kadry zarządzającej</v>
      </c>
      <c r="D78" s="70">
        <f t="shared" ref="D78:E78" si="58">(E7-$D7)/ABS($D7)</f>
        <v>-1</v>
      </c>
      <c r="E78" s="70">
        <f t="shared" si="58"/>
        <v>-1</v>
      </c>
    </row>
    <row r="79" spans="1:6" ht="14.25" customHeight="1">
      <c r="A79" s="1"/>
      <c r="B79" s="175"/>
      <c r="C79" s="69" t="str">
        <f t="shared" si="53"/>
        <v>5. Pozostały kapitał rezerwowy</v>
      </c>
      <c r="D79" s="70">
        <f t="shared" ref="D79:E79" si="59">(E8-$D8)/ABS($D8)</f>
        <v>5.7625145518044235E-2</v>
      </c>
      <c r="E79" s="70">
        <f t="shared" si="59"/>
        <v>5.7625145518044235E-2</v>
      </c>
    </row>
    <row r="80" spans="1:6" ht="14.25" customHeight="1">
      <c r="A80" s="1"/>
      <c r="B80" s="175"/>
      <c r="C80" s="69" t="str">
        <f t="shared" si="53"/>
        <v>6. Zyski zatrzymane</v>
      </c>
      <c r="D80" s="70">
        <f t="shared" ref="D80:E80" si="60">(E9-$D9)/ABS($D9)</f>
        <v>-7.0189925681255162E-3</v>
      </c>
      <c r="E80" s="70">
        <f t="shared" si="60"/>
        <v>-7.0189925681255162E-3</v>
      </c>
    </row>
    <row r="81" spans="1:5" ht="14.25" customHeight="1">
      <c r="A81" s="1"/>
      <c r="B81" s="175"/>
      <c r="C81" s="69" t="str">
        <f t="shared" si="53"/>
        <v>7. Zysk netto</v>
      </c>
      <c r="D81" s="70">
        <f t="shared" ref="D81:E81" si="61">(E10-$D10)/ABS($D10)</f>
        <v>0.32945205479452055</v>
      </c>
      <c r="E81" s="70">
        <f t="shared" si="61"/>
        <v>0.33013698630136984</v>
      </c>
    </row>
    <row r="82" spans="1:5" ht="14.25" customHeight="1">
      <c r="A82" s="1"/>
      <c r="B82" s="175"/>
      <c r="C82" s="67" t="str">
        <f t="shared" si="53"/>
        <v>II. Zobowiązania długoterminowe</v>
      </c>
      <c r="D82" s="68">
        <f t="shared" ref="D82:E82" si="62">(E11-$D11)/ABS($D11)</f>
        <v>-0.85487165204474769</v>
      </c>
      <c r="E82" s="68">
        <f t="shared" si="62"/>
        <v>-0.85897971498862735</v>
      </c>
    </row>
    <row r="83" spans="1:5" ht="14.25" customHeight="1">
      <c r="A83" s="1"/>
      <c r="B83" s="175"/>
      <c r="C83" s="69" t="str">
        <f t="shared" si="53"/>
        <v>1. Kredyty i pożyczki</v>
      </c>
      <c r="D83" s="70">
        <f t="shared" ref="D83:E83" si="63">(E12-$D12)/ABS($D12)</f>
        <v>-1</v>
      </c>
      <c r="E83" s="70">
        <f t="shared" si="63"/>
        <v>-1</v>
      </c>
    </row>
    <row r="84" spans="1:5" ht="14.25" customHeight="1">
      <c r="A84" s="1"/>
      <c r="B84" s="175"/>
      <c r="C84" s="69" t="str">
        <f t="shared" si="53"/>
        <v>2. Rezerwa z tytułu odroczonego podatku dochodowego</v>
      </c>
      <c r="D84" s="70">
        <f t="shared" ref="D84:E84" si="64">(E13-$D13)/ABS($D13)</f>
        <v>7.9376854599406535E-2</v>
      </c>
      <c r="E84" s="70">
        <f t="shared" si="64"/>
        <v>0.14985163204747776</v>
      </c>
    </row>
    <row r="85" spans="1:5" ht="14.25" customHeight="1">
      <c r="A85" s="1"/>
      <c r="B85" s="175"/>
      <c r="C85" s="69" t="str">
        <f t="shared" si="53"/>
        <v>3. Zobowiązania długoterminowe inne</v>
      </c>
      <c r="D85" s="70">
        <f t="shared" ref="D85:E85" si="65">(E14-$D14)/ABS($D14)</f>
        <v>0.31195684746778546</v>
      </c>
      <c r="E85" s="70">
        <f t="shared" si="65"/>
        <v>0.22924782738987115</v>
      </c>
    </row>
    <row r="86" spans="1:5" ht="14.25" customHeight="1">
      <c r="A86" s="1"/>
      <c r="B86" s="175"/>
      <c r="C86" s="69" t="str">
        <f t="shared" si="53"/>
        <v>4. Rezerwa na świadczenia pracownicze</v>
      </c>
      <c r="D86" s="70">
        <f t="shared" ref="D86:E86" si="66">(E15-$D15)/ABS($D15)</f>
        <v>0.10236220472440945</v>
      </c>
      <c r="E86" s="70">
        <f t="shared" si="66"/>
        <v>0.11286089238845144</v>
      </c>
    </row>
    <row r="87" spans="1:5" ht="14.25" customHeight="1">
      <c r="A87" s="1"/>
      <c r="B87" s="175"/>
      <c r="C87" s="69" t="str">
        <f t="shared" si="53"/>
        <v>III. Zobowiązania krótkoterminowe</v>
      </c>
      <c r="D87" s="70">
        <f t="shared" ref="D87:E87" si="67">(E16-$D16)/ABS($D16)</f>
        <v>0.71140318035823369</v>
      </c>
      <c r="E87" s="70">
        <f t="shared" si="67"/>
        <v>0.90935781985851938</v>
      </c>
    </row>
    <row r="88" spans="1:5" ht="14.25" customHeight="1">
      <c r="A88" s="1"/>
      <c r="B88" s="175"/>
      <c r="C88" s="67" t="str">
        <f t="shared" si="53"/>
        <v>1. Kredyty i pożyczki</v>
      </c>
      <c r="D88" s="68">
        <f t="shared" ref="D88:E88" si="68">(E17-$D17)/ABS($D17)</f>
        <v>2.7260701818849897</v>
      </c>
      <c r="E88" s="68">
        <f t="shared" si="68"/>
        <v>3.201359544368914</v>
      </c>
    </row>
    <row r="89" spans="1:5" ht="14.25" customHeight="1">
      <c r="A89" s="1"/>
      <c r="B89" s="175"/>
      <c r="C89" s="69" t="str">
        <f t="shared" si="53"/>
        <v>2. Zobowiązania handlowe</v>
      </c>
      <c r="D89" s="70">
        <f t="shared" ref="D89:E89" si="69">(E18-$D18)/ABS($D18)</f>
        <v>0.1613539461090002</v>
      </c>
      <c r="E89" s="70">
        <f t="shared" si="69"/>
        <v>0.22467152014386402</v>
      </c>
    </row>
    <row r="90" spans="1:5" ht="14.25" customHeight="1">
      <c r="A90" s="1"/>
      <c r="B90" s="175"/>
      <c r="C90" s="69" t="str">
        <f t="shared" si="53"/>
        <v>3. Zobowiązania z tytułu podatku dochodowego</v>
      </c>
      <c r="D90" s="70">
        <f t="shared" ref="D90:E90" si="70">(E19-$D19)/ABS($D19)</f>
        <v>0.97777777777777775</v>
      </c>
      <c r="E90" s="70">
        <f t="shared" si="70"/>
        <v>1.0888888888888888</v>
      </c>
    </row>
    <row r="91" spans="1:5" ht="14.25" customHeight="1">
      <c r="A91" s="1"/>
      <c r="B91" s="175"/>
      <c r="C91" s="69" t="str">
        <f t="shared" si="53"/>
        <v>4. Pozostałe zobowiązania oraz inne rezerwy krótkoterminowe</v>
      </c>
      <c r="D91" s="70">
        <f t="shared" ref="D91:E91" si="71">(E20-$D20)/ABS($D20)</f>
        <v>0.15568634896525535</v>
      </c>
      <c r="E91" s="70">
        <f t="shared" si="71"/>
        <v>0.67647617239415225</v>
      </c>
    </row>
    <row r="92" spans="1:5" ht="14.25" customHeight="1">
      <c r="A92" s="1"/>
      <c r="B92" s="175"/>
      <c r="C92" s="69" t="str">
        <f t="shared" si="53"/>
        <v>5. Rezerwa na świadczenia pracownicze</v>
      </c>
      <c r="D92" s="70">
        <f t="shared" ref="D92:E92" si="72">(E21-$D21)/ABS($D21)</f>
        <v>0</v>
      </c>
      <c r="E92" s="70">
        <f t="shared" si="72"/>
        <v>-0.78378378378378377</v>
      </c>
    </row>
    <row r="93" spans="1:5" ht="14.25" customHeight="1">
      <c r="A93" s="1"/>
      <c r="B93" s="176"/>
      <c r="C93" s="67" t="str">
        <f t="shared" si="53"/>
        <v>Pasywa razem</v>
      </c>
      <c r="D93" s="68">
        <f t="shared" ref="D93:E93" si="73">(E22-$D22)/ABS($D22)</f>
        <v>3.1474996581389678E-2</v>
      </c>
      <c r="E93" s="68">
        <f t="shared" si="73"/>
        <v>0.12257650255355328</v>
      </c>
    </row>
    <row r="94" spans="1:5" ht="14.25" customHeight="1">
      <c r="A94" s="1"/>
    </row>
    <row r="95" spans="1:5" ht="14.25" customHeight="1">
      <c r="A95" s="1"/>
    </row>
    <row r="96" spans="1:5" ht="14.25" customHeight="1">
      <c r="A96" s="1"/>
    </row>
    <row r="97" spans="1:5" ht="14.25" customHeight="1">
      <c r="A97" s="1"/>
      <c r="B97" s="182" t="s">
        <v>46</v>
      </c>
      <c r="C97" s="26"/>
      <c r="D97" s="26">
        <v>2020</v>
      </c>
      <c r="E97" s="26">
        <v>2021</v>
      </c>
    </row>
    <row r="98" spans="1:5" ht="14.25" customHeight="1">
      <c r="A98" s="1"/>
      <c r="B98" s="175"/>
      <c r="C98" s="67" t="str">
        <f t="shared" ref="C98:C117" si="74">C3</f>
        <v>I. Kapitał ( fundusz) własny</v>
      </c>
      <c r="D98" s="68">
        <f t="shared" ref="D98:E98" si="75">E3/$D3</f>
        <v>1.081009117560044</v>
      </c>
      <c r="E98" s="68">
        <f t="shared" si="75"/>
        <v>1.1543530297732714</v>
      </c>
    </row>
    <row r="99" spans="1:5" ht="14.25" customHeight="1">
      <c r="A99" s="1"/>
      <c r="B99" s="175"/>
      <c r="C99" s="69" t="str">
        <f t="shared" si="74"/>
        <v>1. Kapitał podstawowy</v>
      </c>
      <c r="D99" s="70">
        <f t="shared" ref="D99:E99" si="76">E4/$D4</f>
        <v>1</v>
      </c>
      <c r="E99" s="70">
        <f t="shared" si="76"/>
        <v>1</v>
      </c>
    </row>
    <row r="100" spans="1:5" ht="14.25" customHeight="1">
      <c r="A100" s="1"/>
      <c r="B100" s="175"/>
      <c r="C100" s="69" t="str">
        <f t="shared" si="74"/>
        <v>2. Kapitał zapasowy ze sprzedaży akcji powyżej ceny
nominalnej</v>
      </c>
      <c r="D100" s="70">
        <f t="shared" ref="D100:E100" si="77">E5/$D5</f>
        <v>1</v>
      </c>
      <c r="E100" s="70">
        <f t="shared" si="77"/>
        <v>1</v>
      </c>
    </row>
    <row r="101" spans="1:5" ht="14.25" customHeight="1">
      <c r="A101" s="1"/>
      <c r="B101" s="175"/>
      <c r="C101" s="69" t="str">
        <f t="shared" si="74"/>
        <v>3. Kapitał zapasowy</v>
      </c>
      <c r="D101" s="70">
        <f t="shared" ref="D101:E101" si="78">E6/$D6</f>
        <v>1.11621500056224</v>
      </c>
      <c r="E101" s="70">
        <f t="shared" si="78"/>
        <v>1.269425390756775</v>
      </c>
    </row>
    <row r="102" spans="1:5" ht="14.25" customHeight="1">
      <c r="A102" s="1"/>
      <c r="B102" s="175"/>
      <c r="C102" s="69" t="str">
        <f t="shared" si="74"/>
        <v>4. Kapitał z emisji opcji dla kadry zarządzającej</v>
      </c>
      <c r="D102" s="70">
        <f t="shared" ref="D102:E102" si="79">E7/$D7</f>
        <v>0</v>
      </c>
      <c r="E102" s="70">
        <f t="shared" si="79"/>
        <v>0</v>
      </c>
    </row>
    <row r="103" spans="1:5" ht="14.25" customHeight="1">
      <c r="A103" s="1"/>
      <c r="B103" s="175"/>
      <c r="C103" s="69" t="str">
        <f t="shared" si="74"/>
        <v>5. Pozostały kapitał rezerwowy</v>
      </c>
      <c r="D103" s="70">
        <f t="shared" ref="D103:E103" si="80">E8/$D8</f>
        <v>1.0576251455180443</v>
      </c>
      <c r="E103" s="70">
        <f t="shared" si="80"/>
        <v>1.0576251455180443</v>
      </c>
    </row>
    <row r="104" spans="1:5" ht="14.25" customHeight="1">
      <c r="A104" s="1"/>
      <c r="B104" s="175"/>
      <c r="C104" s="69" t="str">
        <f t="shared" si="74"/>
        <v>6. Zyski zatrzymane</v>
      </c>
      <c r="D104" s="70">
        <f t="shared" ref="D104:E104" si="81">E9/$D9</f>
        <v>0.99298100743187445</v>
      </c>
      <c r="E104" s="70">
        <f t="shared" si="81"/>
        <v>0.99298100743187445</v>
      </c>
    </row>
    <row r="105" spans="1:5" ht="14.25" customHeight="1">
      <c r="A105" s="1"/>
      <c r="B105" s="175"/>
      <c r="C105" s="69" t="str">
        <f t="shared" si="74"/>
        <v>7. Zysk netto</v>
      </c>
      <c r="D105" s="70">
        <f t="shared" ref="D105:E105" si="82">E10/$D10</f>
        <v>1.3294520547945206</v>
      </c>
      <c r="E105" s="70">
        <f t="shared" si="82"/>
        <v>1.3301369863013699</v>
      </c>
    </row>
    <row r="106" spans="1:5" ht="14.25" customHeight="1">
      <c r="A106" s="1"/>
      <c r="B106" s="175"/>
      <c r="C106" s="67" t="str">
        <f t="shared" si="74"/>
        <v>II. Zobowiązania długoterminowe</v>
      </c>
      <c r="D106" s="68">
        <f t="shared" ref="D106:E106" si="83">E11/$D11</f>
        <v>0.14512834795525228</v>
      </c>
      <c r="E106" s="68">
        <f t="shared" si="83"/>
        <v>0.14102028501137259</v>
      </c>
    </row>
    <row r="107" spans="1:5" ht="14.25" customHeight="1">
      <c r="A107" s="1"/>
      <c r="B107" s="175"/>
      <c r="C107" s="69" t="str">
        <f t="shared" si="74"/>
        <v>1. Kredyty i pożyczki</v>
      </c>
      <c r="D107" s="70">
        <f t="shared" ref="D107:E107" si="84">E12/$D12</f>
        <v>0</v>
      </c>
      <c r="E107" s="70">
        <f t="shared" si="84"/>
        <v>0</v>
      </c>
    </row>
    <row r="108" spans="1:5" ht="14.25" customHeight="1">
      <c r="A108" s="1"/>
      <c r="B108" s="175"/>
      <c r="C108" s="69" t="str">
        <f t="shared" si="74"/>
        <v>2. Rezerwa z tytułu odroczonego podatku dochodowego</v>
      </c>
      <c r="D108" s="70">
        <f t="shared" ref="D108:E108" si="85">E13/$D13</f>
        <v>1.0793768545994065</v>
      </c>
      <c r="E108" s="70">
        <f t="shared" si="85"/>
        <v>1.1498516320474776</v>
      </c>
    </row>
    <row r="109" spans="1:5" ht="14.25" customHeight="1">
      <c r="A109" s="1"/>
      <c r="B109" s="175"/>
      <c r="C109" s="69" t="str">
        <f t="shared" si="74"/>
        <v>3. Zobowiązania długoterminowe inne</v>
      </c>
      <c r="D109" s="70">
        <f t="shared" ref="D109:E109" si="86">E14/$D14</f>
        <v>1.3119568474677854</v>
      </c>
      <c r="E109" s="70">
        <f t="shared" si="86"/>
        <v>1.229247827389871</v>
      </c>
    </row>
    <row r="110" spans="1:5" ht="14.25" customHeight="1">
      <c r="A110" s="1"/>
      <c r="B110" s="175"/>
      <c r="C110" s="69" t="str">
        <f t="shared" si="74"/>
        <v>4. Rezerwa na świadczenia pracownicze</v>
      </c>
      <c r="D110" s="70">
        <f t="shared" ref="D110:E110" si="87">E15/$D15</f>
        <v>1.1023622047244095</v>
      </c>
      <c r="E110" s="70">
        <f t="shared" si="87"/>
        <v>1.1128608923884515</v>
      </c>
    </row>
    <row r="111" spans="1:5" ht="14.25" customHeight="1">
      <c r="A111" s="1"/>
      <c r="B111" s="175"/>
      <c r="C111" s="67" t="str">
        <f t="shared" si="74"/>
        <v>III. Zobowiązania krótkoterminowe</v>
      </c>
      <c r="D111" s="68">
        <f t="shared" ref="D111:E111" si="88">E16/$D16</f>
        <v>1.7114031803582337</v>
      </c>
      <c r="E111" s="68">
        <f t="shared" si="88"/>
        <v>1.9093578198585195</v>
      </c>
    </row>
    <row r="112" spans="1:5" ht="14.25" customHeight="1">
      <c r="A112" s="1"/>
      <c r="B112" s="175"/>
      <c r="C112" s="69" t="str">
        <f t="shared" si="74"/>
        <v>1. Kredyty i pożyczki</v>
      </c>
      <c r="D112" s="70">
        <f t="shared" ref="D112:E112" si="89">E17/$D17</f>
        <v>3.7260701818849897</v>
      </c>
      <c r="E112" s="70">
        <f t="shared" si="89"/>
        <v>4.2013595443689145</v>
      </c>
    </row>
    <row r="113" spans="1:5" ht="14.25" customHeight="1">
      <c r="A113" s="1"/>
      <c r="B113" s="175"/>
      <c r="C113" s="69" t="str">
        <f t="shared" si="74"/>
        <v>2. Zobowiązania handlowe</v>
      </c>
      <c r="D113" s="70">
        <f t="shared" ref="D113:E113" si="90">E18/$D18</f>
        <v>1.1613539461090001</v>
      </c>
      <c r="E113" s="70">
        <f t="shared" si="90"/>
        <v>1.224671520143864</v>
      </c>
    </row>
    <row r="114" spans="1:5" ht="14.25" customHeight="1">
      <c r="A114" s="1"/>
      <c r="B114" s="175"/>
      <c r="C114" s="69" t="str">
        <f t="shared" si="74"/>
        <v>3. Zobowiązania z tytułu podatku dochodowego</v>
      </c>
      <c r="D114" s="70">
        <f t="shared" ref="D114:E114" si="91">E19/$D19</f>
        <v>1.9777777777777779</v>
      </c>
      <c r="E114" s="70">
        <f t="shared" si="91"/>
        <v>2.088888888888889</v>
      </c>
    </row>
    <row r="115" spans="1:5" ht="14.25" customHeight="1">
      <c r="A115" s="1"/>
      <c r="B115" s="175"/>
      <c r="C115" s="69" t="str">
        <f t="shared" si="74"/>
        <v>4. Pozostałe zobowiązania oraz inne rezerwy krótkoterminowe</v>
      </c>
      <c r="D115" s="70">
        <f t="shared" ref="D115:E115" si="92">E20/$D20</f>
        <v>1.1556863489652554</v>
      </c>
      <c r="E115" s="70">
        <f t="shared" si="92"/>
        <v>1.6764761723941524</v>
      </c>
    </row>
    <row r="116" spans="1:5" ht="14.25" customHeight="1">
      <c r="A116" s="1"/>
      <c r="B116" s="175"/>
      <c r="C116" s="69" t="str">
        <f t="shared" si="74"/>
        <v>5. Rezerwa na świadczenia pracownicze</v>
      </c>
      <c r="D116" s="70">
        <f t="shared" ref="D116:E116" si="93">E21/$D21</f>
        <v>1</v>
      </c>
      <c r="E116" s="70">
        <f t="shared" si="93"/>
        <v>0.21621621621621623</v>
      </c>
    </row>
    <row r="117" spans="1:5" ht="14.25" customHeight="1">
      <c r="A117" s="1"/>
      <c r="B117" s="176"/>
      <c r="C117" s="67" t="str">
        <f t="shared" si="74"/>
        <v>Pasywa razem</v>
      </c>
      <c r="D117" s="68">
        <f t="shared" ref="D117:E117" si="94">E22/$D22</f>
        <v>1.0314749965813896</v>
      </c>
      <c r="E117" s="68">
        <f t="shared" si="94"/>
        <v>1.1225765025535532</v>
      </c>
    </row>
    <row r="118" spans="1:5" ht="14.25" customHeight="1">
      <c r="A118" s="1"/>
      <c r="B118" s="1"/>
    </row>
    <row r="119" spans="1:5" ht="14.25" customHeight="1">
      <c r="A119" s="1"/>
      <c r="B119" s="1"/>
    </row>
    <row r="120" spans="1:5" ht="14.25" customHeight="1">
      <c r="A120" s="1"/>
      <c r="B120" s="1"/>
    </row>
    <row r="121" spans="1:5" ht="14.25" customHeight="1">
      <c r="A121" s="1"/>
      <c r="B121" s="178" t="s">
        <v>47</v>
      </c>
      <c r="C121" s="26"/>
      <c r="D121" s="26">
        <v>2020</v>
      </c>
      <c r="E121" s="26">
        <v>2021</v>
      </c>
    </row>
    <row r="122" spans="1:5" ht="14.25" customHeight="1">
      <c r="A122" s="1"/>
      <c r="B122" s="175"/>
      <c r="C122" s="67" t="str">
        <f t="shared" ref="C122:C141" si="95">C3</f>
        <v>I. Kapitał ( fundusz) własny</v>
      </c>
      <c r="D122" s="68">
        <f t="shared" ref="D122:E122" si="96">E3/D3</f>
        <v>1.081009117560044</v>
      </c>
      <c r="E122" s="68">
        <f t="shared" si="96"/>
        <v>1.0678476351603512</v>
      </c>
    </row>
    <row r="123" spans="1:5" ht="14.25" customHeight="1">
      <c r="A123" s="1"/>
      <c r="B123" s="175"/>
      <c r="C123" s="69" t="str">
        <f t="shared" si="95"/>
        <v>1. Kapitał podstawowy</v>
      </c>
      <c r="D123" s="70">
        <f t="shared" ref="D123:E123" si="97">E4/D4</f>
        <v>1</v>
      </c>
      <c r="E123" s="70">
        <f t="shared" si="97"/>
        <v>1</v>
      </c>
    </row>
    <row r="124" spans="1:5" ht="14.25" customHeight="1">
      <c r="A124" s="1"/>
      <c r="B124" s="175"/>
      <c r="C124" s="69" t="str">
        <f t="shared" si="95"/>
        <v>2. Kapitał zapasowy ze sprzedaży akcji powyżej ceny
nominalnej</v>
      </c>
      <c r="D124" s="70">
        <f t="shared" ref="D124:E124" si="98">E5/D5</f>
        <v>1</v>
      </c>
      <c r="E124" s="70">
        <f t="shared" si="98"/>
        <v>1</v>
      </c>
    </row>
    <row r="125" spans="1:5" ht="14.25" customHeight="1">
      <c r="A125" s="1"/>
      <c r="B125" s="175"/>
      <c r="C125" s="69" t="str">
        <f t="shared" si="95"/>
        <v>3. Kapitał zapasowy</v>
      </c>
      <c r="D125" s="70">
        <f t="shared" ref="D125:E125" si="99">E6/D6</f>
        <v>1.11621500056224</v>
      </c>
      <c r="E125" s="70">
        <f t="shared" si="99"/>
        <v>1.1372588525663627</v>
      </c>
    </row>
    <row r="126" spans="1:5" ht="14.25" customHeight="1">
      <c r="A126" s="1"/>
      <c r="B126" s="175"/>
      <c r="C126" s="69" t="str">
        <f t="shared" si="95"/>
        <v>4. Kapitał z emisji opcji dla kadry zarządzającej</v>
      </c>
      <c r="D126" s="70">
        <f t="shared" ref="D126:D141" si="100">E7/D7</f>
        <v>0</v>
      </c>
      <c r="E126" s="70">
        <v>1</v>
      </c>
    </row>
    <row r="127" spans="1:5" ht="14.25" customHeight="1">
      <c r="A127" s="1"/>
      <c r="B127" s="175"/>
      <c r="C127" s="69" t="str">
        <f t="shared" si="95"/>
        <v>5. Pozostały kapitał rezerwowy</v>
      </c>
      <c r="D127" s="70">
        <f t="shared" si="100"/>
        <v>1.0576251455180443</v>
      </c>
      <c r="E127" s="70">
        <f t="shared" ref="E127:E130" si="101">F8/E8</f>
        <v>1</v>
      </c>
    </row>
    <row r="128" spans="1:5" ht="14.25" customHeight="1">
      <c r="A128" s="1"/>
      <c r="B128" s="175"/>
      <c r="C128" s="69" t="str">
        <f t="shared" si="95"/>
        <v>6. Zyski zatrzymane</v>
      </c>
      <c r="D128" s="70">
        <f t="shared" si="100"/>
        <v>0.99298100743187445</v>
      </c>
      <c r="E128" s="70">
        <f t="shared" si="101"/>
        <v>1</v>
      </c>
    </row>
    <row r="129" spans="1:5" ht="14.25" customHeight="1">
      <c r="A129" s="1"/>
      <c r="B129" s="175"/>
      <c r="C129" s="69" t="str">
        <f t="shared" si="95"/>
        <v>7. Zysk netto</v>
      </c>
      <c r="D129" s="70">
        <f t="shared" si="100"/>
        <v>1.3294520547945206</v>
      </c>
      <c r="E129" s="70">
        <f t="shared" si="101"/>
        <v>1.0005151983513654</v>
      </c>
    </row>
    <row r="130" spans="1:5" ht="14.25" customHeight="1">
      <c r="A130" s="1"/>
      <c r="B130" s="175"/>
      <c r="C130" s="67" t="str">
        <f t="shared" si="95"/>
        <v>II. Zobowiązania długoterminowe</v>
      </c>
      <c r="D130" s="68">
        <f t="shared" si="100"/>
        <v>0.14512834795525228</v>
      </c>
      <c r="E130" s="68">
        <f t="shared" si="101"/>
        <v>0.97169358707820241</v>
      </c>
    </row>
    <row r="131" spans="1:5" ht="14.25" customHeight="1">
      <c r="A131" s="1"/>
      <c r="B131" s="175"/>
      <c r="C131" s="69" t="str">
        <f t="shared" si="95"/>
        <v>1. Kredyty i pożyczki</v>
      </c>
      <c r="D131" s="70">
        <f t="shared" si="100"/>
        <v>0</v>
      </c>
      <c r="E131" s="70">
        <f>1</f>
        <v>1</v>
      </c>
    </row>
    <row r="132" spans="1:5" ht="14.25" customHeight="1">
      <c r="A132" s="1"/>
      <c r="B132" s="175"/>
      <c r="C132" s="69" t="str">
        <f t="shared" si="95"/>
        <v>2. Rezerwa z tytułu odroczonego podatku dochodowego</v>
      </c>
      <c r="D132" s="70">
        <f t="shared" si="100"/>
        <v>1.0793768545994065</v>
      </c>
      <c r="E132" s="70">
        <f t="shared" ref="E132:E141" si="102">F13/E13</f>
        <v>1.0652920962199313</v>
      </c>
    </row>
    <row r="133" spans="1:5" ht="14.25" customHeight="1">
      <c r="A133" s="1"/>
      <c r="B133" s="175"/>
      <c r="C133" s="69" t="str">
        <f t="shared" si="95"/>
        <v>3. Zobowiązania długoterminowe inne</v>
      </c>
      <c r="D133" s="70">
        <f t="shared" si="100"/>
        <v>1.3119568474677854</v>
      </c>
      <c r="E133" s="70">
        <f t="shared" si="102"/>
        <v>0.9369575148469621</v>
      </c>
    </row>
    <row r="134" spans="1:5" ht="14.25" customHeight="1">
      <c r="A134" s="1"/>
      <c r="B134" s="175"/>
      <c r="C134" s="69" t="str">
        <f t="shared" si="95"/>
        <v>4. Rezerwa na świadczenia pracownicze</v>
      </c>
      <c r="D134" s="70">
        <f t="shared" si="100"/>
        <v>1.1023622047244095</v>
      </c>
      <c r="E134" s="70">
        <f t="shared" si="102"/>
        <v>1.0095238095238095</v>
      </c>
    </row>
    <row r="135" spans="1:5" ht="14.25" customHeight="1">
      <c r="A135" s="1"/>
      <c r="B135" s="175"/>
      <c r="C135" s="67" t="str">
        <f t="shared" si="95"/>
        <v>III. Zobowiązania krótkoterminowe</v>
      </c>
      <c r="D135" s="68">
        <f t="shared" si="100"/>
        <v>1.7114031803582337</v>
      </c>
      <c r="E135" s="68">
        <f t="shared" si="102"/>
        <v>1.1156680329756368</v>
      </c>
    </row>
    <row r="136" spans="1:5" ht="14.25" customHeight="1">
      <c r="A136" s="1"/>
      <c r="B136" s="175"/>
      <c r="C136" s="69" t="str">
        <f t="shared" si="95"/>
        <v>1. Kredyty i pożyczki</v>
      </c>
      <c r="D136" s="70">
        <f t="shared" si="100"/>
        <v>3.7260701818849897</v>
      </c>
      <c r="E136" s="70">
        <f t="shared" si="102"/>
        <v>1.1275578127311277</v>
      </c>
    </row>
    <row r="137" spans="1:5" ht="14.25" customHeight="1">
      <c r="A137" s="1"/>
      <c r="B137" s="175"/>
      <c r="C137" s="69" t="str">
        <f t="shared" si="95"/>
        <v>2. Zobowiązania handlowe</v>
      </c>
      <c r="D137" s="70">
        <f t="shared" si="100"/>
        <v>1.1613539461090001</v>
      </c>
      <c r="E137" s="70">
        <f t="shared" si="102"/>
        <v>1.0545204795204794</v>
      </c>
    </row>
    <row r="138" spans="1:5" ht="14.25" customHeight="1">
      <c r="A138" s="1"/>
      <c r="B138" s="175"/>
      <c r="C138" s="69" t="str">
        <f t="shared" si="95"/>
        <v>3. Zobowiązania z tytułu podatku dochodowego</v>
      </c>
      <c r="D138" s="70">
        <f t="shared" si="100"/>
        <v>1.9777777777777779</v>
      </c>
      <c r="E138" s="70">
        <f t="shared" si="102"/>
        <v>1.0561797752808988</v>
      </c>
    </row>
    <row r="139" spans="1:5" ht="14.25" customHeight="1">
      <c r="A139" s="1"/>
      <c r="B139" s="175"/>
      <c r="C139" s="69" t="str">
        <f t="shared" si="95"/>
        <v>4. Pozostałe zobowiązania oraz inne rezerwy krótkoterminowe</v>
      </c>
      <c r="D139" s="70">
        <f t="shared" si="100"/>
        <v>1.1556863489652554</v>
      </c>
      <c r="E139" s="70">
        <f t="shared" si="102"/>
        <v>1.4506324954821752</v>
      </c>
    </row>
    <row r="140" spans="1:5" ht="14.25" customHeight="1">
      <c r="A140" s="1"/>
      <c r="B140" s="175"/>
      <c r="C140" s="69" t="str">
        <f t="shared" si="95"/>
        <v>5. Rezerwa na świadczenia pracownicze</v>
      </c>
      <c r="D140" s="70">
        <f t="shared" si="100"/>
        <v>1</v>
      </c>
      <c r="E140" s="70">
        <f t="shared" si="102"/>
        <v>0.21621621621621623</v>
      </c>
    </row>
    <row r="141" spans="1:5" ht="14.25" customHeight="1">
      <c r="A141" s="1"/>
      <c r="B141" s="176"/>
      <c r="C141" s="67" t="str">
        <f t="shared" si="95"/>
        <v>Pasywa razem</v>
      </c>
      <c r="D141" s="68">
        <f t="shared" si="100"/>
        <v>1.0314749965813896</v>
      </c>
      <c r="E141" s="68">
        <f t="shared" si="102"/>
        <v>1.0883215844049547</v>
      </c>
    </row>
    <row r="142" spans="1:5" ht="14.25" customHeight="1">
      <c r="A142" s="1"/>
    </row>
    <row r="143" spans="1:5" ht="14.25" customHeight="1">
      <c r="A143" s="1"/>
    </row>
    <row r="144" spans="1:5" ht="14.25" customHeight="1">
      <c r="A144" s="1"/>
    </row>
    <row r="145" spans="1:3" ht="14.25" customHeight="1">
      <c r="A145" s="1"/>
      <c r="C145" t="s">
        <v>48</v>
      </c>
    </row>
    <row r="146" spans="1:3" ht="14.25" customHeight="1">
      <c r="A146" s="1"/>
      <c r="C146" s="33" t="s">
        <v>107</v>
      </c>
    </row>
    <row r="147" spans="1:3" ht="14.25" customHeight="1">
      <c r="A147" s="1"/>
      <c r="C147" s="33" t="s">
        <v>108</v>
      </c>
    </row>
    <row r="148" spans="1:3" ht="14.25" customHeight="1">
      <c r="A148" s="1"/>
      <c r="C148" s="33" t="s">
        <v>109</v>
      </c>
    </row>
    <row r="149" spans="1:3" ht="14.25" customHeight="1">
      <c r="A149" s="1"/>
      <c r="C149" s="33" t="s">
        <v>110</v>
      </c>
    </row>
    <row r="150" spans="1:3" ht="14.25" customHeight="1">
      <c r="A150" s="1"/>
      <c r="C150" s="33" t="s">
        <v>111</v>
      </c>
    </row>
    <row r="151" spans="1:3" ht="14.25" customHeight="1">
      <c r="A151" s="1"/>
    </row>
    <row r="152" spans="1:3" ht="14.25" customHeight="1">
      <c r="A152" s="1"/>
    </row>
    <row r="153" spans="1:3" ht="14.25" customHeight="1">
      <c r="A153" s="1"/>
    </row>
    <row r="154" spans="1:3" ht="14.25" customHeight="1">
      <c r="A154" s="1"/>
      <c r="B154" s="1"/>
    </row>
    <row r="155" spans="1:3" ht="14.25" customHeight="1">
      <c r="A155" s="1"/>
      <c r="B155" s="1"/>
    </row>
    <row r="156" spans="1:3" ht="14.25" customHeight="1">
      <c r="A156" s="1"/>
      <c r="B156" s="1"/>
    </row>
    <row r="157" spans="1:3" ht="14.25" customHeight="1">
      <c r="A157" s="1"/>
      <c r="B157" s="1"/>
    </row>
    <row r="158" spans="1:3" ht="14.25" customHeight="1">
      <c r="A158" s="1"/>
      <c r="B158" s="1"/>
    </row>
    <row r="159" spans="1:3" ht="14.25" customHeight="1">
      <c r="A159" s="1"/>
      <c r="B159" s="1"/>
    </row>
    <row r="160" spans="1:3" ht="14.25" customHeight="1">
      <c r="A160" s="1"/>
      <c r="B160" s="1"/>
    </row>
    <row r="161" spans="1:2" ht="14.25" customHeight="1">
      <c r="A161" s="1"/>
      <c r="B161" s="1"/>
    </row>
    <row r="162" spans="1:2" ht="14.25" customHeight="1">
      <c r="A162" s="1"/>
      <c r="B162" s="1"/>
    </row>
    <row r="163" spans="1:2" ht="14.25" customHeight="1">
      <c r="A163" s="1"/>
      <c r="B163" s="1"/>
    </row>
    <row r="164" spans="1:2" ht="14.25" customHeight="1">
      <c r="A164" s="1"/>
      <c r="B164" s="1"/>
    </row>
    <row r="165" spans="1:2" ht="14.25" customHeight="1">
      <c r="A165" s="1"/>
      <c r="B165" s="1"/>
    </row>
    <row r="166" spans="1:2" ht="14.25" customHeight="1">
      <c r="A166" s="1"/>
      <c r="B166" s="1"/>
    </row>
    <row r="167" spans="1:2" ht="14.25" customHeight="1">
      <c r="A167" s="1"/>
      <c r="B167" s="1"/>
    </row>
    <row r="168" spans="1:2" ht="14.25" customHeight="1">
      <c r="A168" s="1"/>
      <c r="B168" s="1"/>
    </row>
    <row r="169" spans="1:2" ht="14.25" customHeight="1">
      <c r="A169" s="1"/>
      <c r="B169" s="1"/>
    </row>
    <row r="170" spans="1:2" ht="14.25" customHeight="1">
      <c r="A170" s="1"/>
      <c r="B170" s="1"/>
    </row>
    <row r="171" spans="1:2" ht="14.25" customHeight="1">
      <c r="A171" s="1"/>
      <c r="B171" s="1"/>
    </row>
    <row r="172" spans="1:2" ht="14.25" customHeight="1">
      <c r="A172" s="1"/>
      <c r="B172" s="1"/>
    </row>
    <row r="173" spans="1:2" ht="14.25" customHeight="1">
      <c r="A173" s="1"/>
      <c r="B173" s="1"/>
    </row>
    <row r="174" spans="1:2" ht="14.25" customHeight="1">
      <c r="A174" s="1"/>
      <c r="B174" s="1"/>
    </row>
    <row r="175" spans="1:2" ht="14.25" customHeight="1">
      <c r="A175" s="1"/>
      <c r="B175" s="1"/>
    </row>
    <row r="176" spans="1:2" ht="14.25" customHeight="1">
      <c r="A176" s="1"/>
      <c r="B176" s="1"/>
    </row>
    <row r="177" spans="1:2" ht="14.25" customHeight="1">
      <c r="A177" s="1"/>
      <c r="B177" s="1"/>
    </row>
    <row r="178" spans="1:2" ht="14.25" customHeight="1">
      <c r="A178" s="1"/>
      <c r="B178" s="1"/>
    </row>
    <row r="179" spans="1:2" ht="14.25" customHeight="1">
      <c r="A179" s="1"/>
      <c r="B179" s="1"/>
    </row>
    <row r="180" spans="1:2" ht="14.25" customHeight="1">
      <c r="A180" s="1"/>
      <c r="B180" s="1"/>
    </row>
    <row r="181" spans="1:2" ht="14.25" customHeight="1">
      <c r="A181" s="1"/>
      <c r="B181" s="1"/>
    </row>
    <row r="182" spans="1:2" ht="14.25" customHeight="1">
      <c r="A182" s="1"/>
      <c r="B182" s="1"/>
    </row>
    <row r="183" spans="1:2" ht="14.25" customHeight="1">
      <c r="A183" s="1"/>
      <c r="B183" s="1"/>
    </row>
    <row r="184" spans="1:2" ht="14.25" customHeight="1">
      <c r="A184" s="1"/>
      <c r="B184" s="1"/>
    </row>
    <row r="185" spans="1:2" ht="14.25" customHeight="1">
      <c r="A185" s="1"/>
      <c r="B185" s="1"/>
    </row>
    <row r="186" spans="1:2" ht="14.25" customHeight="1">
      <c r="A186" s="1"/>
      <c r="B186" s="1"/>
    </row>
    <row r="187" spans="1:2" ht="14.25" customHeight="1">
      <c r="A187" s="1"/>
      <c r="B187" s="1"/>
    </row>
    <row r="188" spans="1:2" ht="14.25" customHeight="1">
      <c r="A188" s="1"/>
      <c r="B188" s="1"/>
    </row>
    <row r="189" spans="1:2" ht="14.25" customHeight="1">
      <c r="A189" s="1"/>
      <c r="B189" s="1"/>
    </row>
    <row r="190" spans="1:2" ht="14.25" customHeight="1">
      <c r="A190" s="1"/>
      <c r="B190" s="1"/>
    </row>
    <row r="191" spans="1:2" ht="14.25" customHeight="1">
      <c r="A191" s="1"/>
      <c r="B191" s="1"/>
    </row>
    <row r="192" spans="1:2" ht="14.25" customHeight="1">
      <c r="A192" s="1"/>
      <c r="B192" s="1"/>
    </row>
    <row r="193" spans="1:2" ht="14.25" customHeight="1">
      <c r="A193" s="1"/>
      <c r="B193" s="1"/>
    </row>
    <row r="194" spans="1:2" ht="14.25" customHeight="1">
      <c r="A194" s="1"/>
      <c r="B194" s="1"/>
    </row>
    <row r="195" spans="1:2" ht="14.25" customHeight="1">
      <c r="A195" s="1"/>
      <c r="B195" s="1"/>
    </row>
    <row r="196" spans="1:2" ht="14.25" customHeight="1">
      <c r="A196" s="1"/>
      <c r="B196" s="1"/>
    </row>
    <row r="197" spans="1:2" ht="14.25" customHeight="1">
      <c r="A197" s="1"/>
      <c r="B197" s="1"/>
    </row>
    <row r="198" spans="1:2" ht="14.25" customHeight="1">
      <c r="A198" s="1"/>
      <c r="B198" s="1"/>
    </row>
    <row r="199" spans="1:2" ht="14.25" customHeight="1">
      <c r="A199" s="1"/>
      <c r="B199" s="1"/>
    </row>
    <row r="200" spans="1:2" ht="14.25" customHeight="1">
      <c r="A200" s="1"/>
      <c r="B200" s="1"/>
    </row>
    <row r="201" spans="1:2" ht="14.25" customHeight="1">
      <c r="A201" s="1"/>
      <c r="B201" s="1"/>
    </row>
    <row r="202" spans="1:2" ht="14.25" customHeight="1">
      <c r="A202" s="1"/>
      <c r="B202" s="1"/>
    </row>
    <row r="203" spans="1:2" ht="14.25" customHeight="1">
      <c r="A203" s="1"/>
      <c r="B203" s="1"/>
    </row>
    <row r="204" spans="1:2" ht="14.25" customHeight="1">
      <c r="A204" s="1"/>
      <c r="B204" s="1"/>
    </row>
    <row r="205" spans="1:2" ht="14.25" customHeight="1">
      <c r="A205" s="1"/>
      <c r="B205" s="1"/>
    </row>
    <row r="206" spans="1:2" ht="14.25" customHeight="1">
      <c r="A206" s="1"/>
      <c r="B206" s="1"/>
    </row>
    <row r="207" spans="1:2" ht="14.25" customHeight="1">
      <c r="A207" s="1"/>
      <c r="B207" s="1"/>
    </row>
    <row r="208" spans="1:2" ht="14.25" customHeight="1">
      <c r="A208" s="1"/>
      <c r="B208" s="1"/>
    </row>
    <row r="209" spans="1:2" ht="14.25" customHeight="1">
      <c r="A209" s="1"/>
      <c r="B209" s="1"/>
    </row>
    <row r="210" spans="1:2" ht="14.25" customHeight="1">
      <c r="A210" s="1"/>
      <c r="B210" s="1"/>
    </row>
    <row r="211" spans="1:2" ht="14.25" customHeight="1">
      <c r="A211" s="1"/>
      <c r="B211" s="1"/>
    </row>
    <row r="212" spans="1:2" ht="14.25" customHeight="1">
      <c r="A212" s="1"/>
      <c r="B212" s="1"/>
    </row>
    <row r="213" spans="1:2" ht="14.25" customHeight="1">
      <c r="A213" s="1"/>
      <c r="B213" s="1"/>
    </row>
    <row r="214" spans="1:2" ht="14.25" customHeight="1">
      <c r="A214" s="1"/>
      <c r="B214" s="1"/>
    </row>
    <row r="215" spans="1:2" ht="14.25" customHeight="1">
      <c r="A215" s="1"/>
      <c r="B215" s="1"/>
    </row>
    <row r="216" spans="1:2" ht="14.25" customHeight="1">
      <c r="A216" s="1"/>
      <c r="B216" s="1"/>
    </row>
    <row r="217" spans="1:2" ht="14.25" customHeight="1">
      <c r="A217" s="1"/>
      <c r="B217" s="1"/>
    </row>
    <row r="218" spans="1:2" ht="14.25" customHeight="1">
      <c r="A218" s="1"/>
      <c r="B218" s="1"/>
    </row>
    <row r="219" spans="1:2" ht="14.25" customHeight="1">
      <c r="A219" s="1"/>
      <c r="B219" s="1"/>
    </row>
    <row r="220" spans="1:2" ht="14.25" customHeight="1">
      <c r="A220" s="1"/>
      <c r="B220" s="1"/>
    </row>
    <row r="221" spans="1:2" ht="14.25" customHeight="1">
      <c r="A221" s="1"/>
      <c r="B221" s="1"/>
    </row>
    <row r="222" spans="1:2" ht="14.25" customHeight="1">
      <c r="A222" s="1"/>
      <c r="B222" s="1"/>
    </row>
    <row r="223" spans="1:2" ht="14.25" customHeight="1">
      <c r="A223" s="1"/>
      <c r="B223" s="1"/>
    </row>
    <row r="224" spans="1:2" ht="14.25" customHeight="1">
      <c r="A224" s="1"/>
      <c r="B224" s="1"/>
    </row>
    <row r="225" spans="1:2" ht="14.25" customHeight="1">
      <c r="A225" s="1"/>
      <c r="B225" s="1"/>
    </row>
    <row r="226" spans="1:2" ht="14.25" customHeight="1">
      <c r="A226" s="1"/>
      <c r="B226" s="1"/>
    </row>
    <row r="227" spans="1:2" ht="14.25" customHeight="1">
      <c r="A227" s="1"/>
      <c r="B227" s="1"/>
    </row>
    <row r="228" spans="1:2" ht="14.25" customHeight="1">
      <c r="A228" s="1"/>
      <c r="B228" s="1"/>
    </row>
    <row r="229" spans="1:2" ht="14.25" customHeight="1">
      <c r="A229" s="1"/>
      <c r="B229" s="1"/>
    </row>
    <row r="230" spans="1:2" ht="14.25" customHeight="1">
      <c r="A230" s="1"/>
      <c r="B230" s="1"/>
    </row>
    <row r="231" spans="1:2" ht="14.25" customHeight="1">
      <c r="A231" s="1"/>
      <c r="B231" s="1"/>
    </row>
    <row r="232" spans="1:2" ht="14.25" customHeight="1">
      <c r="A232" s="1"/>
      <c r="B232" s="1"/>
    </row>
    <row r="233" spans="1:2" ht="14.25" customHeight="1">
      <c r="A233" s="1"/>
      <c r="B233" s="1"/>
    </row>
    <row r="234" spans="1:2" ht="14.25" customHeight="1">
      <c r="A234" s="1"/>
      <c r="B234" s="1"/>
    </row>
    <row r="235" spans="1:2" ht="14.25" customHeight="1">
      <c r="A235" s="1"/>
      <c r="B235" s="1"/>
    </row>
    <row r="236" spans="1:2" ht="14.25" customHeight="1">
      <c r="A236" s="1"/>
      <c r="B236" s="1"/>
    </row>
    <row r="237" spans="1:2" ht="14.25" customHeight="1">
      <c r="A237" s="1"/>
      <c r="B237" s="1"/>
    </row>
    <row r="238" spans="1:2" ht="14.25" customHeight="1">
      <c r="A238" s="1"/>
      <c r="B238" s="1"/>
    </row>
    <row r="239" spans="1:2" ht="14.25" customHeight="1">
      <c r="A239" s="1"/>
      <c r="B239" s="1"/>
    </row>
    <row r="240" spans="1:2" ht="14.25" customHeight="1">
      <c r="A240" s="1"/>
      <c r="B240" s="1"/>
    </row>
    <row r="241" spans="1:2" ht="14.25" customHeight="1">
      <c r="A241" s="1"/>
      <c r="B241" s="1"/>
    </row>
    <row r="242" spans="1:2" ht="14.25" customHeight="1">
      <c r="A242" s="1"/>
      <c r="B242" s="1"/>
    </row>
    <row r="243" spans="1:2" ht="14.25" customHeight="1">
      <c r="A243" s="1"/>
      <c r="B243" s="1"/>
    </row>
    <row r="244" spans="1:2" ht="14.25" customHeight="1">
      <c r="A244" s="1"/>
      <c r="B244" s="1"/>
    </row>
    <row r="245" spans="1:2" ht="14.25" customHeight="1">
      <c r="A245" s="1"/>
      <c r="B245" s="1"/>
    </row>
    <row r="246" spans="1:2" ht="14.25" customHeight="1">
      <c r="A246" s="1"/>
      <c r="B246" s="1"/>
    </row>
    <row r="247" spans="1:2" ht="14.25" customHeight="1">
      <c r="A247" s="1"/>
      <c r="B247" s="1"/>
    </row>
    <row r="248" spans="1:2" ht="14.25" customHeight="1">
      <c r="A248" s="1"/>
      <c r="B248" s="1"/>
    </row>
    <row r="249" spans="1:2" ht="14.25" customHeight="1">
      <c r="A249" s="1"/>
      <c r="B249" s="1"/>
    </row>
    <row r="250" spans="1:2" ht="14.25" customHeight="1">
      <c r="A250" s="1"/>
      <c r="B250" s="1"/>
    </row>
    <row r="251" spans="1:2" ht="14.25" customHeight="1">
      <c r="A251" s="1"/>
      <c r="B251" s="1"/>
    </row>
    <row r="252" spans="1:2" ht="14.25" customHeight="1">
      <c r="A252" s="1"/>
      <c r="B252" s="1"/>
    </row>
    <row r="253" spans="1:2" ht="14.25" customHeight="1">
      <c r="A253" s="1"/>
      <c r="B253" s="1"/>
    </row>
    <row r="254" spans="1:2" ht="14.25" customHeight="1">
      <c r="A254" s="1"/>
      <c r="B254" s="1"/>
    </row>
    <row r="255" spans="1:2" ht="14.25" customHeight="1">
      <c r="A255" s="1"/>
      <c r="B255" s="1"/>
    </row>
    <row r="256" spans="1:2" ht="14.25" customHeight="1">
      <c r="A256" s="1"/>
      <c r="B256" s="1"/>
    </row>
    <row r="257" spans="1:2" ht="14.25" customHeight="1">
      <c r="A257" s="1"/>
      <c r="B257" s="1"/>
    </row>
    <row r="258" spans="1:2" ht="14.25" customHeight="1">
      <c r="A258" s="1"/>
      <c r="B258" s="1"/>
    </row>
    <row r="259" spans="1:2" ht="14.25" customHeight="1">
      <c r="A259" s="1"/>
      <c r="B259" s="1"/>
    </row>
    <row r="260" spans="1:2" ht="14.25" customHeight="1">
      <c r="A260" s="1"/>
      <c r="B260" s="1"/>
    </row>
    <row r="261" spans="1:2" ht="14.25" customHeight="1">
      <c r="A261" s="1"/>
      <c r="B261" s="1"/>
    </row>
    <row r="262" spans="1:2" ht="14.25" customHeight="1">
      <c r="A262" s="1"/>
      <c r="B262" s="1"/>
    </row>
    <row r="263" spans="1:2" ht="14.25" customHeight="1">
      <c r="A263" s="1"/>
      <c r="B263" s="1"/>
    </row>
    <row r="264" spans="1:2" ht="14.25" customHeight="1">
      <c r="A264" s="1"/>
      <c r="B264" s="1"/>
    </row>
    <row r="265" spans="1:2" ht="14.25" customHeight="1">
      <c r="A265" s="1"/>
      <c r="B265" s="1"/>
    </row>
    <row r="266" spans="1:2" ht="14.25" customHeight="1">
      <c r="A266" s="1"/>
      <c r="B266" s="1"/>
    </row>
    <row r="267" spans="1:2" ht="14.25" customHeight="1">
      <c r="A267" s="1"/>
      <c r="B267" s="1"/>
    </row>
    <row r="268" spans="1:2" ht="14.25" customHeight="1">
      <c r="A268" s="1"/>
      <c r="B268" s="1"/>
    </row>
    <row r="269" spans="1:2" ht="14.25" customHeight="1">
      <c r="A269" s="1"/>
      <c r="B269" s="1"/>
    </row>
    <row r="270" spans="1:2" ht="14.25" customHeight="1">
      <c r="A270" s="1"/>
      <c r="B270" s="1"/>
    </row>
    <row r="271" spans="1:2" ht="14.25" customHeight="1">
      <c r="A271" s="1"/>
      <c r="B271" s="1"/>
    </row>
    <row r="272" spans="1:2" ht="14.25" customHeight="1">
      <c r="A272" s="1"/>
      <c r="B272" s="1"/>
    </row>
    <row r="273" spans="1:2" ht="14.25" customHeight="1">
      <c r="A273" s="1"/>
      <c r="B273" s="1"/>
    </row>
    <row r="274" spans="1:2" ht="14.25" customHeight="1">
      <c r="A274" s="1"/>
      <c r="B274" s="1"/>
    </row>
    <row r="275" spans="1:2" ht="14.25" customHeight="1">
      <c r="A275" s="1"/>
      <c r="B275" s="1"/>
    </row>
    <row r="276" spans="1:2" ht="14.25" customHeight="1">
      <c r="A276" s="1"/>
      <c r="B276" s="1"/>
    </row>
    <row r="277" spans="1:2" ht="14.25" customHeight="1">
      <c r="A277" s="1"/>
      <c r="B277" s="1"/>
    </row>
    <row r="278" spans="1:2" ht="14.25" customHeight="1">
      <c r="A278" s="1"/>
      <c r="B278" s="1"/>
    </row>
    <row r="279" spans="1:2" ht="14.25" customHeight="1">
      <c r="A279" s="1"/>
      <c r="B279" s="1"/>
    </row>
    <row r="280" spans="1:2" ht="14.25" customHeight="1">
      <c r="A280" s="1"/>
      <c r="B280" s="1"/>
    </row>
    <row r="281" spans="1:2" ht="14.25" customHeight="1">
      <c r="A281" s="1"/>
      <c r="B281" s="1"/>
    </row>
    <row r="282" spans="1:2" ht="14.25" customHeight="1">
      <c r="A282" s="1"/>
      <c r="B282" s="1"/>
    </row>
    <row r="283" spans="1:2" ht="14.25" customHeight="1">
      <c r="A283" s="1"/>
      <c r="B283" s="1"/>
    </row>
    <row r="284" spans="1:2" ht="14.25" customHeight="1">
      <c r="A284" s="1"/>
      <c r="B284" s="1"/>
    </row>
    <row r="285" spans="1:2" ht="14.25" customHeight="1">
      <c r="A285" s="1"/>
      <c r="B285" s="1"/>
    </row>
    <row r="286" spans="1:2" ht="14.25" customHeight="1">
      <c r="A286" s="1"/>
      <c r="B286" s="1"/>
    </row>
    <row r="287" spans="1:2" ht="14.25" customHeight="1">
      <c r="A287" s="1"/>
      <c r="B287" s="1"/>
    </row>
    <row r="288" spans="1:2" ht="14.25" customHeight="1">
      <c r="A288" s="1"/>
      <c r="B288" s="1"/>
    </row>
    <row r="289" spans="1:2" ht="14.25" customHeight="1">
      <c r="A289" s="1"/>
      <c r="B289" s="1"/>
    </row>
    <row r="290" spans="1:2" ht="14.25" customHeight="1">
      <c r="A290" s="1"/>
      <c r="B290" s="1"/>
    </row>
    <row r="291" spans="1:2" ht="14.25" customHeight="1">
      <c r="A291" s="1"/>
      <c r="B291" s="1"/>
    </row>
    <row r="292" spans="1:2" ht="14.25" customHeight="1">
      <c r="A292" s="1"/>
      <c r="B292" s="1"/>
    </row>
    <row r="293" spans="1:2" ht="14.25" customHeight="1">
      <c r="A293" s="1"/>
      <c r="B293" s="1"/>
    </row>
    <row r="294" spans="1:2" ht="14.25" customHeight="1">
      <c r="A294" s="1"/>
      <c r="B294" s="1"/>
    </row>
    <row r="295" spans="1:2" ht="14.25" customHeight="1">
      <c r="A295" s="1"/>
      <c r="B295" s="1"/>
    </row>
    <row r="296" spans="1:2" ht="14.25" customHeight="1">
      <c r="A296" s="1"/>
      <c r="B296" s="1"/>
    </row>
    <row r="297" spans="1:2" ht="14.25" customHeight="1">
      <c r="A297" s="1"/>
      <c r="B297" s="1"/>
    </row>
    <row r="298" spans="1:2" ht="14.25" customHeight="1">
      <c r="A298" s="1"/>
      <c r="B298" s="1"/>
    </row>
    <row r="299" spans="1:2" ht="14.25" customHeight="1">
      <c r="A299" s="1"/>
      <c r="B299" s="1"/>
    </row>
    <row r="300" spans="1:2" ht="14.25" customHeight="1">
      <c r="A300" s="1"/>
      <c r="B300" s="1"/>
    </row>
    <row r="301" spans="1:2" ht="14.25" customHeight="1">
      <c r="A301" s="1"/>
      <c r="B301" s="1"/>
    </row>
    <row r="302" spans="1:2" ht="14.25" customHeight="1">
      <c r="A302" s="1"/>
      <c r="B302" s="1"/>
    </row>
    <row r="303" spans="1:2" ht="14.25" customHeight="1">
      <c r="A303" s="1"/>
      <c r="B303" s="1"/>
    </row>
    <row r="304" spans="1:2" ht="14.25" customHeight="1">
      <c r="A304" s="1"/>
      <c r="B304" s="1"/>
    </row>
    <row r="305" spans="1:2" ht="14.25" customHeight="1">
      <c r="A305" s="1"/>
      <c r="B305" s="1"/>
    </row>
    <row r="306" spans="1:2" ht="14.25" customHeight="1">
      <c r="A306" s="1"/>
      <c r="B306" s="1"/>
    </row>
    <row r="307" spans="1:2" ht="14.25" customHeight="1">
      <c r="A307" s="1"/>
      <c r="B307" s="1"/>
    </row>
    <row r="308" spans="1:2" ht="14.25" customHeight="1">
      <c r="A308" s="1"/>
      <c r="B308" s="1"/>
    </row>
    <row r="309" spans="1:2" ht="14.25" customHeight="1">
      <c r="A309" s="1"/>
      <c r="B309" s="1"/>
    </row>
    <row r="310" spans="1:2" ht="14.25" customHeight="1">
      <c r="A310" s="1"/>
      <c r="B310" s="1"/>
    </row>
    <row r="311" spans="1:2" ht="14.25" customHeight="1">
      <c r="A311" s="1"/>
      <c r="B311" s="1"/>
    </row>
    <row r="312" spans="1:2" ht="14.25" customHeight="1">
      <c r="A312" s="1"/>
      <c r="B312" s="1"/>
    </row>
    <row r="313" spans="1:2" ht="14.25" customHeight="1">
      <c r="A313" s="1"/>
      <c r="B313" s="1"/>
    </row>
    <row r="314" spans="1:2" ht="14.25" customHeight="1">
      <c r="A314" s="1"/>
      <c r="B314" s="1"/>
    </row>
    <row r="315" spans="1:2" ht="14.25" customHeight="1">
      <c r="A315" s="1"/>
      <c r="B315" s="1"/>
    </row>
    <row r="316" spans="1:2" ht="14.25" customHeight="1">
      <c r="A316" s="1"/>
      <c r="B316" s="1"/>
    </row>
    <row r="317" spans="1:2" ht="14.25" customHeight="1">
      <c r="A317" s="1"/>
      <c r="B317" s="1"/>
    </row>
    <row r="318" spans="1:2" ht="14.25" customHeight="1">
      <c r="A318" s="1"/>
      <c r="B318" s="1"/>
    </row>
    <row r="319" spans="1:2" ht="14.25" customHeight="1">
      <c r="A319" s="1"/>
      <c r="B319" s="1"/>
    </row>
    <row r="320" spans="1:2" ht="14.25" customHeight="1">
      <c r="A320" s="1"/>
      <c r="B320" s="1"/>
    </row>
    <row r="321" spans="1:2" ht="14.25" customHeight="1">
      <c r="A321" s="1"/>
      <c r="B321" s="1"/>
    </row>
    <row r="322" spans="1:2" ht="14.25" customHeight="1">
      <c r="A322" s="1"/>
      <c r="B322" s="1"/>
    </row>
    <row r="323" spans="1:2" ht="14.25" customHeight="1">
      <c r="A323" s="1"/>
      <c r="B323" s="1"/>
    </row>
    <row r="324" spans="1:2" ht="14.25" customHeight="1">
      <c r="A324" s="1"/>
      <c r="B324" s="1"/>
    </row>
    <row r="325" spans="1:2" ht="14.25" customHeight="1">
      <c r="A325" s="1"/>
      <c r="B325" s="1"/>
    </row>
    <row r="326" spans="1:2" ht="14.25" customHeight="1">
      <c r="A326" s="1"/>
      <c r="B326" s="1"/>
    </row>
    <row r="327" spans="1:2" ht="14.25" customHeight="1">
      <c r="A327" s="1"/>
      <c r="B327" s="1"/>
    </row>
    <row r="328" spans="1:2" ht="14.25" customHeight="1">
      <c r="A328" s="1"/>
      <c r="B328" s="1"/>
    </row>
    <row r="329" spans="1:2" ht="14.25" customHeight="1">
      <c r="A329" s="1"/>
      <c r="B329" s="1"/>
    </row>
    <row r="330" spans="1:2" ht="14.25" customHeight="1">
      <c r="A330" s="1"/>
      <c r="B330" s="1"/>
    </row>
    <row r="331" spans="1:2" ht="14.25" customHeight="1">
      <c r="A331" s="1"/>
      <c r="B331" s="1"/>
    </row>
    <row r="332" spans="1:2" ht="14.25" customHeight="1">
      <c r="A332" s="1"/>
      <c r="B332" s="1"/>
    </row>
    <row r="333" spans="1:2" ht="14.25" customHeight="1">
      <c r="A333" s="1"/>
      <c r="B333" s="1"/>
    </row>
    <row r="334" spans="1:2" ht="14.25" customHeight="1">
      <c r="A334" s="1"/>
      <c r="B334" s="1"/>
    </row>
    <row r="335" spans="1:2" ht="14.25" customHeight="1">
      <c r="A335" s="1"/>
      <c r="B335" s="1"/>
    </row>
    <row r="336" spans="1:2" ht="14.25" customHeight="1">
      <c r="A336" s="1"/>
      <c r="B336" s="1"/>
    </row>
    <row r="337" spans="1:2" ht="14.25" customHeight="1">
      <c r="A337" s="1"/>
      <c r="B337" s="1"/>
    </row>
    <row r="338" spans="1:2" ht="14.25" customHeight="1">
      <c r="A338" s="1"/>
      <c r="B338" s="1"/>
    </row>
    <row r="339" spans="1:2" ht="14.25" customHeight="1">
      <c r="A339" s="1"/>
      <c r="B339" s="1"/>
    </row>
    <row r="340" spans="1:2" ht="14.25" customHeight="1">
      <c r="A340" s="1"/>
      <c r="B340" s="1"/>
    </row>
    <row r="341" spans="1:2" ht="14.25" customHeight="1">
      <c r="A341" s="1"/>
      <c r="B341" s="1"/>
    </row>
    <row r="342" spans="1:2" ht="14.25" customHeight="1">
      <c r="A342" s="1"/>
      <c r="B342" s="1"/>
    </row>
    <row r="343" spans="1:2" ht="14.25" customHeight="1">
      <c r="A343" s="1"/>
      <c r="B343" s="1"/>
    </row>
    <row r="344" spans="1:2" ht="14.25" customHeight="1">
      <c r="A344" s="1"/>
      <c r="B344" s="1"/>
    </row>
    <row r="345" spans="1:2" ht="14.25" customHeight="1">
      <c r="A345" s="1"/>
      <c r="B345" s="1"/>
    </row>
    <row r="346" spans="1:2" ht="14.25" customHeight="1">
      <c r="A346" s="1"/>
      <c r="B346" s="1"/>
    </row>
    <row r="347" spans="1:2" ht="14.25" customHeight="1">
      <c r="A347" s="1"/>
      <c r="B347" s="1"/>
    </row>
    <row r="348" spans="1:2" ht="14.25" customHeight="1">
      <c r="A348" s="1"/>
      <c r="B348" s="1"/>
    </row>
    <row r="349" spans="1:2" ht="14.25" customHeight="1">
      <c r="A349" s="1"/>
      <c r="B349" s="1"/>
    </row>
    <row r="350" spans="1:2" ht="14.25" customHeight="1">
      <c r="A350" s="1"/>
      <c r="B350" s="1"/>
    </row>
    <row r="351" spans="1:2" ht="14.25" customHeight="1">
      <c r="A351" s="1"/>
      <c r="B351" s="1"/>
    </row>
    <row r="352" spans="1:2" ht="14.25" customHeight="1">
      <c r="A352" s="1"/>
      <c r="B352" s="1"/>
    </row>
    <row r="353" spans="1:2" ht="14.25" customHeight="1">
      <c r="A353" s="1"/>
      <c r="B353" s="1"/>
    </row>
    <row r="354" spans="1:2" ht="14.25" customHeight="1">
      <c r="A354" s="1"/>
      <c r="B354" s="1"/>
    </row>
    <row r="355" spans="1:2" ht="14.25" customHeight="1">
      <c r="A355" s="1"/>
      <c r="B355" s="1"/>
    </row>
    <row r="356" spans="1:2" ht="14.25" customHeight="1">
      <c r="A356" s="1"/>
      <c r="B356" s="1"/>
    </row>
    <row r="357" spans="1:2" ht="14.25" customHeight="1">
      <c r="A357" s="1"/>
      <c r="B357" s="1"/>
    </row>
    <row r="358" spans="1:2" ht="14.25" customHeight="1">
      <c r="A358" s="1"/>
      <c r="B358" s="1"/>
    </row>
    <row r="359" spans="1:2" ht="14.25" customHeight="1">
      <c r="A359" s="1"/>
      <c r="B359" s="1"/>
    </row>
    <row r="360" spans="1:2" ht="14.25" customHeight="1">
      <c r="A360" s="1"/>
      <c r="B360" s="1"/>
    </row>
    <row r="361" spans="1:2" ht="14.25" customHeight="1">
      <c r="A361" s="1"/>
      <c r="B361" s="1"/>
    </row>
    <row r="362" spans="1:2" ht="14.25" customHeight="1">
      <c r="A362" s="1"/>
      <c r="B362" s="1"/>
    </row>
    <row r="363" spans="1:2" ht="14.25" customHeight="1">
      <c r="A363" s="1"/>
      <c r="B363" s="1"/>
    </row>
    <row r="364" spans="1:2" ht="14.25" customHeight="1">
      <c r="A364" s="1"/>
      <c r="B364" s="1"/>
    </row>
    <row r="365" spans="1:2" ht="14.25" customHeight="1">
      <c r="A365" s="1"/>
      <c r="B365" s="1"/>
    </row>
    <row r="366" spans="1:2" ht="14.25" customHeight="1">
      <c r="A366" s="1"/>
      <c r="B366" s="1"/>
    </row>
    <row r="367" spans="1:2" ht="14.25" customHeight="1">
      <c r="A367" s="1"/>
      <c r="B367" s="1"/>
    </row>
    <row r="368" spans="1:2" ht="14.25" customHeight="1">
      <c r="A368" s="1"/>
      <c r="B368" s="1"/>
    </row>
    <row r="369" spans="1:2" ht="14.25" customHeight="1">
      <c r="A369" s="1"/>
      <c r="B369" s="1"/>
    </row>
    <row r="370" spans="1:2" ht="14.25" customHeight="1">
      <c r="A370" s="1"/>
      <c r="B370" s="1"/>
    </row>
    <row r="371" spans="1:2" ht="14.25" customHeight="1">
      <c r="A371" s="1"/>
      <c r="B371" s="1"/>
    </row>
    <row r="372" spans="1:2" ht="14.25" customHeight="1">
      <c r="A372" s="1"/>
      <c r="B372" s="1"/>
    </row>
    <row r="373" spans="1:2" ht="14.25" customHeight="1">
      <c r="A373" s="1"/>
      <c r="B373" s="1"/>
    </row>
    <row r="374" spans="1:2" ht="14.25" customHeight="1">
      <c r="A374" s="1"/>
      <c r="B374" s="1"/>
    </row>
    <row r="375" spans="1:2" ht="14.25" customHeight="1">
      <c r="A375" s="1"/>
      <c r="B375" s="1"/>
    </row>
    <row r="376" spans="1:2" ht="14.25" customHeight="1">
      <c r="A376" s="1"/>
      <c r="B376" s="1"/>
    </row>
    <row r="377" spans="1:2" ht="14.25" customHeight="1">
      <c r="A377" s="1"/>
      <c r="B377" s="1"/>
    </row>
    <row r="378" spans="1:2" ht="14.25" customHeight="1">
      <c r="A378" s="1"/>
      <c r="B378" s="1"/>
    </row>
    <row r="379" spans="1:2" ht="14.25" customHeight="1">
      <c r="A379" s="1"/>
      <c r="B379" s="1"/>
    </row>
    <row r="380" spans="1:2" ht="14.25" customHeight="1">
      <c r="A380" s="1"/>
      <c r="B380" s="1"/>
    </row>
    <row r="381" spans="1:2" ht="14.25" customHeight="1">
      <c r="A381" s="1"/>
      <c r="B381" s="1"/>
    </row>
    <row r="382" spans="1:2" ht="14.25" customHeight="1">
      <c r="A382" s="1"/>
      <c r="B382" s="1"/>
    </row>
    <row r="383" spans="1:2" ht="14.25" customHeight="1">
      <c r="A383" s="1"/>
      <c r="B383" s="1"/>
    </row>
    <row r="384" spans="1:2" ht="14.25" customHeight="1">
      <c r="A384" s="1"/>
      <c r="B384" s="1"/>
    </row>
    <row r="385" spans="1:2" ht="14.25" customHeight="1">
      <c r="A385" s="1"/>
      <c r="B385" s="1"/>
    </row>
    <row r="386" spans="1:2" ht="14.25" customHeight="1">
      <c r="A386" s="1"/>
      <c r="B386" s="1"/>
    </row>
    <row r="387" spans="1:2" ht="14.25" customHeight="1">
      <c r="A387" s="1"/>
      <c r="B387" s="1"/>
    </row>
    <row r="388" spans="1:2" ht="14.25" customHeight="1">
      <c r="A388" s="1"/>
      <c r="B388" s="1"/>
    </row>
    <row r="389" spans="1:2" ht="14.25" customHeight="1">
      <c r="A389" s="1"/>
      <c r="B389" s="1"/>
    </row>
    <row r="390" spans="1:2" ht="14.25" customHeight="1">
      <c r="A390" s="1"/>
      <c r="B390" s="1"/>
    </row>
    <row r="391" spans="1:2" ht="14.25" customHeight="1">
      <c r="A391" s="1"/>
      <c r="B391" s="1"/>
    </row>
    <row r="392" spans="1:2" ht="14.25" customHeight="1">
      <c r="A392" s="1"/>
      <c r="B392" s="1"/>
    </row>
    <row r="393" spans="1:2" ht="14.25" customHeight="1">
      <c r="A393" s="1"/>
      <c r="B393" s="1"/>
    </row>
    <row r="394" spans="1:2" ht="14.25" customHeight="1">
      <c r="A394" s="1"/>
      <c r="B394" s="1"/>
    </row>
    <row r="395" spans="1:2" ht="14.25" customHeight="1">
      <c r="A395" s="1"/>
      <c r="B395" s="1"/>
    </row>
    <row r="396" spans="1:2" ht="14.25" customHeight="1">
      <c r="A396" s="1"/>
      <c r="B396" s="1"/>
    </row>
    <row r="397" spans="1:2" ht="14.25" customHeight="1">
      <c r="A397" s="1"/>
      <c r="B397" s="1"/>
    </row>
    <row r="398" spans="1:2" ht="14.25" customHeight="1">
      <c r="A398" s="1"/>
      <c r="B398" s="1"/>
    </row>
    <row r="399" spans="1:2" ht="14.25" customHeight="1">
      <c r="A399" s="1"/>
      <c r="B399" s="1"/>
    </row>
    <row r="400" spans="1:2" ht="14.25" customHeight="1">
      <c r="A400" s="1"/>
      <c r="B400" s="1"/>
    </row>
    <row r="401" spans="1:2" ht="14.25" customHeight="1">
      <c r="A401" s="1"/>
      <c r="B401" s="1"/>
    </row>
    <row r="402" spans="1:2" ht="14.25" customHeight="1">
      <c r="A402" s="1"/>
      <c r="B402" s="1"/>
    </row>
    <row r="403" spans="1:2" ht="14.25" customHeight="1">
      <c r="A403" s="1"/>
      <c r="B403" s="1"/>
    </row>
    <row r="404" spans="1:2" ht="14.25" customHeight="1">
      <c r="A404" s="1"/>
      <c r="B404" s="1"/>
    </row>
    <row r="405" spans="1:2" ht="14.25" customHeight="1">
      <c r="A405" s="1"/>
      <c r="B405" s="1"/>
    </row>
    <row r="406" spans="1:2" ht="14.25" customHeight="1">
      <c r="A406" s="1"/>
      <c r="B406" s="1"/>
    </row>
    <row r="407" spans="1:2" ht="14.25" customHeight="1">
      <c r="A407" s="1"/>
      <c r="B407" s="1"/>
    </row>
    <row r="408" spans="1:2" ht="14.25" customHeight="1">
      <c r="A408" s="1"/>
      <c r="B408" s="1"/>
    </row>
    <row r="409" spans="1:2" ht="14.25" customHeight="1">
      <c r="A409" s="1"/>
      <c r="B409" s="1"/>
    </row>
    <row r="410" spans="1:2" ht="14.25" customHeight="1">
      <c r="A410" s="1"/>
      <c r="B410" s="1"/>
    </row>
    <row r="411" spans="1:2" ht="14.25" customHeight="1">
      <c r="A411" s="1"/>
      <c r="B411" s="1"/>
    </row>
    <row r="412" spans="1:2" ht="14.25" customHeight="1">
      <c r="A412" s="1"/>
      <c r="B412" s="1"/>
    </row>
    <row r="413" spans="1:2" ht="14.25" customHeight="1">
      <c r="A413" s="1"/>
      <c r="B413" s="1"/>
    </row>
    <row r="414" spans="1:2" ht="14.25" customHeight="1">
      <c r="A414" s="1"/>
      <c r="B414" s="1"/>
    </row>
    <row r="415" spans="1:2" ht="14.25" customHeight="1">
      <c r="A415" s="1"/>
      <c r="B415" s="1"/>
    </row>
    <row r="416" spans="1:2" ht="14.25" customHeight="1">
      <c r="A416" s="1"/>
      <c r="B416" s="1"/>
    </row>
    <row r="417" spans="1:2" ht="14.25" customHeight="1">
      <c r="A417" s="1"/>
      <c r="B417" s="1"/>
    </row>
    <row r="418" spans="1:2" ht="14.25" customHeight="1">
      <c r="A418" s="1"/>
      <c r="B418" s="1"/>
    </row>
    <row r="419" spans="1:2" ht="14.25" customHeight="1">
      <c r="A419" s="1"/>
      <c r="B419" s="1"/>
    </row>
    <row r="420" spans="1:2" ht="14.25" customHeight="1">
      <c r="A420" s="1"/>
      <c r="B420" s="1"/>
    </row>
    <row r="421" spans="1:2" ht="14.25" customHeight="1">
      <c r="A421" s="1"/>
      <c r="B421" s="1"/>
    </row>
    <row r="422" spans="1:2" ht="14.25" customHeight="1">
      <c r="A422" s="1"/>
      <c r="B422" s="1"/>
    </row>
    <row r="423" spans="1:2" ht="14.25" customHeight="1">
      <c r="A423" s="1"/>
      <c r="B423" s="1"/>
    </row>
    <row r="424" spans="1:2" ht="14.25" customHeight="1">
      <c r="A424" s="1"/>
      <c r="B424" s="1"/>
    </row>
    <row r="425" spans="1:2" ht="14.25" customHeight="1">
      <c r="A425" s="1"/>
      <c r="B425" s="1"/>
    </row>
    <row r="426" spans="1:2" ht="14.25" customHeight="1">
      <c r="A426" s="1"/>
      <c r="B426" s="1"/>
    </row>
    <row r="427" spans="1:2" ht="14.25" customHeight="1">
      <c r="A427" s="1"/>
      <c r="B427" s="1"/>
    </row>
    <row r="428" spans="1:2" ht="14.25" customHeight="1">
      <c r="A428" s="1"/>
      <c r="B428" s="1"/>
    </row>
    <row r="429" spans="1:2" ht="14.25" customHeight="1">
      <c r="A429" s="1"/>
      <c r="B429" s="1"/>
    </row>
    <row r="430" spans="1:2" ht="14.25" customHeight="1">
      <c r="A430" s="1"/>
      <c r="B430" s="1"/>
    </row>
    <row r="431" spans="1:2" ht="14.25" customHeight="1">
      <c r="A431" s="1"/>
      <c r="B431" s="1"/>
    </row>
    <row r="432" spans="1:2" ht="14.25" customHeight="1">
      <c r="A432" s="1"/>
      <c r="B432" s="1"/>
    </row>
    <row r="433" spans="1:2" ht="14.25" customHeight="1">
      <c r="A433" s="1"/>
      <c r="B433" s="1"/>
    </row>
    <row r="434" spans="1:2" ht="14.25" customHeight="1">
      <c r="A434" s="1"/>
      <c r="B434" s="1"/>
    </row>
    <row r="435" spans="1:2" ht="14.25" customHeight="1">
      <c r="A435" s="1"/>
      <c r="B435" s="1"/>
    </row>
    <row r="436" spans="1:2" ht="14.25" customHeight="1">
      <c r="A436" s="1"/>
      <c r="B436" s="1"/>
    </row>
    <row r="437" spans="1:2" ht="14.25" customHeight="1">
      <c r="A437" s="1"/>
      <c r="B437" s="1"/>
    </row>
    <row r="438" spans="1:2" ht="14.25" customHeight="1">
      <c r="A438" s="1"/>
      <c r="B438" s="1"/>
    </row>
    <row r="439" spans="1:2" ht="14.25" customHeight="1">
      <c r="A439" s="1"/>
      <c r="B439" s="1"/>
    </row>
    <row r="440" spans="1:2" ht="14.25" customHeight="1">
      <c r="A440" s="1"/>
      <c r="B440" s="1"/>
    </row>
    <row r="441" spans="1:2" ht="14.25" customHeight="1">
      <c r="A441" s="1"/>
      <c r="B441" s="1"/>
    </row>
    <row r="442" spans="1:2" ht="14.25" customHeight="1">
      <c r="A442" s="1"/>
      <c r="B442" s="1"/>
    </row>
    <row r="443" spans="1:2" ht="14.25" customHeight="1">
      <c r="A443" s="1"/>
      <c r="B443" s="1"/>
    </row>
    <row r="444" spans="1:2" ht="14.25" customHeight="1">
      <c r="A444" s="1"/>
      <c r="B444" s="1"/>
    </row>
    <row r="445" spans="1:2" ht="14.25" customHeight="1">
      <c r="A445" s="1"/>
      <c r="B445" s="1"/>
    </row>
    <row r="446" spans="1:2" ht="14.25" customHeight="1">
      <c r="A446" s="1"/>
      <c r="B446" s="1"/>
    </row>
    <row r="447" spans="1:2" ht="14.25" customHeight="1">
      <c r="A447" s="1"/>
      <c r="B447" s="1"/>
    </row>
    <row r="448" spans="1:2" ht="14.25" customHeight="1">
      <c r="A448" s="1"/>
      <c r="B448" s="1"/>
    </row>
    <row r="449" spans="1:2" ht="14.25" customHeight="1">
      <c r="A449" s="1"/>
      <c r="B449" s="1"/>
    </row>
    <row r="450" spans="1:2" ht="14.25" customHeight="1">
      <c r="A450" s="1"/>
      <c r="B450" s="1"/>
    </row>
    <row r="451" spans="1:2" ht="14.25" customHeight="1">
      <c r="A451" s="1"/>
      <c r="B451" s="1"/>
    </row>
    <row r="452" spans="1:2" ht="14.25" customHeight="1">
      <c r="A452" s="1"/>
      <c r="B452" s="1"/>
    </row>
    <row r="453" spans="1:2" ht="14.25" customHeight="1">
      <c r="A453" s="1"/>
      <c r="B453" s="1"/>
    </row>
    <row r="454" spans="1:2" ht="14.25" customHeight="1">
      <c r="A454" s="1"/>
      <c r="B454" s="1"/>
    </row>
    <row r="455" spans="1:2" ht="14.25" customHeight="1">
      <c r="A455" s="1"/>
      <c r="B455" s="1"/>
    </row>
    <row r="456" spans="1:2" ht="14.25" customHeight="1">
      <c r="A456" s="1"/>
      <c r="B456" s="1"/>
    </row>
    <row r="457" spans="1:2" ht="14.25" customHeight="1">
      <c r="A457" s="1"/>
      <c r="B457" s="1"/>
    </row>
    <row r="458" spans="1:2" ht="14.25" customHeight="1">
      <c r="A458" s="1"/>
      <c r="B458" s="1"/>
    </row>
    <row r="459" spans="1:2" ht="14.25" customHeight="1">
      <c r="A459" s="1"/>
      <c r="B459" s="1"/>
    </row>
    <row r="460" spans="1:2" ht="14.25" customHeight="1">
      <c r="A460" s="1"/>
      <c r="B460" s="1"/>
    </row>
    <row r="461" spans="1:2" ht="14.25" customHeight="1">
      <c r="A461" s="1"/>
      <c r="B461" s="1"/>
    </row>
    <row r="462" spans="1:2" ht="14.25" customHeight="1">
      <c r="A462" s="1"/>
      <c r="B462" s="1"/>
    </row>
    <row r="463" spans="1:2" ht="14.25" customHeight="1">
      <c r="A463" s="1"/>
      <c r="B463" s="1"/>
    </row>
    <row r="464" spans="1:2" ht="14.25" customHeight="1">
      <c r="A464" s="1"/>
      <c r="B464" s="1"/>
    </row>
    <row r="465" spans="1:2" ht="14.25" customHeight="1">
      <c r="A465" s="1"/>
      <c r="B465" s="1"/>
    </row>
    <row r="466" spans="1:2" ht="14.25" customHeight="1">
      <c r="A466" s="1"/>
      <c r="B466" s="1"/>
    </row>
    <row r="467" spans="1:2" ht="14.25" customHeight="1">
      <c r="A467" s="1"/>
      <c r="B467" s="1"/>
    </row>
    <row r="468" spans="1:2" ht="14.25" customHeight="1">
      <c r="A468" s="1"/>
      <c r="B468" s="1"/>
    </row>
    <row r="469" spans="1:2" ht="14.25" customHeight="1">
      <c r="A469" s="1"/>
      <c r="B469" s="1"/>
    </row>
    <row r="470" spans="1:2" ht="14.25" customHeight="1">
      <c r="A470" s="1"/>
      <c r="B470" s="1"/>
    </row>
    <row r="471" spans="1:2" ht="14.25" customHeight="1">
      <c r="A471" s="1"/>
      <c r="B471" s="1"/>
    </row>
    <row r="472" spans="1:2" ht="14.25" customHeight="1">
      <c r="A472" s="1"/>
      <c r="B472" s="1"/>
    </row>
    <row r="473" spans="1:2" ht="14.25" customHeight="1">
      <c r="A473" s="1"/>
      <c r="B473" s="1"/>
    </row>
    <row r="474" spans="1:2" ht="14.25" customHeight="1">
      <c r="A474" s="1"/>
      <c r="B474" s="1"/>
    </row>
    <row r="475" spans="1:2" ht="14.25" customHeight="1">
      <c r="A475" s="1"/>
      <c r="B475" s="1"/>
    </row>
    <row r="476" spans="1:2" ht="14.25" customHeight="1">
      <c r="A476" s="1"/>
      <c r="B476" s="1"/>
    </row>
    <row r="477" spans="1:2" ht="14.25" customHeight="1">
      <c r="A477" s="1"/>
      <c r="B477" s="1"/>
    </row>
    <row r="478" spans="1:2" ht="14.25" customHeight="1">
      <c r="A478" s="1"/>
      <c r="B478" s="1"/>
    </row>
    <row r="479" spans="1:2" ht="14.25" customHeight="1">
      <c r="A479" s="1"/>
      <c r="B479" s="1"/>
    </row>
    <row r="480" spans="1:2" ht="14.25" customHeight="1">
      <c r="A480" s="1"/>
      <c r="B480" s="1"/>
    </row>
    <row r="481" spans="1:2" ht="14.25" customHeight="1">
      <c r="A481" s="1"/>
      <c r="B481" s="1"/>
    </row>
    <row r="482" spans="1:2" ht="14.25" customHeight="1">
      <c r="A482" s="1"/>
      <c r="B482" s="1"/>
    </row>
    <row r="483" spans="1:2" ht="14.25" customHeight="1">
      <c r="A483" s="1"/>
      <c r="B483" s="1"/>
    </row>
    <row r="484" spans="1:2" ht="14.25" customHeight="1">
      <c r="A484" s="1"/>
      <c r="B484" s="1"/>
    </row>
    <row r="485" spans="1:2" ht="14.25" customHeight="1">
      <c r="A485" s="1"/>
      <c r="B485" s="1"/>
    </row>
    <row r="486" spans="1:2" ht="14.25" customHeight="1">
      <c r="A486" s="1"/>
      <c r="B486" s="1"/>
    </row>
    <row r="487" spans="1:2" ht="14.25" customHeight="1">
      <c r="A487" s="1"/>
      <c r="B487" s="1"/>
    </row>
    <row r="488" spans="1:2" ht="14.25" customHeight="1">
      <c r="A488" s="1"/>
      <c r="B488" s="1"/>
    </row>
    <row r="489" spans="1:2" ht="14.25" customHeight="1">
      <c r="A489" s="1"/>
      <c r="B489" s="1"/>
    </row>
    <row r="490" spans="1:2" ht="14.25" customHeight="1">
      <c r="A490" s="1"/>
      <c r="B490" s="1"/>
    </row>
    <row r="491" spans="1:2" ht="14.25" customHeight="1">
      <c r="A491" s="1"/>
      <c r="B491" s="1"/>
    </row>
    <row r="492" spans="1:2" ht="14.25" customHeight="1">
      <c r="A492" s="1"/>
      <c r="B492" s="1"/>
    </row>
    <row r="493" spans="1:2" ht="14.25" customHeight="1">
      <c r="A493" s="1"/>
      <c r="B493" s="1"/>
    </row>
    <row r="494" spans="1:2" ht="14.25" customHeight="1">
      <c r="A494" s="1"/>
      <c r="B494" s="1"/>
    </row>
    <row r="495" spans="1:2" ht="14.25" customHeight="1">
      <c r="A495" s="1"/>
      <c r="B495" s="1"/>
    </row>
    <row r="496" spans="1:2" ht="14.25" customHeight="1">
      <c r="A496" s="1"/>
      <c r="B496" s="1"/>
    </row>
    <row r="497" spans="1:2" ht="14.25" customHeight="1">
      <c r="A497" s="1"/>
      <c r="B497" s="1"/>
    </row>
    <row r="498" spans="1:2" ht="14.25" customHeight="1">
      <c r="A498" s="1"/>
      <c r="B498" s="1"/>
    </row>
    <row r="499" spans="1:2" ht="14.25" customHeight="1">
      <c r="A499" s="1"/>
      <c r="B499" s="1"/>
    </row>
    <row r="500" spans="1:2" ht="14.25" customHeight="1">
      <c r="A500" s="1"/>
      <c r="B500" s="1"/>
    </row>
    <row r="501" spans="1:2" ht="14.25" customHeight="1">
      <c r="A501" s="1"/>
      <c r="B501" s="1"/>
    </row>
    <row r="502" spans="1:2" ht="14.25" customHeight="1">
      <c r="A502" s="1"/>
      <c r="B502" s="1"/>
    </row>
    <row r="503" spans="1:2" ht="14.25" customHeight="1">
      <c r="A503" s="1"/>
      <c r="B503" s="1"/>
    </row>
    <row r="504" spans="1:2" ht="14.25" customHeight="1">
      <c r="A504" s="1"/>
      <c r="B504" s="1"/>
    </row>
    <row r="505" spans="1:2" ht="14.25" customHeight="1">
      <c r="A505" s="1"/>
      <c r="B505" s="1"/>
    </row>
    <row r="506" spans="1:2" ht="14.25" customHeight="1">
      <c r="A506" s="1"/>
      <c r="B506" s="1"/>
    </row>
    <row r="507" spans="1:2" ht="14.25" customHeight="1">
      <c r="A507" s="1"/>
      <c r="B507" s="1"/>
    </row>
    <row r="508" spans="1:2" ht="14.25" customHeight="1">
      <c r="A508" s="1"/>
      <c r="B508" s="1"/>
    </row>
    <row r="509" spans="1:2" ht="14.25" customHeight="1">
      <c r="A509" s="1"/>
      <c r="B509" s="1"/>
    </row>
    <row r="510" spans="1:2" ht="14.25" customHeight="1">
      <c r="A510" s="1"/>
      <c r="B510" s="1"/>
    </row>
    <row r="511" spans="1:2" ht="14.25" customHeight="1">
      <c r="A511" s="1"/>
      <c r="B511" s="1"/>
    </row>
    <row r="512" spans="1:2" ht="14.25" customHeight="1">
      <c r="A512" s="1"/>
      <c r="B512" s="1"/>
    </row>
    <row r="513" spans="1:2" ht="14.25" customHeight="1">
      <c r="A513" s="1"/>
      <c r="B513" s="1"/>
    </row>
    <row r="514" spans="1:2" ht="14.25" customHeight="1">
      <c r="A514" s="1"/>
      <c r="B514" s="1"/>
    </row>
    <row r="515" spans="1:2" ht="14.25" customHeight="1">
      <c r="A515" s="1"/>
      <c r="B515" s="1"/>
    </row>
    <row r="516" spans="1:2" ht="14.25" customHeight="1">
      <c r="A516" s="1"/>
      <c r="B516" s="1"/>
    </row>
    <row r="517" spans="1:2" ht="14.25" customHeight="1">
      <c r="A517" s="1"/>
      <c r="B517" s="1"/>
    </row>
    <row r="518" spans="1:2" ht="14.25" customHeight="1">
      <c r="A518" s="1"/>
      <c r="B518" s="1"/>
    </row>
    <row r="519" spans="1:2" ht="14.25" customHeight="1">
      <c r="A519" s="1"/>
      <c r="B519" s="1"/>
    </row>
    <row r="520" spans="1:2" ht="14.25" customHeight="1">
      <c r="A520" s="1"/>
      <c r="B520" s="1"/>
    </row>
    <row r="521" spans="1:2" ht="14.25" customHeight="1">
      <c r="A521" s="1"/>
      <c r="B521" s="1"/>
    </row>
    <row r="522" spans="1:2" ht="14.25" customHeight="1">
      <c r="A522" s="1"/>
      <c r="B522" s="1"/>
    </row>
    <row r="523" spans="1:2" ht="14.25" customHeight="1">
      <c r="A523" s="1"/>
      <c r="B523" s="1"/>
    </row>
    <row r="524" spans="1:2" ht="14.25" customHeight="1">
      <c r="A524" s="1"/>
      <c r="B524" s="1"/>
    </row>
    <row r="525" spans="1:2" ht="14.25" customHeight="1">
      <c r="A525" s="1"/>
      <c r="B525" s="1"/>
    </row>
    <row r="526" spans="1:2" ht="14.25" customHeight="1">
      <c r="A526" s="1"/>
      <c r="B526" s="1"/>
    </row>
    <row r="527" spans="1:2" ht="14.25" customHeight="1">
      <c r="A527" s="1"/>
      <c r="B527" s="1"/>
    </row>
    <row r="528" spans="1:2" ht="14.25" customHeight="1">
      <c r="A528" s="1"/>
      <c r="B528" s="1"/>
    </row>
    <row r="529" spans="1:2" ht="14.25" customHeight="1">
      <c r="A529" s="1"/>
      <c r="B529" s="1"/>
    </row>
    <row r="530" spans="1:2" ht="14.25" customHeight="1">
      <c r="A530" s="1"/>
      <c r="B530" s="1"/>
    </row>
    <row r="531" spans="1:2" ht="14.25" customHeight="1">
      <c r="A531" s="1"/>
      <c r="B531" s="1"/>
    </row>
    <row r="532" spans="1:2" ht="14.25" customHeight="1">
      <c r="A532" s="1"/>
      <c r="B532" s="1"/>
    </row>
    <row r="533" spans="1:2" ht="14.25" customHeight="1">
      <c r="A533" s="1"/>
      <c r="B533" s="1"/>
    </row>
    <row r="534" spans="1:2" ht="14.25" customHeight="1">
      <c r="A534" s="1"/>
      <c r="B534" s="1"/>
    </row>
    <row r="535" spans="1:2" ht="14.25" customHeight="1">
      <c r="A535" s="1"/>
      <c r="B535" s="1"/>
    </row>
    <row r="536" spans="1:2" ht="14.25" customHeight="1">
      <c r="A536" s="1"/>
      <c r="B536" s="1"/>
    </row>
    <row r="537" spans="1:2" ht="14.25" customHeight="1">
      <c r="A537" s="1"/>
      <c r="B537" s="1"/>
    </row>
    <row r="538" spans="1:2" ht="14.25" customHeight="1">
      <c r="A538" s="1"/>
      <c r="B538" s="1"/>
    </row>
    <row r="539" spans="1:2" ht="14.25" customHeight="1">
      <c r="A539" s="1"/>
      <c r="B539" s="1"/>
    </row>
    <row r="540" spans="1:2" ht="14.25" customHeight="1">
      <c r="A540" s="1"/>
      <c r="B540" s="1"/>
    </row>
    <row r="541" spans="1:2" ht="14.25" customHeight="1">
      <c r="A541" s="1"/>
      <c r="B541" s="1"/>
    </row>
    <row r="542" spans="1:2" ht="14.25" customHeight="1">
      <c r="A542" s="1"/>
      <c r="B542" s="1"/>
    </row>
    <row r="543" spans="1:2" ht="14.25" customHeight="1">
      <c r="A543" s="1"/>
      <c r="B543" s="1"/>
    </row>
    <row r="544" spans="1:2" ht="14.25" customHeight="1">
      <c r="A544" s="1"/>
      <c r="B544" s="1"/>
    </row>
    <row r="545" spans="1:2" ht="14.25" customHeight="1">
      <c r="A545" s="1"/>
      <c r="B545" s="1"/>
    </row>
    <row r="546" spans="1:2" ht="14.25" customHeight="1">
      <c r="A546" s="1"/>
      <c r="B546" s="1"/>
    </row>
    <row r="547" spans="1:2" ht="14.25" customHeight="1">
      <c r="A547" s="1"/>
      <c r="B547" s="1"/>
    </row>
    <row r="548" spans="1:2" ht="14.25" customHeight="1">
      <c r="A548" s="1"/>
      <c r="B548" s="1"/>
    </row>
    <row r="549" spans="1:2" ht="14.25" customHeight="1">
      <c r="A549" s="1"/>
      <c r="B549" s="1"/>
    </row>
    <row r="550" spans="1:2" ht="14.25" customHeight="1">
      <c r="A550" s="1"/>
      <c r="B550" s="1"/>
    </row>
    <row r="551" spans="1:2" ht="14.25" customHeight="1">
      <c r="A551" s="1"/>
      <c r="B551" s="1"/>
    </row>
    <row r="552" spans="1:2" ht="14.25" customHeight="1">
      <c r="A552" s="1"/>
      <c r="B552" s="1"/>
    </row>
    <row r="553" spans="1:2" ht="14.25" customHeight="1">
      <c r="A553" s="1"/>
      <c r="B553" s="1"/>
    </row>
    <row r="554" spans="1:2" ht="14.25" customHeight="1">
      <c r="A554" s="1"/>
      <c r="B554" s="1"/>
    </row>
    <row r="555" spans="1:2" ht="14.25" customHeight="1">
      <c r="A555" s="1"/>
      <c r="B555" s="1"/>
    </row>
    <row r="556" spans="1:2" ht="14.25" customHeight="1">
      <c r="A556" s="1"/>
      <c r="B556" s="1"/>
    </row>
    <row r="557" spans="1:2" ht="14.25" customHeight="1">
      <c r="A557" s="1"/>
      <c r="B557" s="1"/>
    </row>
    <row r="558" spans="1:2" ht="14.25" customHeight="1">
      <c r="A558" s="1"/>
      <c r="B558" s="1"/>
    </row>
    <row r="559" spans="1:2" ht="14.25" customHeight="1">
      <c r="A559" s="1"/>
      <c r="B559" s="1"/>
    </row>
    <row r="560" spans="1:2" ht="14.25" customHeight="1">
      <c r="A560" s="1"/>
      <c r="B560" s="1"/>
    </row>
    <row r="561" spans="1:2" ht="14.25" customHeight="1">
      <c r="A561" s="1"/>
      <c r="B561" s="1"/>
    </row>
    <row r="562" spans="1:2" ht="14.25" customHeight="1">
      <c r="A562" s="1"/>
      <c r="B562" s="1"/>
    </row>
    <row r="563" spans="1:2" ht="14.25" customHeight="1">
      <c r="A563" s="1"/>
      <c r="B563" s="1"/>
    </row>
    <row r="564" spans="1:2" ht="14.25" customHeight="1">
      <c r="A564" s="1"/>
      <c r="B564" s="1"/>
    </row>
    <row r="565" spans="1:2" ht="14.25" customHeight="1">
      <c r="A565" s="1"/>
      <c r="B565" s="1"/>
    </row>
    <row r="566" spans="1:2" ht="14.25" customHeight="1">
      <c r="A566" s="1"/>
      <c r="B566" s="1"/>
    </row>
    <row r="567" spans="1:2" ht="14.25" customHeight="1">
      <c r="A567" s="1"/>
      <c r="B567" s="1"/>
    </row>
    <row r="568" spans="1:2" ht="14.25" customHeight="1">
      <c r="A568" s="1"/>
      <c r="B568" s="1"/>
    </row>
    <row r="569" spans="1:2" ht="14.25" customHeight="1">
      <c r="A569" s="1"/>
      <c r="B569" s="1"/>
    </row>
    <row r="570" spans="1:2" ht="14.25" customHeight="1">
      <c r="A570" s="1"/>
      <c r="B570" s="1"/>
    </row>
    <row r="571" spans="1:2" ht="14.25" customHeight="1">
      <c r="A571" s="1"/>
      <c r="B571" s="1"/>
    </row>
    <row r="572" spans="1:2" ht="14.25" customHeight="1">
      <c r="A572" s="1"/>
      <c r="B572" s="1"/>
    </row>
    <row r="573" spans="1:2" ht="14.25" customHeight="1">
      <c r="A573" s="1"/>
      <c r="B573" s="1"/>
    </row>
    <row r="574" spans="1:2" ht="14.25" customHeight="1">
      <c r="A574" s="1"/>
      <c r="B574" s="1"/>
    </row>
    <row r="575" spans="1:2" ht="14.25" customHeight="1">
      <c r="A575" s="1"/>
      <c r="B575" s="1"/>
    </row>
    <row r="576" spans="1:2" ht="14.25" customHeight="1">
      <c r="A576" s="1"/>
      <c r="B576" s="1"/>
    </row>
    <row r="577" spans="1:2" ht="14.25" customHeight="1">
      <c r="A577" s="1"/>
      <c r="B577" s="1"/>
    </row>
    <row r="578" spans="1:2" ht="14.25" customHeight="1">
      <c r="A578" s="1"/>
      <c r="B578" s="1"/>
    </row>
    <row r="579" spans="1:2" ht="14.25" customHeight="1">
      <c r="A579" s="1"/>
      <c r="B579" s="1"/>
    </row>
    <row r="580" spans="1:2" ht="14.25" customHeight="1">
      <c r="A580" s="1"/>
      <c r="B580" s="1"/>
    </row>
    <row r="581" spans="1:2" ht="14.25" customHeight="1">
      <c r="A581" s="1"/>
      <c r="B581" s="1"/>
    </row>
    <row r="582" spans="1:2" ht="14.25" customHeight="1">
      <c r="A582" s="1"/>
      <c r="B582" s="1"/>
    </row>
    <row r="583" spans="1:2" ht="14.25" customHeight="1">
      <c r="A583" s="1"/>
      <c r="B583" s="1"/>
    </row>
    <row r="584" spans="1:2" ht="14.25" customHeight="1">
      <c r="A584" s="1"/>
      <c r="B584" s="1"/>
    </row>
    <row r="585" spans="1:2" ht="14.25" customHeight="1">
      <c r="A585" s="1"/>
      <c r="B585" s="1"/>
    </row>
    <row r="586" spans="1:2" ht="14.25" customHeight="1">
      <c r="A586" s="1"/>
      <c r="B586" s="1"/>
    </row>
    <row r="587" spans="1:2" ht="14.25" customHeight="1">
      <c r="A587" s="1"/>
      <c r="B587" s="1"/>
    </row>
    <row r="588" spans="1:2" ht="14.25" customHeight="1">
      <c r="A588" s="1"/>
      <c r="B588" s="1"/>
    </row>
    <row r="589" spans="1:2" ht="14.25" customHeight="1">
      <c r="A589" s="1"/>
      <c r="B589" s="1"/>
    </row>
    <row r="590" spans="1:2" ht="14.25" customHeight="1">
      <c r="A590" s="1"/>
      <c r="B590" s="1"/>
    </row>
    <row r="591" spans="1:2" ht="14.25" customHeight="1">
      <c r="A591" s="1"/>
      <c r="B591" s="1"/>
    </row>
    <row r="592" spans="1:2" ht="14.25" customHeight="1">
      <c r="A592" s="1"/>
      <c r="B592" s="1"/>
    </row>
    <row r="593" spans="1:2" ht="14.25" customHeight="1">
      <c r="A593" s="1"/>
      <c r="B593" s="1"/>
    </row>
    <row r="594" spans="1:2" ht="14.25" customHeight="1">
      <c r="A594" s="1"/>
      <c r="B594" s="1"/>
    </row>
    <row r="595" spans="1:2" ht="14.25" customHeight="1">
      <c r="A595" s="1"/>
      <c r="B595" s="1"/>
    </row>
    <row r="596" spans="1:2" ht="14.25" customHeight="1">
      <c r="A596" s="1"/>
      <c r="B596" s="1"/>
    </row>
    <row r="597" spans="1:2" ht="14.25" customHeight="1">
      <c r="A597" s="1"/>
      <c r="B597" s="1"/>
    </row>
    <row r="598" spans="1:2" ht="14.25" customHeight="1">
      <c r="A598" s="1"/>
      <c r="B598" s="1"/>
    </row>
    <row r="599" spans="1:2" ht="14.25" customHeight="1">
      <c r="A599" s="1"/>
      <c r="B599" s="1"/>
    </row>
    <row r="600" spans="1:2" ht="14.25" customHeight="1">
      <c r="A600" s="1"/>
      <c r="B600" s="1"/>
    </row>
    <row r="601" spans="1:2" ht="14.25" customHeight="1">
      <c r="A601" s="1"/>
      <c r="B601" s="1"/>
    </row>
    <row r="602" spans="1:2" ht="14.25" customHeight="1">
      <c r="A602" s="1"/>
      <c r="B602" s="1"/>
    </row>
    <row r="603" spans="1:2" ht="14.25" customHeight="1">
      <c r="A603" s="1"/>
      <c r="B603" s="1"/>
    </row>
    <row r="604" spans="1:2" ht="14.25" customHeight="1">
      <c r="A604" s="1"/>
      <c r="B604" s="1"/>
    </row>
    <row r="605" spans="1:2" ht="14.25" customHeight="1">
      <c r="A605" s="1"/>
      <c r="B605" s="1"/>
    </row>
    <row r="606" spans="1:2" ht="14.25" customHeight="1">
      <c r="A606" s="1"/>
      <c r="B606" s="1"/>
    </row>
    <row r="607" spans="1:2" ht="14.25" customHeight="1">
      <c r="A607" s="1"/>
      <c r="B607" s="1"/>
    </row>
    <row r="608" spans="1:2" ht="14.25" customHeight="1">
      <c r="A608" s="1"/>
      <c r="B608" s="1"/>
    </row>
    <row r="609" spans="1:2" ht="14.25" customHeight="1">
      <c r="A609" s="1"/>
      <c r="B609" s="1"/>
    </row>
    <row r="610" spans="1:2" ht="14.25" customHeight="1">
      <c r="A610" s="1"/>
      <c r="B610" s="1"/>
    </row>
    <row r="611" spans="1:2" ht="14.25" customHeight="1">
      <c r="A611" s="1"/>
      <c r="B611" s="1"/>
    </row>
    <row r="612" spans="1:2" ht="14.25" customHeight="1">
      <c r="A612" s="1"/>
      <c r="B612" s="1"/>
    </row>
    <row r="613" spans="1:2" ht="14.25" customHeight="1">
      <c r="A613" s="1"/>
      <c r="B613" s="1"/>
    </row>
    <row r="614" spans="1:2" ht="14.25" customHeight="1">
      <c r="A614" s="1"/>
      <c r="B614" s="1"/>
    </row>
    <row r="615" spans="1:2" ht="14.25" customHeight="1">
      <c r="A615" s="1"/>
      <c r="B615" s="1"/>
    </row>
    <row r="616" spans="1:2" ht="14.25" customHeight="1">
      <c r="A616" s="1"/>
      <c r="B616" s="1"/>
    </row>
    <row r="617" spans="1:2" ht="14.25" customHeight="1">
      <c r="A617" s="1"/>
      <c r="B617" s="1"/>
    </row>
    <row r="618" spans="1:2" ht="14.25" customHeight="1">
      <c r="A618" s="1"/>
      <c r="B618" s="1"/>
    </row>
    <row r="619" spans="1:2" ht="14.25" customHeight="1">
      <c r="A619" s="1"/>
      <c r="B619" s="1"/>
    </row>
    <row r="620" spans="1:2" ht="14.25" customHeight="1">
      <c r="A620" s="1"/>
      <c r="B620" s="1"/>
    </row>
    <row r="621" spans="1:2" ht="14.25" customHeight="1">
      <c r="A621" s="1"/>
      <c r="B621" s="1"/>
    </row>
    <row r="622" spans="1:2" ht="14.25" customHeight="1">
      <c r="A622" s="1"/>
      <c r="B622" s="1"/>
    </row>
    <row r="623" spans="1:2" ht="14.25" customHeight="1">
      <c r="A623" s="1"/>
      <c r="B623" s="1"/>
    </row>
    <row r="624" spans="1:2" ht="14.25" customHeight="1">
      <c r="A624" s="1"/>
      <c r="B624" s="1"/>
    </row>
    <row r="625" spans="1:2" ht="14.25" customHeight="1">
      <c r="A625" s="1"/>
      <c r="B625" s="1"/>
    </row>
    <row r="626" spans="1:2" ht="14.25" customHeight="1">
      <c r="A626" s="1"/>
      <c r="B626" s="1"/>
    </row>
    <row r="627" spans="1:2" ht="14.25" customHeight="1">
      <c r="A627" s="1"/>
      <c r="B627" s="1"/>
    </row>
    <row r="628" spans="1:2" ht="14.25" customHeight="1">
      <c r="A628" s="1"/>
      <c r="B628" s="1"/>
    </row>
    <row r="629" spans="1:2" ht="14.25" customHeight="1">
      <c r="A629" s="1"/>
      <c r="B629" s="1"/>
    </row>
    <row r="630" spans="1:2" ht="14.25" customHeight="1">
      <c r="A630" s="1"/>
      <c r="B630" s="1"/>
    </row>
    <row r="631" spans="1:2" ht="14.25" customHeight="1">
      <c r="A631" s="1"/>
      <c r="B631" s="1"/>
    </row>
    <row r="632" spans="1:2" ht="14.25" customHeight="1">
      <c r="A632" s="1"/>
      <c r="B632" s="1"/>
    </row>
    <row r="633" spans="1:2" ht="14.25" customHeight="1">
      <c r="A633" s="1"/>
      <c r="B633" s="1"/>
    </row>
    <row r="634" spans="1:2" ht="14.25" customHeight="1">
      <c r="A634" s="1"/>
      <c r="B634" s="1"/>
    </row>
    <row r="635" spans="1:2" ht="14.25" customHeight="1">
      <c r="A635" s="1"/>
      <c r="B635" s="1"/>
    </row>
    <row r="636" spans="1:2" ht="14.25" customHeight="1">
      <c r="A636" s="1"/>
      <c r="B636" s="1"/>
    </row>
    <row r="637" spans="1:2" ht="14.25" customHeight="1">
      <c r="A637" s="1"/>
      <c r="B637" s="1"/>
    </row>
    <row r="638" spans="1:2" ht="14.25" customHeight="1">
      <c r="A638" s="1"/>
      <c r="B638" s="1"/>
    </row>
    <row r="639" spans="1:2" ht="14.25" customHeight="1">
      <c r="A639" s="1"/>
      <c r="B639" s="1"/>
    </row>
    <row r="640" spans="1:2" ht="14.25" customHeight="1">
      <c r="A640" s="1"/>
      <c r="B640" s="1"/>
    </row>
    <row r="641" spans="1:2" ht="14.25" customHeight="1">
      <c r="A641" s="1"/>
      <c r="B641" s="1"/>
    </row>
    <row r="642" spans="1:2" ht="14.25" customHeight="1">
      <c r="A642" s="1"/>
      <c r="B642" s="1"/>
    </row>
    <row r="643" spans="1:2" ht="14.25" customHeight="1">
      <c r="A643" s="1"/>
      <c r="B643" s="1"/>
    </row>
    <row r="644" spans="1:2" ht="14.25" customHeight="1">
      <c r="A644" s="1"/>
      <c r="B644" s="1"/>
    </row>
    <row r="645" spans="1:2" ht="14.25" customHeight="1">
      <c r="A645" s="1"/>
      <c r="B645" s="1"/>
    </row>
    <row r="646" spans="1:2" ht="14.25" customHeight="1">
      <c r="A646" s="1"/>
      <c r="B646" s="1"/>
    </row>
    <row r="647" spans="1:2" ht="14.25" customHeight="1">
      <c r="A647" s="1"/>
      <c r="B647" s="1"/>
    </row>
    <row r="648" spans="1:2" ht="14.25" customHeight="1">
      <c r="A648" s="1"/>
      <c r="B648" s="1"/>
    </row>
    <row r="649" spans="1:2" ht="14.25" customHeight="1">
      <c r="A649" s="1"/>
      <c r="B649" s="1"/>
    </row>
    <row r="650" spans="1:2" ht="14.25" customHeight="1">
      <c r="A650" s="1"/>
      <c r="B650" s="1"/>
    </row>
    <row r="651" spans="1:2" ht="14.25" customHeight="1">
      <c r="A651" s="1"/>
      <c r="B651" s="1"/>
    </row>
    <row r="652" spans="1:2" ht="14.25" customHeight="1">
      <c r="A652" s="1"/>
      <c r="B652" s="1"/>
    </row>
    <row r="653" spans="1:2" ht="14.25" customHeight="1">
      <c r="A653" s="1"/>
      <c r="B653" s="1"/>
    </row>
    <row r="654" spans="1:2" ht="14.25" customHeight="1">
      <c r="A654" s="1"/>
      <c r="B654" s="1"/>
    </row>
    <row r="655" spans="1:2" ht="14.25" customHeight="1">
      <c r="A655" s="1"/>
      <c r="B655" s="1"/>
    </row>
    <row r="656" spans="1:2" ht="14.25" customHeight="1">
      <c r="A656" s="1"/>
      <c r="B656" s="1"/>
    </row>
    <row r="657" spans="1:2" ht="14.25" customHeight="1">
      <c r="A657" s="1"/>
      <c r="B657" s="1"/>
    </row>
    <row r="658" spans="1:2" ht="14.25" customHeight="1">
      <c r="A658" s="1"/>
      <c r="B658" s="1"/>
    </row>
    <row r="659" spans="1:2" ht="14.25" customHeight="1">
      <c r="A659" s="1"/>
      <c r="B659" s="1"/>
    </row>
    <row r="660" spans="1:2" ht="14.25" customHeight="1">
      <c r="A660" s="1"/>
      <c r="B660" s="1"/>
    </row>
    <row r="661" spans="1:2" ht="14.25" customHeight="1">
      <c r="A661" s="1"/>
      <c r="B661" s="1"/>
    </row>
    <row r="662" spans="1:2" ht="14.25" customHeight="1">
      <c r="A662" s="1"/>
      <c r="B662" s="1"/>
    </row>
    <row r="663" spans="1:2" ht="14.25" customHeight="1">
      <c r="A663" s="1"/>
      <c r="B663" s="1"/>
    </row>
    <row r="664" spans="1:2" ht="14.25" customHeight="1">
      <c r="A664" s="1"/>
      <c r="B664" s="1"/>
    </row>
    <row r="665" spans="1:2" ht="14.25" customHeight="1">
      <c r="A665" s="1"/>
      <c r="B665" s="1"/>
    </row>
    <row r="666" spans="1:2" ht="14.25" customHeight="1">
      <c r="A666" s="1"/>
      <c r="B666" s="1"/>
    </row>
    <row r="667" spans="1:2" ht="14.25" customHeight="1">
      <c r="A667" s="1"/>
      <c r="B667" s="1"/>
    </row>
    <row r="668" spans="1:2" ht="14.25" customHeight="1">
      <c r="A668" s="1"/>
      <c r="B668" s="1"/>
    </row>
    <row r="669" spans="1:2" ht="14.25" customHeight="1">
      <c r="A669" s="1"/>
      <c r="B669" s="1"/>
    </row>
    <row r="670" spans="1:2" ht="14.25" customHeight="1">
      <c r="A670" s="1"/>
      <c r="B670" s="1"/>
    </row>
    <row r="671" spans="1:2" ht="14.25" customHeight="1">
      <c r="A671" s="1"/>
      <c r="B671" s="1"/>
    </row>
    <row r="672" spans="1:2" ht="14.25" customHeight="1">
      <c r="A672" s="1"/>
      <c r="B672" s="1"/>
    </row>
    <row r="673" spans="1:2" ht="14.25" customHeight="1">
      <c r="A673" s="1"/>
      <c r="B673" s="1"/>
    </row>
    <row r="674" spans="1:2" ht="14.25" customHeight="1">
      <c r="A674" s="1"/>
      <c r="B674" s="1"/>
    </row>
    <row r="675" spans="1:2" ht="14.25" customHeight="1">
      <c r="A675" s="1"/>
      <c r="B675" s="1"/>
    </row>
    <row r="676" spans="1:2" ht="14.25" customHeight="1">
      <c r="A676" s="1"/>
      <c r="B676" s="1"/>
    </row>
    <row r="677" spans="1:2" ht="14.25" customHeight="1">
      <c r="A677" s="1"/>
      <c r="B677" s="1"/>
    </row>
    <row r="678" spans="1:2" ht="14.25" customHeight="1">
      <c r="A678" s="1"/>
      <c r="B678" s="1"/>
    </row>
    <row r="679" spans="1:2" ht="14.25" customHeight="1">
      <c r="A679" s="1"/>
      <c r="B679" s="1"/>
    </row>
    <row r="680" spans="1:2" ht="14.25" customHeight="1">
      <c r="A680" s="1"/>
      <c r="B680" s="1"/>
    </row>
    <row r="681" spans="1:2" ht="14.25" customHeight="1">
      <c r="A681" s="1"/>
      <c r="B681" s="1"/>
    </row>
    <row r="682" spans="1:2" ht="14.25" customHeight="1">
      <c r="A682" s="1"/>
      <c r="B682" s="1"/>
    </row>
    <row r="683" spans="1:2" ht="14.25" customHeight="1">
      <c r="A683" s="1"/>
      <c r="B683" s="1"/>
    </row>
    <row r="684" spans="1:2" ht="14.25" customHeight="1">
      <c r="A684" s="1"/>
      <c r="B684" s="1"/>
    </row>
    <row r="685" spans="1:2" ht="14.25" customHeight="1">
      <c r="A685" s="1"/>
      <c r="B685" s="1"/>
    </row>
    <row r="686" spans="1:2" ht="14.25" customHeight="1">
      <c r="A686" s="1"/>
      <c r="B686" s="1"/>
    </row>
    <row r="687" spans="1:2" ht="14.25" customHeight="1">
      <c r="A687" s="1"/>
      <c r="B687" s="1"/>
    </row>
    <row r="688" spans="1:2" ht="14.25" customHeight="1">
      <c r="A688" s="1"/>
      <c r="B688" s="1"/>
    </row>
    <row r="689" spans="1:2" ht="14.25" customHeight="1">
      <c r="A689" s="1"/>
      <c r="B689" s="1"/>
    </row>
    <row r="690" spans="1:2" ht="14.25" customHeight="1">
      <c r="A690" s="1"/>
      <c r="B690" s="1"/>
    </row>
    <row r="691" spans="1:2" ht="14.25" customHeight="1">
      <c r="A691" s="1"/>
      <c r="B691" s="1"/>
    </row>
    <row r="692" spans="1:2" ht="14.25" customHeight="1">
      <c r="A692" s="1"/>
      <c r="B692" s="1"/>
    </row>
    <row r="693" spans="1:2" ht="14.25" customHeight="1">
      <c r="A693" s="1"/>
      <c r="B693" s="1"/>
    </row>
    <row r="694" spans="1:2" ht="14.25" customHeight="1">
      <c r="A694" s="1"/>
      <c r="B694" s="1"/>
    </row>
    <row r="695" spans="1:2" ht="14.25" customHeight="1">
      <c r="A695" s="1"/>
      <c r="B695" s="1"/>
    </row>
    <row r="696" spans="1:2" ht="14.25" customHeight="1">
      <c r="A696" s="1"/>
      <c r="B696" s="1"/>
    </row>
    <row r="697" spans="1:2" ht="14.25" customHeight="1">
      <c r="A697" s="1"/>
      <c r="B697" s="1"/>
    </row>
    <row r="698" spans="1:2" ht="14.25" customHeight="1">
      <c r="A698" s="1"/>
      <c r="B698" s="1"/>
    </row>
    <row r="699" spans="1:2" ht="14.25" customHeight="1">
      <c r="A699" s="1"/>
      <c r="B699" s="1"/>
    </row>
    <row r="700" spans="1:2" ht="14.25" customHeight="1">
      <c r="A700" s="1"/>
      <c r="B700" s="1"/>
    </row>
    <row r="701" spans="1:2" ht="14.25" customHeight="1">
      <c r="A701" s="1"/>
      <c r="B701" s="1"/>
    </row>
    <row r="702" spans="1:2" ht="14.25" customHeight="1">
      <c r="A702" s="1"/>
      <c r="B702" s="1"/>
    </row>
    <row r="703" spans="1:2" ht="14.25" customHeight="1">
      <c r="A703" s="1"/>
      <c r="B703" s="1"/>
    </row>
    <row r="704" spans="1:2" ht="14.25" customHeight="1">
      <c r="A704" s="1"/>
      <c r="B704" s="1"/>
    </row>
    <row r="705" spans="1:2" ht="14.25" customHeight="1">
      <c r="A705" s="1"/>
      <c r="B705" s="1"/>
    </row>
    <row r="706" spans="1:2" ht="14.25" customHeight="1">
      <c r="A706" s="1"/>
      <c r="B706" s="1"/>
    </row>
    <row r="707" spans="1:2" ht="14.25" customHeight="1">
      <c r="A707" s="1"/>
      <c r="B707" s="1"/>
    </row>
    <row r="708" spans="1:2" ht="14.25" customHeight="1">
      <c r="A708" s="1"/>
      <c r="B708" s="1"/>
    </row>
    <row r="709" spans="1:2" ht="14.25" customHeight="1">
      <c r="A709" s="1"/>
      <c r="B709" s="1"/>
    </row>
    <row r="710" spans="1:2" ht="14.25" customHeight="1">
      <c r="A710" s="1"/>
      <c r="B710" s="1"/>
    </row>
    <row r="711" spans="1:2" ht="14.25" customHeight="1">
      <c r="A711" s="1"/>
      <c r="B711" s="1"/>
    </row>
    <row r="712" spans="1:2" ht="14.25" customHeight="1">
      <c r="A712" s="1"/>
      <c r="B712" s="1"/>
    </row>
    <row r="713" spans="1:2" ht="14.25" customHeight="1">
      <c r="A713" s="1"/>
      <c r="B713" s="1"/>
    </row>
    <row r="714" spans="1:2" ht="14.25" customHeight="1">
      <c r="A714" s="1"/>
      <c r="B714" s="1"/>
    </row>
    <row r="715" spans="1:2" ht="14.25" customHeight="1">
      <c r="A715" s="1"/>
      <c r="B715" s="1"/>
    </row>
    <row r="716" spans="1:2" ht="14.25" customHeight="1">
      <c r="A716" s="1"/>
      <c r="B716" s="1"/>
    </row>
    <row r="717" spans="1:2" ht="14.25" customHeight="1">
      <c r="A717" s="1"/>
      <c r="B717" s="1"/>
    </row>
    <row r="718" spans="1:2" ht="14.25" customHeight="1">
      <c r="A718" s="1"/>
      <c r="B718" s="1"/>
    </row>
    <row r="719" spans="1:2" ht="14.25" customHeight="1">
      <c r="A719" s="1"/>
      <c r="B719" s="1"/>
    </row>
    <row r="720" spans="1:2" ht="14.25" customHeight="1">
      <c r="A720" s="1"/>
      <c r="B720" s="1"/>
    </row>
    <row r="721" spans="1:2" ht="14.25" customHeight="1">
      <c r="A721" s="1"/>
      <c r="B721" s="1"/>
    </row>
    <row r="722" spans="1:2" ht="14.25" customHeight="1">
      <c r="A722" s="1"/>
      <c r="B722" s="1"/>
    </row>
    <row r="723" spans="1:2" ht="14.25" customHeight="1">
      <c r="A723" s="1"/>
      <c r="B723" s="1"/>
    </row>
    <row r="724" spans="1:2" ht="14.25" customHeight="1">
      <c r="A724" s="1"/>
      <c r="B724" s="1"/>
    </row>
    <row r="725" spans="1:2" ht="14.25" customHeight="1">
      <c r="A725" s="1"/>
      <c r="B725" s="1"/>
    </row>
    <row r="726" spans="1:2" ht="14.25" customHeight="1">
      <c r="A726" s="1"/>
      <c r="B726" s="1"/>
    </row>
    <row r="727" spans="1:2" ht="14.25" customHeight="1">
      <c r="A727" s="1"/>
      <c r="B727" s="1"/>
    </row>
    <row r="728" spans="1:2" ht="14.25" customHeight="1">
      <c r="A728" s="1"/>
      <c r="B728" s="1"/>
    </row>
    <row r="729" spans="1:2" ht="14.25" customHeight="1">
      <c r="A729" s="1"/>
      <c r="B729" s="1"/>
    </row>
    <row r="730" spans="1:2" ht="14.25" customHeight="1">
      <c r="A730" s="1"/>
      <c r="B730" s="1"/>
    </row>
    <row r="731" spans="1:2" ht="14.25" customHeight="1">
      <c r="A731" s="1"/>
      <c r="B731" s="1"/>
    </row>
    <row r="732" spans="1:2" ht="14.25" customHeight="1">
      <c r="A732" s="1"/>
      <c r="B732" s="1"/>
    </row>
    <row r="733" spans="1:2" ht="14.25" customHeight="1">
      <c r="A733" s="1"/>
      <c r="B733" s="1"/>
    </row>
    <row r="734" spans="1:2" ht="14.25" customHeight="1">
      <c r="A734" s="1"/>
      <c r="B734" s="1"/>
    </row>
    <row r="735" spans="1:2" ht="14.25" customHeight="1">
      <c r="A735" s="1"/>
      <c r="B735" s="1"/>
    </row>
    <row r="736" spans="1:2" ht="14.25" customHeight="1">
      <c r="A736" s="1"/>
      <c r="B736" s="1"/>
    </row>
    <row r="737" spans="1:2" ht="14.25" customHeight="1">
      <c r="A737" s="1"/>
      <c r="B737" s="1"/>
    </row>
    <row r="738" spans="1:2" ht="14.25" customHeight="1">
      <c r="A738" s="1"/>
      <c r="B738" s="1"/>
    </row>
    <row r="739" spans="1:2" ht="14.25" customHeight="1">
      <c r="A739" s="1"/>
      <c r="B739" s="1"/>
    </row>
    <row r="740" spans="1:2" ht="14.25" customHeight="1">
      <c r="A740" s="1"/>
      <c r="B740" s="1"/>
    </row>
    <row r="741" spans="1:2" ht="14.25" customHeight="1">
      <c r="A741" s="1"/>
      <c r="B741" s="1"/>
    </row>
    <row r="742" spans="1:2" ht="14.25" customHeight="1">
      <c r="A742" s="1"/>
      <c r="B742" s="1"/>
    </row>
    <row r="743" spans="1:2" ht="14.25" customHeight="1">
      <c r="A743" s="1"/>
      <c r="B743" s="1"/>
    </row>
    <row r="744" spans="1:2" ht="14.25" customHeight="1">
      <c r="A744" s="1"/>
      <c r="B744" s="1"/>
    </row>
    <row r="745" spans="1:2" ht="14.25" customHeight="1">
      <c r="A745" s="1"/>
      <c r="B745" s="1"/>
    </row>
    <row r="746" spans="1:2" ht="14.25" customHeight="1">
      <c r="A746" s="1"/>
      <c r="B746" s="1"/>
    </row>
    <row r="747" spans="1:2" ht="14.25" customHeight="1">
      <c r="A747" s="1"/>
      <c r="B747" s="1"/>
    </row>
    <row r="748" spans="1:2" ht="14.25" customHeight="1">
      <c r="A748" s="1"/>
      <c r="B748" s="1"/>
    </row>
    <row r="749" spans="1:2" ht="14.25" customHeight="1">
      <c r="A749" s="1"/>
      <c r="B749" s="1"/>
    </row>
    <row r="750" spans="1:2" ht="14.25" customHeight="1">
      <c r="A750" s="1"/>
      <c r="B750" s="1"/>
    </row>
    <row r="751" spans="1:2" ht="14.25" customHeight="1">
      <c r="A751" s="1"/>
      <c r="B751" s="1"/>
    </row>
    <row r="752" spans="1:2" ht="14.25" customHeight="1">
      <c r="A752" s="1"/>
      <c r="B752" s="1"/>
    </row>
    <row r="753" spans="1:2" ht="14.25" customHeight="1">
      <c r="A753" s="1"/>
      <c r="B753" s="1"/>
    </row>
    <row r="754" spans="1:2" ht="14.25" customHeight="1">
      <c r="A754" s="1"/>
      <c r="B754" s="1"/>
    </row>
    <row r="755" spans="1:2" ht="14.25" customHeight="1">
      <c r="A755" s="1"/>
      <c r="B755" s="1"/>
    </row>
    <row r="756" spans="1:2" ht="14.25" customHeight="1">
      <c r="A756" s="1"/>
      <c r="B756" s="1"/>
    </row>
    <row r="757" spans="1:2" ht="14.25" customHeight="1">
      <c r="A757" s="1"/>
      <c r="B757" s="1"/>
    </row>
    <row r="758" spans="1:2" ht="14.25" customHeight="1">
      <c r="A758" s="1"/>
      <c r="B758" s="1"/>
    </row>
    <row r="759" spans="1:2" ht="14.25" customHeight="1">
      <c r="A759" s="1"/>
      <c r="B759" s="1"/>
    </row>
    <row r="760" spans="1:2" ht="14.25" customHeight="1">
      <c r="A760" s="1"/>
      <c r="B760" s="1"/>
    </row>
    <row r="761" spans="1:2" ht="14.25" customHeight="1">
      <c r="A761" s="1"/>
      <c r="B761" s="1"/>
    </row>
    <row r="762" spans="1:2" ht="14.25" customHeight="1">
      <c r="A762" s="1"/>
      <c r="B762" s="1"/>
    </row>
    <row r="763" spans="1:2" ht="14.25" customHeight="1">
      <c r="A763" s="1"/>
      <c r="B763" s="1"/>
    </row>
    <row r="764" spans="1:2" ht="14.25" customHeight="1">
      <c r="A764" s="1"/>
      <c r="B764" s="1"/>
    </row>
    <row r="765" spans="1:2" ht="14.25" customHeight="1">
      <c r="A765" s="1"/>
      <c r="B765" s="1"/>
    </row>
    <row r="766" spans="1:2" ht="14.25" customHeight="1">
      <c r="A766" s="1"/>
      <c r="B766" s="1"/>
    </row>
    <row r="767" spans="1:2" ht="14.25" customHeight="1">
      <c r="A767" s="1"/>
      <c r="B767" s="1"/>
    </row>
    <row r="768" spans="1:2" ht="14.25" customHeight="1">
      <c r="A768" s="1"/>
      <c r="B768" s="1"/>
    </row>
    <row r="769" spans="1:2" ht="14.25" customHeight="1">
      <c r="A769" s="1"/>
      <c r="B769" s="1"/>
    </row>
    <row r="770" spans="1:2" ht="14.25" customHeight="1">
      <c r="A770" s="1"/>
      <c r="B770" s="1"/>
    </row>
    <row r="771" spans="1:2" ht="14.25" customHeight="1">
      <c r="A771" s="1"/>
      <c r="B771" s="1"/>
    </row>
    <row r="772" spans="1:2" ht="14.25" customHeight="1">
      <c r="A772" s="1"/>
      <c r="B772" s="1"/>
    </row>
    <row r="773" spans="1:2" ht="14.25" customHeight="1">
      <c r="A773" s="1"/>
      <c r="B773" s="1"/>
    </row>
    <row r="774" spans="1:2" ht="14.25" customHeight="1">
      <c r="A774" s="1"/>
      <c r="B774" s="1"/>
    </row>
    <row r="775" spans="1:2" ht="14.25" customHeight="1">
      <c r="A775" s="1"/>
      <c r="B775" s="1"/>
    </row>
    <row r="776" spans="1:2" ht="14.25" customHeight="1">
      <c r="A776" s="1"/>
      <c r="B776" s="1"/>
    </row>
    <row r="777" spans="1:2" ht="14.25" customHeight="1">
      <c r="A777" s="1"/>
      <c r="B777" s="1"/>
    </row>
    <row r="778" spans="1:2" ht="14.25" customHeight="1">
      <c r="A778" s="1"/>
      <c r="B778" s="1"/>
    </row>
    <row r="779" spans="1:2" ht="14.25" customHeight="1">
      <c r="A779" s="1"/>
      <c r="B779" s="1"/>
    </row>
    <row r="780" spans="1:2" ht="14.25" customHeight="1">
      <c r="A780" s="1"/>
      <c r="B780" s="1"/>
    </row>
    <row r="781" spans="1:2" ht="14.25" customHeight="1">
      <c r="A781" s="1"/>
      <c r="B781" s="1"/>
    </row>
    <row r="782" spans="1:2" ht="14.25" customHeight="1">
      <c r="A782" s="1"/>
      <c r="B782" s="1"/>
    </row>
    <row r="783" spans="1:2" ht="14.25" customHeight="1">
      <c r="A783" s="1"/>
      <c r="B783" s="1"/>
    </row>
    <row r="784" spans="1:2" ht="14.25" customHeight="1">
      <c r="A784" s="1"/>
      <c r="B784" s="1"/>
    </row>
    <row r="785" spans="1:2" ht="14.25" customHeight="1">
      <c r="A785" s="1"/>
      <c r="B785" s="1"/>
    </row>
    <row r="786" spans="1:2" ht="14.25" customHeight="1">
      <c r="A786" s="1"/>
      <c r="B786" s="1"/>
    </row>
    <row r="787" spans="1:2" ht="14.25" customHeight="1">
      <c r="A787" s="1"/>
      <c r="B787" s="1"/>
    </row>
    <row r="788" spans="1:2" ht="14.25" customHeight="1">
      <c r="A788" s="1"/>
      <c r="B788" s="1"/>
    </row>
    <row r="789" spans="1:2" ht="14.25" customHeight="1">
      <c r="A789" s="1"/>
      <c r="B789" s="1"/>
    </row>
    <row r="790" spans="1:2" ht="14.25" customHeight="1">
      <c r="A790" s="1"/>
      <c r="B790" s="1"/>
    </row>
    <row r="791" spans="1:2" ht="14.25" customHeight="1">
      <c r="A791" s="1"/>
      <c r="B791" s="1"/>
    </row>
    <row r="792" spans="1:2" ht="14.25" customHeight="1">
      <c r="A792" s="1"/>
      <c r="B792" s="1"/>
    </row>
    <row r="793" spans="1:2" ht="14.25" customHeight="1">
      <c r="A793" s="1"/>
      <c r="B793" s="1"/>
    </row>
    <row r="794" spans="1:2" ht="14.25" customHeight="1">
      <c r="A794" s="1"/>
      <c r="B794" s="1"/>
    </row>
    <row r="795" spans="1:2" ht="14.25" customHeight="1">
      <c r="A795" s="1"/>
      <c r="B795" s="1"/>
    </row>
    <row r="796" spans="1:2" ht="14.25" customHeight="1">
      <c r="A796" s="1"/>
      <c r="B796" s="1"/>
    </row>
    <row r="797" spans="1:2" ht="14.25" customHeight="1">
      <c r="A797" s="1"/>
      <c r="B797" s="1"/>
    </row>
    <row r="798" spans="1:2" ht="14.25" customHeight="1">
      <c r="A798" s="1"/>
      <c r="B798" s="1"/>
    </row>
    <row r="799" spans="1:2" ht="14.25" customHeight="1">
      <c r="A799" s="1"/>
      <c r="B799" s="1"/>
    </row>
    <row r="800" spans="1:2" ht="14.25" customHeight="1">
      <c r="A800" s="1"/>
      <c r="B800" s="1"/>
    </row>
    <row r="801" spans="1:2" ht="14.25" customHeight="1">
      <c r="A801" s="1"/>
      <c r="B801" s="1"/>
    </row>
    <row r="802" spans="1:2" ht="14.25" customHeight="1">
      <c r="A802" s="1"/>
      <c r="B802" s="1"/>
    </row>
    <row r="803" spans="1:2" ht="14.25" customHeight="1">
      <c r="A803" s="1"/>
      <c r="B803" s="1"/>
    </row>
    <row r="804" spans="1:2" ht="14.25" customHeight="1">
      <c r="A804" s="1"/>
      <c r="B804" s="1"/>
    </row>
    <row r="805" spans="1:2" ht="14.25" customHeight="1">
      <c r="A805" s="1"/>
      <c r="B805" s="1"/>
    </row>
    <row r="806" spans="1:2" ht="14.25" customHeight="1">
      <c r="A806" s="1"/>
      <c r="B806" s="1"/>
    </row>
    <row r="807" spans="1:2" ht="14.25" customHeight="1">
      <c r="A807" s="1"/>
      <c r="B807" s="1"/>
    </row>
    <row r="808" spans="1:2" ht="14.25" customHeight="1">
      <c r="A808" s="1"/>
      <c r="B808" s="1"/>
    </row>
    <row r="809" spans="1:2" ht="14.25" customHeight="1">
      <c r="A809" s="1"/>
      <c r="B809" s="1"/>
    </row>
    <row r="810" spans="1:2" ht="14.25" customHeight="1">
      <c r="A810" s="1"/>
      <c r="B810" s="1"/>
    </row>
    <row r="811" spans="1:2" ht="14.25" customHeight="1">
      <c r="A811" s="1"/>
      <c r="B811" s="1"/>
    </row>
    <row r="812" spans="1:2" ht="14.25" customHeight="1">
      <c r="A812" s="1"/>
      <c r="B812" s="1"/>
    </row>
    <row r="813" spans="1:2" ht="14.25" customHeight="1">
      <c r="A813" s="1"/>
      <c r="B813" s="1"/>
    </row>
    <row r="814" spans="1:2" ht="14.25" customHeight="1">
      <c r="A814" s="1"/>
      <c r="B814" s="1"/>
    </row>
    <row r="815" spans="1:2" ht="14.25" customHeight="1">
      <c r="A815" s="1"/>
      <c r="B815" s="1"/>
    </row>
    <row r="816" spans="1:2" ht="14.25" customHeight="1">
      <c r="A816" s="1"/>
      <c r="B816" s="1"/>
    </row>
    <row r="817" spans="1:2" ht="14.25" customHeight="1">
      <c r="A817" s="1"/>
      <c r="B817" s="1"/>
    </row>
    <row r="818" spans="1:2" ht="14.25" customHeight="1">
      <c r="A818" s="1"/>
      <c r="B818" s="1"/>
    </row>
    <row r="819" spans="1:2" ht="14.25" customHeight="1">
      <c r="A819" s="1"/>
      <c r="B819" s="1"/>
    </row>
    <row r="820" spans="1:2" ht="14.25" customHeight="1">
      <c r="A820" s="1"/>
      <c r="B820" s="1"/>
    </row>
    <row r="821" spans="1:2" ht="14.25" customHeight="1">
      <c r="A821" s="1"/>
      <c r="B821" s="1"/>
    </row>
    <row r="822" spans="1:2" ht="14.25" customHeight="1">
      <c r="A822" s="1"/>
      <c r="B822" s="1"/>
    </row>
    <row r="823" spans="1:2" ht="14.25" customHeight="1">
      <c r="A823" s="1"/>
      <c r="B823" s="1"/>
    </row>
    <row r="824" spans="1:2" ht="14.25" customHeight="1">
      <c r="A824" s="1"/>
      <c r="B824" s="1"/>
    </row>
    <row r="825" spans="1:2" ht="14.25" customHeight="1">
      <c r="A825" s="1"/>
      <c r="B825" s="1"/>
    </row>
    <row r="826" spans="1:2" ht="14.25" customHeight="1">
      <c r="A826" s="1"/>
      <c r="B826" s="1"/>
    </row>
    <row r="827" spans="1:2" ht="14.25" customHeight="1">
      <c r="A827" s="1"/>
      <c r="B827" s="1"/>
    </row>
    <row r="828" spans="1:2" ht="14.25" customHeight="1">
      <c r="A828" s="1"/>
      <c r="B828" s="1"/>
    </row>
    <row r="829" spans="1:2" ht="14.25" customHeight="1">
      <c r="A829" s="1"/>
      <c r="B829" s="1"/>
    </row>
    <row r="830" spans="1:2" ht="14.25" customHeight="1">
      <c r="A830" s="1"/>
      <c r="B830" s="1"/>
    </row>
    <row r="831" spans="1:2" ht="14.25" customHeight="1">
      <c r="A831" s="1"/>
      <c r="B831" s="1"/>
    </row>
    <row r="832" spans="1:2" ht="14.25" customHeight="1">
      <c r="A832" s="1"/>
      <c r="B832" s="1"/>
    </row>
    <row r="833" spans="1:2" ht="14.25" customHeight="1">
      <c r="A833" s="1"/>
      <c r="B833" s="1"/>
    </row>
    <row r="834" spans="1:2" ht="14.25" customHeight="1">
      <c r="A834" s="1"/>
      <c r="B834" s="1"/>
    </row>
    <row r="835" spans="1:2" ht="14.25" customHeight="1">
      <c r="A835" s="1"/>
      <c r="B835" s="1"/>
    </row>
    <row r="836" spans="1:2" ht="14.25" customHeight="1">
      <c r="A836" s="1"/>
      <c r="B836" s="1"/>
    </row>
    <row r="837" spans="1:2" ht="14.25" customHeight="1">
      <c r="A837" s="1"/>
      <c r="B837" s="1"/>
    </row>
    <row r="838" spans="1:2" ht="14.25" customHeight="1">
      <c r="A838" s="1"/>
      <c r="B838" s="1"/>
    </row>
    <row r="839" spans="1:2" ht="14.25" customHeight="1">
      <c r="A839" s="1"/>
      <c r="B839" s="1"/>
    </row>
    <row r="840" spans="1:2" ht="14.25" customHeight="1">
      <c r="A840" s="1"/>
      <c r="B840" s="1"/>
    </row>
    <row r="841" spans="1:2" ht="14.25" customHeight="1">
      <c r="A841" s="1"/>
      <c r="B841" s="1"/>
    </row>
    <row r="842" spans="1:2" ht="14.25" customHeight="1">
      <c r="A842" s="1"/>
      <c r="B842" s="1"/>
    </row>
    <row r="843" spans="1:2" ht="14.25" customHeight="1">
      <c r="A843" s="1"/>
      <c r="B843" s="1"/>
    </row>
    <row r="844" spans="1:2" ht="14.25" customHeight="1">
      <c r="A844" s="1"/>
      <c r="B844" s="1"/>
    </row>
    <row r="845" spans="1:2" ht="14.25" customHeight="1">
      <c r="A845" s="1"/>
      <c r="B845" s="1"/>
    </row>
    <row r="846" spans="1:2" ht="14.25" customHeight="1">
      <c r="A846" s="1"/>
      <c r="B846" s="1"/>
    </row>
    <row r="847" spans="1:2" ht="14.25" customHeight="1">
      <c r="A847" s="1"/>
      <c r="B847" s="1"/>
    </row>
    <row r="848" spans="1:2" ht="14.25" customHeight="1">
      <c r="A848" s="1"/>
      <c r="B848" s="1"/>
    </row>
    <row r="849" spans="1:2" ht="14.25" customHeight="1">
      <c r="A849" s="1"/>
      <c r="B849" s="1"/>
    </row>
    <row r="850" spans="1:2" ht="14.25" customHeight="1">
      <c r="A850" s="1"/>
      <c r="B850" s="1"/>
    </row>
    <row r="851" spans="1:2" ht="14.25" customHeight="1">
      <c r="A851" s="1"/>
      <c r="B851" s="1"/>
    </row>
    <row r="852" spans="1:2" ht="14.25" customHeight="1">
      <c r="A852" s="1"/>
      <c r="B852" s="1"/>
    </row>
    <row r="853" spans="1:2" ht="14.25" customHeight="1">
      <c r="A853" s="1"/>
      <c r="B853" s="1"/>
    </row>
    <row r="854" spans="1:2" ht="14.25" customHeight="1">
      <c r="A854" s="1"/>
      <c r="B854" s="1"/>
    </row>
    <row r="855" spans="1:2" ht="14.25" customHeight="1">
      <c r="A855" s="1"/>
      <c r="B855" s="1"/>
    </row>
    <row r="856" spans="1:2" ht="14.25" customHeight="1">
      <c r="A856" s="1"/>
      <c r="B856" s="1"/>
    </row>
    <row r="857" spans="1:2" ht="14.25" customHeight="1">
      <c r="A857" s="1"/>
      <c r="B857" s="1"/>
    </row>
    <row r="858" spans="1:2" ht="14.25" customHeight="1">
      <c r="A858" s="1"/>
      <c r="B858" s="1"/>
    </row>
    <row r="859" spans="1:2" ht="14.25" customHeight="1">
      <c r="A859" s="1"/>
      <c r="B859" s="1"/>
    </row>
    <row r="860" spans="1:2" ht="14.25" customHeight="1">
      <c r="A860" s="1"/>
      <c r="B860" s="1"/>
    </row>
    <row r="861" spans="1:2" ht="14.25" customHeight="1">
      <c r="A861" s="1"/>
      <c r="B861" s="1"/>
    </row>
    <row r="862" spans="1:2" ht="14.25" customHeight="1">
      <c r="A862" s="1"/>
      <c r="B862" s="1"/>
    </row>
    <row r="863" spans="1:2" ht="14.25" customHeight="1">
      <c r="A863" s="1"/>
      <c r="B863" s="1"/>
    </row>
    <row r="864" spans="1:2" ht="14.25" customHeight="1">
      <c r="A864" s="1"/>
      <c r="B864" s="1"/>
    </row>
    <row r="865" spans="1:2" ht="14.25" customHeight="1">
      <c r="A865" s="1"/>
      <c r="B865" s="1"/>
    </row>
    <row r="866" spans="1:2" ht="14.25" customHeight="1">
      <c r="A866" s="1"/>
      <c r="B866" s="1"/>
    </row>
    <row r="867" spans="1:2" ht="14.25" customHeight="1">
      <c r="A867" s="1"/>
      <c r="B867" s="1"/>
    </row>
    <row r="868" spans="1:2" ht="14.25" customHeight="1">
      <c r="A868" s="1"/>
      <c r="B868" s="1"/>
    </row>
    <row r="869" spans="1:2" ht="14.25" customHeight="1">
      <c r="A869" s="1"/>
      <c r="B869" s="1"/>
    </row>
    <row r="870" spans="1:2" ht="14.25" customHeight="1">
      <c r="A870" s="1"/>
      <c r="B870" s="1"/>
    </row>
    <row r="871" spans="1:2" ht="14.25" customHeight="1">
      <c r="A871" s="1"/>
      <c r="B871" s="1"/>
    </row>
    <row r="872" spans="1:2" ht="14.25" customHeight="1">
      <c r="A872" s="1"/>
      <c r="B872" s="1"/>
    </row>
    <row r="873" spans="1:2" ht="14.25" customHeight="1">
      <c r="A873" s="1"/>
      <c r="B873" s="1"/>
    </row>
    <row r="874" spans="1:2" ht="14.25" customHeight="1">
      <c r="A874" s="1"/>
      <c r="B874" s="1"/>
    </row>
    <row r="875" spans="1:2" ht="14.25" customHeight="1">
      <c r="A875" s="1"/>
      <c r="B875" s="1"/>
    </row>
    <row r="876" spans="1:2" ht="14.25" customHeight="1">
      <c r="A876" s="1"/>
      <c r="B876" s="1"/>
    </row>
    <row r="877" spans="1:2" ht="14.25" customHeight="1">
      <c r="A877" s="1"/>
      <c r="B877" s="1"/>
    </row>
    <row r="878" spans="1:2" ht="14.25" customHeight="1">
      <c r="A878" s="1"/>
      <c r="B878" s="1"/>
    </row>
    <row r="879" spans="1:2" ht="14.25" customHeight="1">
      <c r="A879" s="1"/>
      <c r="B879" s="1"/>
    </row>
    <row r="880" spans="1:2" ht="14.25" customHeight="1">
      <c r="A880" s="1"/>
      <c r="B880" s="1"/>
    </row>
    <row r="881" spans="1:2" ht="14.25" customHeight="1">
      <c r="A881" s="1"/>
      <c r="B881" s="1"/>
    </row>
    <row r="882" spans="1:2" ht="14.25" customHeight="1">
      <c r="A882" s="1"/>
      <c r="B882" s="1"/>
    </row>
    <row r="883" spans="1:2" ht="14.25" customHeight="1">
      <c r="A883" s="1"/>
      <c r="B883" s="1"/>
    </row>
    <row r="884" spans="1:2" ht="14.25" customHeight="1">
      <c r="A884" s="1"/>
      <c r="B884" s="1"/>
    </row>
    <row r="885" spans="1:2" ht="14.25" customHeight="1">
      <c r="A885" s="1"/>
      <c r="B885" s="1"/>
    </row>
    <row r="886" spans="1:2" ht="14.25" customHeight="1">
      <c r="A886" s="1"/>
      <c r="B886" s="1"/>
    </row>
    <row r="887" spans="1:2" ht="14.25" customHeight="1">
      <c r="A887" s="1"/>
      <c r="B887" s="1"/>
    </row>
    <row r="888" spans="1:2" ht="14.25" customHeight="1">
      <c r="A888" s="1"/>
      <c r="B888" s="1"/>
    </row>
    <row r="889" spans="1:2" ht="14.25" customHeight="1">
      <c r="A889" s="1"/>
      <c r="B889" s="1"/>
    </row>
    <row r="890" spans="1:2" ht="14.25" customHeight="1">
      <c r="A890" s="1"/>
      <c r="B890" s="1"/>
    </row>
    <row r="891" spans="1:2" ht="14.25" customHeight="1">
      <c r="A891" s="1"/>
      <c r="B891" s="1"/>
    </row>
    <row r="892" spans="1:2" ht="14.25" customHeight="1">
      <c r="A892" s="1"/>
      <c r="B892" s="1"/>
    </row>
    <row r="893" spans="1:2" ht="14.25" customHeight="1">
      <c r="A893" s="1"/>
      <c r="B893" s="1"/>
    </row>
    <row r="894" spans="1:2" ht="14.25" customHeight="1">
      <c r="A894" s="1"/>
      <c r="B894" s="1"/>
    </row>
    <row r="895" spans="1:2" ht="14.25" customHeight="1">
      <c r="A895" s="1"/>
      <c r="B895" s="1"/>
    </row>
    <row r="896" spans="1:2" ht="14.25" customHeight="1">
      <c r="A896" s="1"/>
      <c r="B896" s="1"/>
    </row>
    <row r="897" spans="1:2" ht="14.25" customHeight="1">
      <c r="A897" s="1"/>
      <c r="B897" s="1"/>
    </row>
    <row r="898" spans="1:2" ht="14.25" customHeight="1">
      <c r="A898" s="1"/>
      <c r="B898" s="1"/>
    </row>
    <row r="899" spans="1:2" ht="14.25" customHeight="1">
      <c r="A899" s="1"/>
      <c r="B899" s="1"/>
    </row>
    <row r="900" spans="1:2" ht="14.25" customHeight="1">
      <c r="A900" s="1"/>
      <c r="B900" s="1"/>
    </row>
    <row r="901" spans="1:2" ht="14.25" customHeight="1">
      <c r="A901" s="1"/>
      <c r="B901" s="1"/>
    </row>
    <row r="902" spans="1:2" ht="14.25" customHeight="1">
      <c r="A902" s="1"/>
      <c r="B902" s="1"/>
    </row>
    <row r="903" spans="1:2" ht="14.25" customHeight="1">
      <c r="A903" s="1"/>
      <c r="B903" s="1"/>
    </row>
    <row r="904" spans="1:2" ht="14.25" customHeight="1">
      <c r="A904" s="1"/>
      <c r="B904" s="1"/>
    </row>
    <row r="905" spans="1:2" ht="14.25" customHeight="1">
      <c r="A905" s="1"/>
      <c r="B905" s="1"/>
    </row>
    <row r="906" spans="1:2" ht="14.25" customHeight="1">
      <c r="A906" s="1"/>
      <c r="B906" s="1"/>
    </row>
    <row r="907" spans="1:2" ht="14.25" customHeight="1">
      <c r="A907" s="1"/>
      <c r="B907" s="1"/>
    </row>
    <row r="908" spans="1:2" ht="14.25" customHeight="1">
      <c r="A908" s="1"/>
      <c r="B908" s="1"/>
    </row>
    <row r="909" spans="1:2" ht="14.25" customHeight="1">
      <c r="A909" s="1"/>
      <c r="B909" s="1"/>
    </row>
    <row r="910" spans="1:2" ht="14.25" customHeight="1">
      <c r="A910" s="1"/>
      <c r="B910" s="1"/>
    </row>
    <row r="911" spans="1:2" ht="14.25" customHeight="1">
      <c r="A911" s="1"/>
      <c r="B911" s="1"/>
    </row>
    <row r="912" spans="1:2" ht="14.25" customHeight="1">
      <c r="A912" s="1"/>
      <c r="B912" s="1"/>
    </row>
    <row r="913" spans="1:2" ht="14.25" customHeight="1">
      <c r="A913" s="1"/>
      <c r="B913" s="1"/>
    </row>
    <row r="914" spans="1:2" ht="14.25" customHeight="1">
      <c r="A914" s="1"/>
      <c r="B914" s="1"/>
    </row>
    <row r="915" spans="1:2" ht="14.25" customHeight="1">
      <c r="A915" s="1"/>
      <c r="B915" s="1"/>
    </row>
    <row r="916" spans="1:2" ht="14.25" customHeight="1">
      <c r="A916" s="1"/>
      <c r="B916" s="1"/>
    </row>
    <row r="917" spans="1:2" ht="14.25" customHeight="1">
      <c r="A917" s="1"/>
      <c r="B917" s="1"/>
    </row>
    <row r="918" spans="1:2" ht="14.25" customHeight="1">
      <c r="A918" s="1"/>
      <c r="B918" s="1"/>
    </row>
    <row r="919" spans="1:2" ht="14.25" customHeight="1">
      <c r="A919" s="1"/>
      <c r="B919" s="1"/>
    </row>
    <row r="920" spans="1:2" ht="14.25" customHeight="1">
      <c r="A920" s="1"/>
      <c r="B920" s="1"/>
    </row>
    <row r="921" spans="1:2" ht="14.25" customHeight="1">
      <c r="A921" s="1"/>
      <c r="B921" s="1"/>
    </row>
    <row r="922" spans="1:2" ht="14.25" customHeight="1">
      <c r="A922" s="1"/>
      <c r="B922" s="1"/>
    </row>
    <row r="923" spans="1:2" ht="14.25" customHeight="1">
      <c r="A923" s="1"/>
      <c r="B923" s="1"/>
    </row>
    <row r="924" spans="1:2" ht="14.25" customHeight="1">
      <c r="A924" s="1"/>
      <c r="B924" s="1"/>
    </row>
    <row r="925" spans="1:2" ht="14.25" customHeight="1">
      <c r="A925" s="1"/>
      <c r="B925" s="1"/>
    </row>
    <row r="926" spans="1:2" ht="14.25" customHeight="1">
      <c r="A926" s="1"/>
      <c r="B926" s="1"/>
    </row>
    <row r="927" spans="1:2" ht="14.25" customHeight="1">
      <c r="A927" s="1"/>
      <c r="B927" s="1"/>
    </row>
    <row r="928" spans="1:2" ht="14.25" customHeight="1">
      <c r="A928" s="1"/>
      <c r="B928" s="1"/>
    </row>
    <row r="929" spans="1:2" ht="14.25" customHeight="1">
      <c r="A929" s="1"/>
      <c r="B929" s="1"/>
    </row>
    <row r="930" spans="1:2" ht="14.25" customHeight="1">
      <c r="A930" s="1"/>
      <c r="B930" s="1"/>
    </row>
    <row r="931" spans="1:2" ht="14.25" customHeight="1">
      <c r="A931" s="1"/>
      <c r="B931" s="1"/>
    </row>
    <row r="932" spans="1:2" ht="14.25" customHeight="1">
      <c r="A932" s="1"/>
      <c r="B932" s="1"/>
    </row>
    <row r="933" spans="1:2" ht="14.25" customHeight="1">
      <c r="A933" s="1"/>
      <c r="B933" s="1"/>
    </row>
    <row r="934" spans="1:2" ht="14.25" customHeight="1">
      <c r="A934" s="1"/>
      <c r="B934" s="1"/>
    </row>
    <row r="935" spans="1:2" ht="14.25" customHeight="1">
      <c r="A935" s="1"/>
      <c r="B935" s="1"/>
    </row>
    <row r="936" spans="1:2" ht="14.25" customHeight="1">
      <c r="A936" s="1"/>
      <c r="B936" s="1"/>
    </row>
    <row r="937" spans="1:2" ht="14.25" customHeight="1">
      <c r="A937" s="1"/>
      <c r="B937" s="1"/>
    </row>
    <row r="938" spans="1:2" ht="14.25" customHeight="1">
      <c r="A938" s="1"/>
      <c r="B938" s="1"/>
    </row>
    <row r="939" spans="1:2" ht="14.25" customHeight="1">
      <c r="A939" s="1"/>
      <c r="B939" s="1"/>
    </row>
    <row r="940" spans="1:2" ht="14.25" customHeight="1">
      <c r="A940" s="1"/>
      <c r="B940" s="1"/>
    </row>
    <row r="941" spans="1:2" ht="14.25" customHeight="1">
      <c r="A941" s="1"/>
      <c r="B941" s="1"/>
    </row>
    <row r="942" spans="1:2" ht="14.25" customHeight="1">
      <c r="A942" s="1"/>
      <c r="B942" s="1"/>
    </row>
    <row r="943" spans="1:2" ht="14.25" customHeight="1">
      <c r="A943" s="1"/>
      <c r="B943" s="1"/>
    </row>
    <row r="944" spans="1:2" ht="14.25" customHeight="1">
      <c r="A944" s="1"/>
      <c r="B944" s="1"/>
    </row>
    <row r="945" spans="1:2" ht="14.25" customHeight="1">
      <c r="A945" s="1"/>
      <c r="B945" s="1"/>
    </row>
    <row r="946" spans="1:2" ht="14.25" customHeight="1">
      <c r="A946" s="1"/>
      <c r="B946" s="1"/>
    </row>
    <row r="947" spans="1:2" ht="14.25" customHeight="1">
      <c r="A947" s="1"/>
      <c r="B947" s="1"/>
    </row>
    <row r="948" spans="1:2" ht="14.25" customHeight="1">
      <c r="A948" s="1"/>
      <c r="B948" s="1"/>
    </row>
    <row r="949" spans="1:2" ht="14.25" customHeight="1">
      <c r="A949" s="1"/>
      <c r="B949" s="1"/>
    </row>
    <row r="950" spans="1:2" ht="14.25" customHeight="1">
      <c r="A950" s="1"/>
      <c r="B950" s="1"/>
    </row>
    <row r="951" spans="1:2" ht="14.25" customHeight="1">
      <c r="A951" s="1"/>
      <c r="B951" s="1"/>
    </row>
    <row r="952" spans="1:2" ht="14.25" customHeight="1">
      <c r="A952" s="1"/>
      <c r="B952" s="1"/>
    </row>
    <row r="953" spans="1:2" ht="14.25" customHeight="1">
      <c r="A953" s="1"/>
      <c r="B953" s="1"/>
    </row>
    <row r="954" spans="1:2" ht="14.25" customHeight="1">
      <c r="A954" s="1"/>
      <c r="B954" s="1"/>
    </row>
    <row r="955" spans="1:2" ht="14.25" customHeight="1">
      <c r="A955" s="1"/>
      <c r="B955" s="1"/>
    </row>
    <row r="956" spans="1:2" ht="14.25" customHeight="1">
      <c r="A956" s="1"/>
      <c r="B956" s="1"/>
    </row>
    <row r="957" spans="1:2" ht="14.25" customHeight="1">
      <c r="A957" s="1"/>
      <c r="B957" s="1"/>
    </row>
    <row r="958" spans="1:2" ht="14.25" customHeight="1">
      <c r="A958" s="1"/>
      <c r="B958" s="1"/>
    </row>
    <row r="959" spans="1:2" ht="14.25" customHeight="1">
      <c r="A959" s="1"/>
      <c r="B959" s="1"/>
    </row>
    <row r="960" spans="1:2" ht="14.25" customHeight="1">
      <c r="A960" s="1"/>
      <c r="B960" s="1"/>
    </row>
    <row r="961" spans="1:2" ht="14.25" customHeight="1">
      <c r="A961" s="1"/>
      <c r="B961" s="1"/>
    </row>
    <row r="962" spans="1:2" ht="14.25" customHeight="1">
      <c r="A962" s="1"/>
      <c r="B962" s="1"/>
    </row>
    <row r="963" spans="1:2" ht="14.25" customHeight="1">
      <c r="A963" s="1"/>
      <c r="B963" s="1"/>
    </row>
    <row r="964" spans="1:2" ht="14.25" customHeight="1">
      <c r="A964" s="1"/>
      <c r="B964" s="1"/>
    </row>
    <row r="965" spans="1:2" ht="14.25" customHeight="1">
      <c r="A965" s="1"/>
      <c r="B965" s="1"/>
    </row>
    <row r="966" spans="1:2" ht="14.25" customHeight="1">
      <c r="A966" s="1"/>
      <c r="B966" s="1"/>
    </row>
    <row r="967" spans="1:2" ht="14.25" customHeight="1">
      <c r="A967" s="1"/>
      <c r="B967" s="1"/>
    </row>
    <row r="968" spans="1:2" ht="14.25" customHeight="1">
      <c r="A968" s="1"/>
      <c r="B968" s="1"/>
    </row>
    <row r="969" spans="1:2" ht="14.25" customHeight="1">
      <c r="A969" s="1"/>
      <c r="B969" s="1"/>
    </row>
    <row r="970" spans="1:2" ht="14.25" customHeight="1">
      <c r="A970" s="1"/>
      <c r="B970" s="1"/>
    </row>
    <row r="971" spans="1:2" ht="14.25" customHeight="1">
      <c r="A971" s="1"/>
      <c r="B971" s="1"/>
    </row>
    <row r="972" spans="1:2" ht="14.25" customHeight="1">
      <c r="A972" s="1"/>
      <c r="B972" s="1"/>
    </row>
    <row r="973" spans="1:2" ht="14.25" customHeight="1">
      <c r="A973" s="1"/>
      <c r="B973" s="1"/>
    </row>
    <row r="974" spans="1:2" ht="14.25" customHeight="1">
      <c r="A974" s="1"/>
      <c r="B974" s="1"/>
    </row>
    <row r="975" spans="1:2" ht="14.25" customHeight="1">
      <c r="A975" s="1"/>
      <c r="B975" s="1"/>
    </row>
    <row r="976" spans="1:2" ht="14.25" customHeight="1">
      <c r="A976" s="1"/>
      <c r="B976" s="1"/>
    </row>
    <row r="977" spans="1:2" ht="14.25" customHeight="1">
      <c r="A977" s="1"/>
      <c r="B977" s="1"/>
    </row>
    <row r="978" spans="1:2" ht="14.25" customHeight="1">
      <c r="A978" s="1"/>
      <c r="B978" s="1"/>
    </row>
    <row r="979" spans="1:2" ht="14.25" customHeight="1">
      <c r="A979" s="1"/>
      <c r="B979" s="1"/>
    </row>
    <row r="980" spans="1:2" ht="14.25" customHeight="1">
      <c r="A980" s="1"/>
      <c r="B980" s="1"/>
    </row>
    <row r="981" spans="1:2" ht="14.25" customHeight="1">
      <c r="A981" s="1"/>
      <c r="B981" s="1"/>
    </row>
    <row r="982" spans="1:2" ht="14.25" customHeight="1">
      <c r="A982" s="1"/>
      <c r="B982" s="1"/>
    </row>
    <row r="983" spans="1:2" ht="14.25" customHeight="1">
      <c r="A983" s="1"/>
      <c r="B983" s="1"/>
    </row>
    <row r="984" spans="1:2" ht="14.25" customHeight="1">
      <c r="A984" s="1"/>
      <c r="B984" s="1"/>
    </row>
    <row r="985" spans="1:2" ht="14.25" customHeight="1">
      <c r="A985" s="1"/>
      <c r="B985" s="1"/>
    </row>
    <row r="986" spans="1:2" ht="14.25" customHeight="1">
      <c r="A986" s="1"/>
      <c r="B986" s="1"/>
    </row>
    <row r="987" spans="1:2" ht="14.25" customHeight="1">
      <c r="A987" s="1"/>
      <c r="B987" s="1"/>
    </row>
    <row r="988" spans="1:2" ht="14.25" customHeight="1">
      <c r="A988" s="1"/>
      <c r="B988" s="1"/>
    </row>
    <row r="989" spans="1:2" ht="14.25" customHeight="1">
      <c r="A989" s="1"/>
      <c r="B989" s="1"/>
    </row>
    <row r="990" spans="1:2" ht="14.25" customHeight="1">
      <c r="A990" s="1"/>
      <c r="B990" s="1"/>
    </row>
    <row r="991" spans="1:2" ht="14.25" customHeight="1">
      <c r="A991" s="1"/>
      <c r="B991" s="1"/>
    </row>
    <row r="992" spans="1:2" ht="14.25" customHeight="1">
      <c r="A992" s="1"/>
      <c r="B992" s="1"/>
    </row>
    <row r="993" spans="1:2" ht="14.25" customHeight="1">
      <c r="A993" s="1"/>
      <c r="B993" s="1"/>
    </row>
    <row r="994" spans="1:2" ht="14.25" customHeight="1">
      <c r="A994" s="1"/>
      <c r="B994" s="1"/>
    </row>
    <row r="995" spans="1:2" ht="14.25" customHeight="1">
      <c r="A995" s="1"/>
      <c r="B995" s="1"/>
    </row>
    <row r="996" spans="1:2" ht="14.25" customHeight="1">
      <c r="A996" s="1"/>
      <c r="B996" s="1"/>
    </row>
    <row r="997" spans="1:2" ht="14.25" customHeight="1">
      <c r="A997" s="1"/>
      <c r="B997" s="1"/>
    </row>
    <row r="998" spans="1:2" ht="14.25" customHeight="1">
      <c r="A998" s="1"/>
      <c r="B998" s="1"/>
    </row>
    <row r="999" spans="1:2" ht="14.25" customHeight="1">
      <c r="A999" s="1"/>
      <c r="B999" s="1"/>
    </row>
    <row r="1000" spans="1:2" ht="14.25" customHeight="1">
      <c r="A1000" s="1"/>
      <c r="B1000" s="1"/>
    </row>
    <row r="1001" spans="1:2" ht="14.25" customHeight="1">
      <c r="A1001" s="1"/>
      <c r="B1001" s="1"/>
    </row>
  </sheetData>
  <mergeCells count="7">
    <mergeCell ref="B97:B117"/>
    <mergeCell ref="B121:B141"/>
    <mergeCell ref="J3:L3"/>
    <mergeCell ref="J10:M10"/>
    <mergeCell ref="B29:B49"/>
    <mergeCell ref="B51:B70"/>
    <mergeCell ref="B73:B93"/>
  </mergeCells>
  <pageMargins left="0.7" right="0.7" top="0.75" bottom="0.75" header="0" footer="0"/>
  <pageSetup orientation="landscape"/>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B2:J35"/>
  <sheetViews>
    <sheetView topLeftCell="A27" zoomScale="61" workbookViewId="0">
      <selection activeCell="G48" sqref="G48"/>
    </sheetView>
  </sheetViews>
  <sheetFormatPr defaultColWidth="14.44140625" defaultRowHeight="15" customHeight="1"/>
  <cols>
    <col min="2" max="2" width="50" customWidth="1"/>
    <col min="3" max="5" width="8.44140625" customWidth="1"/>
    <col min="7" max="7" width="53.88671875" customWidth="1"/>
    <col min="8" max="8" width="7.5546875" customWidth="1"/>
    <col min="9" max="10" width="8" customWidth="1"/>
  </cols>
  <sheetData>
    <row r="2" spans="2:10" ht="14.4">
      <c r="B2" s="71" t="str">
        <f>Aktywa!B2</f>
        <v>AKTYWA</v>
      </c>
      <c r="C2" s="71" t="str">
        <f>Aktywa!C2</f>
        <v>2019</v>
      </c>
      <c r="D2" s="71" t="str">
        <f>Aktywa!D2</f>
        <v>2020</v>
      </c>
      <c r="E2" s="71" t="str">
        <f>Aktywa!E2</f>
        <v>2021</v>
      </c>
      <c r="G2" s="38" t="str">
        <f>Pasywa!C2</f>
        <v>PASYWA</v>
      </c>
      <c r="H2" s="38" t="str">
        <f>Pasywa!D2</f>
        <v>2019</v>
      </c>
      <c r="I2" s="38" t="str">
        <f>Pasywa!E2</f>
        <v>2020</v>
      </c>
      <c r="J2" s="38" t="str">
        <f>Pasywa!F2</f>
        <v>2021</v>
      </c>
    </row>
    <row r="3" spans="2:10" ht="14.4">
      <c r="B3" s="72" t="str">
        <f>Aktywa!B3</f>
        <v>I. Aktywa trwałe</v>
      </c>
      <c r="C3" s="72">
        <f>Aktywa!C3</f>
        <v>42657</v>
      </c>
      <c r="D3" s="72">
        <f>Aktywa!D3</f>
        <v>46799</v>
      </c>
      <c r="E3" s="72">
        <f>Aktywa!E3</f>
        <v>47206</v>
      </c>
      <c r="G3" s="10" t="str">
        <f>Pasywa!C3</f>
        <v>I. Kapitał ( fundusz) własny</v>
      </c>
      <c r="H3" s="39">
        <f>Pasywa!D3</f>
        <v>74362</v>
      </c>
      <c r="I3" s="40">
        <f>Pasywa!E3</f>
        <v>80386</v>
      </c>
      <c r="J3" s="40">
        <f>Pasywa!F3</f>
        <v>85840</v>
      </c>
    </row>
    <row r="4" spans="2:10" ht="14.4">
      <c r="B4" s="73" t="str">
        <f>Aktywa!B4</f>
        <v>1. Rzeczowe aktywa trwałe</v>
      </c>
      <c r="C4" s="74">
        <f>Aktywa!C4</f>
        <v>36348</v>
      </c>
      <c r="D4" s="74">
        <f>Aktywa!D4</f>
        <v>38300</v>
      </c>
      <c r="E4" s="74">
        <f>Aktywa!E4</f>
        <v>39671</v>
      </c>
      <c r="G4" s="15" t="str">
        <f>Pasywa!C4</f>
        <v>1. Kapitał podstawowy</v>
      </c>
      <c r="H4" s="41">
        <f>Pasywa!D4</f>
        <v>6092</v>
      </c>
      <c r="I4" s="42">
        <f>Pasywa!E4</f>
        <v>6092</v>
      </c>
      <c r="J4" s="42">
        <f>Pasywa!F4</f>
        <v>6092</v>
      </c>
    </row>
    <row r="5" spans="2:10" ht="14.4">
      <c r="B5" s="73" t="str">
        <f>Aktywa!B5</f>
        <v>2. Aktywa z tytułu prawa użytkowania</v>
      </c>
      <c r="C5" s="74">
        <f>Aktywa!C5</f>
        <v>2635</v>
      </c>
      <c r="D5" s="74">
        <f>Aktywa!D5</f>
        <v>6450</v>
      </c>
      <c r="E5" s="74">
        <f>Aktywa!E5</f>
        <v>5831</v>
      </c>
      <c r="G5" s="15" t="str">
        <f>Pasywa!C5</f>
        <v>2. Kapitał zapasowy ze sprzedaży akcji powyżej ceny
nominalnej</v>
      </c>
      <c r="H5" s="41">
        <f>Pasywa!D5</f>
        <v>12929</v>
      </c>
      <c r="I5" s="42">
        <f>Pasywa!E5</f>
        <v>12929</v>
      </c>
      <c r="J5" s="42">
        <f>Pasywa!F5</f>
        <v>12929</v>
      </c>
    </row>
    <row r="6" spans="2:10" ht="14.4">
      <c r="B6" s="73" t="str">
        <f>Aktywa!B6</f>
        <v>3. Wartości niematerialne</v>
      </c>
      <c r="C6" s="74">
        <f>Aktywa!C6</f>
        <v>2802</v>
      </c>
      <c r="D6" s="74">
        <f>Aktywa!D6</f>
        <v>1142</v>
      </c>
      <c r="E6" s="74">
        <f>Aktywa!E6</f>
        <v>1131</v>
      </c>
      <c r="G6" s="15" t="str">
        <f>Pasywa!C6</f>
        <v>3. Kapitał zapasowy</v>
      </c>
      <c r="H6" s="41">
        <f>Pasywa!D6</f>
        <v>35572</v>
      </c>
      <c r="I6" s="42">
        <f>Pasywa!E6</f>
        <v>39706</v>
      </c>
      <c r="J6" s="42">
        <f>Pasywa!F6</f>
        <v>45156</v>
      </c>
    </row>
    <row r="7" spans="2:10" ht="14.4">
      <c r="B7" s="73" t="str">
        <f>Aktywa!B7</f>
        <v>4. Aktywa z tytułu odroczonego podatku dochodowego</v>
      </c>
      <c r="C7" s="74">
        <f>Aktywa!C7</f>
        <v>0</v>
      </c>
      <c r="D7" s="74">
        <f>Aktywa!D7</f>
        <v>0</v>
      </c>
      <c r="E7" s="74">
        <f>Aktywa!E7</f>
        <v>0</v>
      </c>
      <c r="G7" s="15" t="str">
        <f>Pasywa!C7</f>
        <v>4. Kapitał z emisji opcji dla kadry zarządzającej</v>
      </c>
      <c r="H7" s="41">
        <f>Pasywa!D7</f>
        <v>495</v>
      </c>
      <c r="I7" s="42">
        <f>Pasywa!E7</f>
        <v>0</v>
      </c>
      <c r="J7" s="42">
        <f>Pasywa!F7</f>
        <v>0</v>
      </c>
    </row>
    <row r="8" spans="2:10" ht="14.4">
      <c r="B8" s="73" t="str">
        <f>Aktywa!B8</f>
        <v>5. Inwestycje długoterminowe</v>
      </c>
      <c r="C8" s="74">
        <f>Aktywa!C8</f>
        <v>263</v>
      </c>
      <c r="D8" s="74">
        <f>Aktywa!D8</f>
        <v>304</v>
      </c>
      <c r="E8" s="74">
        <f>Aktywa!E8</f>
        <v>251</v>
      </c>
      <c r="G8" s="15" t="str">
        <f>Pasywa!C8</f>
        <v>5. Pozostały kapitał rezerwowy</v>
      </c>
      <c r="H8" s="41">
        <f>Pasywa!D8</f>
        <v>8590</v>
      </c>
      <c r="I8" s="42">
        <f>Pasywa!E8</f>
        <v>9085</v>
      </c>
      <c r="J8" s="42">
        <f>Pasywa!F8</f>
        <v>9085</v>
      </c>
    </row>
    <row r="9" spans="2:10" ht="14.4">
      <c r="B9" s="73" t="str">
        <f>Aktywa!B9</f>
        <v>6. Należności długoterminowe pozostałe</v>
      </c>
      <c r="C9" s="74">
        <f>Aktywa!C9</f>
        <v>609</v>
      </c>
      <c r="D9" s="74">
        <f>Aktywa!D9</f>
        <v>603</v>
      </c>
      <c r="E9" s="74">
        <f>Aktywa!E9</f>
        <v>322</v>
      </c>
      <c r="G9" s="15" t="str">
        <f>Pasywa!C9</f>
        <v>6. Zyski zatrzymane</v>
      </c>
      <c r="H9" s="41">
        <f>Pasywa!D9</f>
        <v>4844</v>
      </c>
      <c r="I9" s="42">
        <f>Pasywa!E9</f>
        <v>4810</v>
      </c>
      <c r="J9" s="42">
        <f>Pasywa!F9</f>
        <v>4810</v>
      </c>
    </row>
    <row r="10" spans="2:10" ht="14.4">
      <c r="B10" s="72" t="str">
        <f>Aktywa!B10</f>
        <v>II. Aktywa obrotowe</v>
      </c>
      <c r="C10" s="72">
        <f>Aktywa!C10</f>
        <v>125540</v>
      </c>
      <c r="D10" s="72">
        <f>Aktywa!D10</f>
        <v>126692</v>
      </c>
      <c r="E10" s="72">
        <f>Aktywa!E10</f>
        <v>141608</v>
      </c>
      <c r="G10" s="15" t="str">
        <f>Pasywa!C10</f>
        <v>7. Zysk netto</v>
      </c>
      <c r="H10" s="41">
        <f>Pasywa!D10</f>
        <v>5840</v>
      </c>
      <c r="I10" s="42">
        <f>Pasywa!E10</f>
        <v>7764</v>
      </c>
      <c r="J10" s="42">
        <f>Pasywa!F10</f>
        <v>7768</v>
      </c>
    </row>
    <row r="11" spans="2:10" ht="14.4">
      <c r="B11" s="73" t="str">
        <f>Aktywa!B11</f>
        <v>1. Zapasy</v>
      </c>
      <c r="C11" s="74">
        <f>Aktywa!C11</f>
        <v>80955</v>
      </c>
      <c r="D11" s="74">
        <f>Aktywa!D11</f>
        <v>85227</v>
      </c>
      <c r="E11" s="74">
        <f>Aktywa!E11</f>
        <v>97516</v>
      </c>
      <c r="G11" s="10" t="str">
        <f>Pasywa!C11</f>
        <v>II. Zobowiązania długoterminowe</v>
      </c>
      <c r="H11" s="39">
        <f>Pasywa!D11</f>
        <v>43086</v>
      </c>
      <c r="I11" s="40">
        <f>Pasywa!E11</f>
        <v>6253</v>
      </c>
      <c r="J11" s="40">
        <f>Pasywa!F11</f>
        <v>6076</v>
      </c>
    </row>
    <row r="12" spans="2:10" ht="14.4">
      <c r="B12" s="73" t="str">
        <f>Aktywa!B12</f>
        <v>2. Należności handlowe</v>
      </c>
      <c r="C12" s="74">
        <f>Aktywa!C12</f>
        <v>38072</v>
      </c>
      <c r="D12" s="74">
        <f>Aktywa!D12</f>
        <v>32530</v>
      </c>
      <c r="E12" s="74">
        <f>Aktywa!E12</f>
        <v>34022</v>
      </c>
      <c r="G12" s="15" t="str">
        <f>Pasywa!C12</f>
        <v>1. Kredyty i pożyczki</v>
      </c>
      <c r="H12" s="41">
        <f>Pasywa!D12</f>
        <v>38020</v>
      </c>
      <c r="I12" s="42">
        <f>Pasywa!E12</f>
        <v>0</v>
      </c>
      <c r="J12" s="42">
        <f>Pasywa!F12</f>
        <v>0</v>
      </c>
    </row>
    <row r="13" spans="2:10" ht="14.4">
      <c r="B13" s="73" t="str">
        <f>Aktywa!B13</f>
        <v>3. Należności z tytułu podatku dochodowego</v>
      </c>
      <c r="C13" s="74">
        <f>Aktywa!C13</f>
        <v>0</v>
      </c>
      <c r="D13" s="74">
        <f>Aktywa!D13</f>
        <v>0</v>
      </c>
      <c r="E13" s="74">
        <f>Aktywa!E13</f>
        <v>0</v>
      </c>
      <c r="G13" s="15" t="str">
        <f>Pasywa!C13</f>
        <v>2. Rezerwa z tytułu odroczonego podatku dochodowego</v>
      </c>
      <c r="H13" s="41">
        <f>Pasywa!D13</f>
        <v>1348</v>
      </c>
      <c r="I13" s="42">
        <f>Pasywa!E13</f>
        <v>1455</v>
      </c>
      <c r="J13" s="42">
        <f>Pasywa!F13</f>
        <v>1550</v>
      </c>
    </row>
    <row r="14" spans="2:10" ht="14.4">
      <c r="B14" s="73" t="str">
        <f>Aktywa!B14</f>
        <v>4. Należności krótkoterminowe pozostałe</v>
      </c>
      <c r="C14" s="74">
        <f>Aktywa!C14</f>
        <v>3162</v>
      </c>
      <c r="D14" s="74">
        <f>Aktywa!D14</f>
        <v>4946</v>
      </c>
      <c r="E14" s="74">
        <f>Aktywa!E14</f>
        <v>5160</v>
      </c>
      <c r="G14" s="15" t="str">
        <f>Pasywa!C14</f>
        <v>3. Zobowiązania długoterminowe inne</v>
      </c>
      <c r="H14" s="41">
        <f>Pasywa!D14</f>
        <v>3337</v>
      </c>
      <c r="I14" s="42">
        <f>Pasywa!E14</f>
        <v>4378</v>
      </c>
      <c r="J14" s="42">
        <f>Pasywa!F14</f>
        <v>4102</v>
      </c>
    </row>
    <row r="15" spans="2:10" ht="14.4">
      <c r="B15" s="73" t="str">
        <f>Aktywa!B15</f>
        <v>5. Aktywa finansowe</v>
      </c>
      <c r="C15" s="74">
        <f>Aktywa!C15</f>
        <v>60</v>
      </c>
      <c r="D15" s="74">
        <f>Aktywa!D15</f>
        <v>79</v>
      </c>
      <c r="E15" s="74">
        <f>Aktywa!E15</f>
        <v>74</v>
      </c>
      <c r="G15" s="15" t="str">
        <f>Pasywa!C15</f>
        <v>4. Rezerwa na świadczenia pracownicze</v>
      </c>
      <c r="H15" s="41">
        <f>Pasywa!D15</f>
        <v>381</v>
      </c>
      <c r="I15" s="54">
        <f>Pasywa!E15</f>
        <v>420</v>
      </c>
      <c r="J15" s="54">
        <f>Pasywa!F15</f>
        <v>424</v>
      </c>
    </row>
    <row r="16" spans="2:10" ht="14.4">
      <c r="B16" s="73" t="str">
        <f>Aktywa!B16</f>
        <v>6. Środki pieniężne i ich ekwiwalenty</v>
      </c>
      <c r="C16" s="74">
        <f>Aktywa!C16</f>
        <v>3291</v>
      </c>
      <c r="D16" s="74">
        <f>Aktywa!D16</f>
        <v>3910</v>
      </c>
      <c r="E16" s="74">
        <f>Aktywa!E16</f>
        <v>4836</v>
      </c>
      <c r="G16" s="10" t="str">
        <f>Pasywa!C16</f>
        <v>III. Zobowiązania krótkoterminowe</v>
      </c>
      <c r="H16" s="39">
        <f>Pasywa!D16</f>
        <v>50749</v>
      </c>
      <c r="I16" s="40">
        <f>Pasywa!E16</f>
        <v>86852</v>
      </c>
      <c r="J16" s="40">
        <f>Pasywa!F16</f>
        <v>96898</v>
      </c>
    </row>
    <row r="17" spans="2:10" ht="14.4">
      <c r="B17" s="72" t="str">
        <f>Aktywa!B17</f>
        <v>Aktywa razem</v>
      </c>
      <c r="C17" s="72">
        <f>Aktywa!C17</f>
        <v>168197</v>
      </c>
      <c r="D17" s="72">
        <f>Aktywa!D17</f>
        <v>173491</v>
      </c>
      <c r="E17" s="72">
        <f>Aktywa!E17</f>
        <v>188814</v>
      </c>
      <c r="G17" s="15" t="str">
        <f>Pasywa!C17</f>
        <v>1. Kredyty i pożyczki</v>
      </c>
      <c r="H17" s="41">
        <f>Pasywa!D17</f>
        <v>10886</v>
      </c>
      <c r="I17" s="42">
        <f>Pasywa!E17</f>
        <v>40562</v>
      </c>
      <c r="J17" s="42">
        <f>Pasywa!F17</f>
        <v>45736</v>
      </c>
    </row>
    <row r="18" spans="2:10" ht="14.4">
      <c r="G18" s="15" t="str">
        <f>Pasywa!C18</f>
        <v>2. Zobowiązania handlowe</v>
      </c>
      <c r="H18" s="41">
        <f>Pasywa!D18</f>
        <v>34477</v>
      </c>
      <c r="I18" s="42">
        <f>Pasywa!E18</f>
        <v>40040</v>
      </c>
      <c r="J18" s="42">
        <f>Pasywa!F18</f>
        <v>42223</v>
      </c>
    </row>
    <row r="19" spans="2:10" ht="14.4">
      <c r="B19" s="75"/>
      <c r="C19" s="76">
        <v>2019</v>
      </c>
      <c r="D19" s="76">
        <v>2020</v>
      </c>
      <c r="E19" s="76">
        <v>2021</v>
      </c>
      <c r="G19" s="15" t="str">
        <f>Pasywa!C19</f>
        <v>3. Zobowiązania z tytułu podatku dochodowego</v>
      </c>
      <c r="H19" s="41">
        <f>Pasywa!D19</f>
        <v>45</v>
      </c>
      <c r="I19" s="54">
        <f>Pasywa!E19</f>
        <v>89</v>
      </c>
      <c r="J19" s="54">
        <f>Pasywa!F19</f>
        <v>94</v>
      </c>
    </row>
    <row r="20" spans="2:10" ht="14.4">
      <c r="B20" s="77" t="s">
        <v>112</v>
      </c>
      <c r="C20" s="78">
        <f t="shared" ref="C20:E20" si="0">H3+H11</f>
        <v>117448</v>
      </c>
      <c r="D20" s="79">
        <f t="shared" si="0"/>
        <v>86639</v>
      </c>
      <c r="E20" s="79">
        <f t="shared" si="0"/>
        <v>91916</v>
      </c>
      <c r="G20" s="15" t="str">
        <f>Pasywa!C20</f>
        <v>4. Pozostałe zobowiązania oraz inne rezerwy krótkoterminowe</v>
      </c>
      <c r="H20" s="41">
        <f>Pasywa!D20</f>
        <v>5267</v>
      </c>
      <c r="I20" s="42">
        <f>Pasywa!E20</f>
        <v>6087</v>
      </c>
      <c r="J20" s="42">
        <f>Pasywa!F20</f>
        <v>8830</v>
      </c>
    </row>
    <row r="21" spans="2:10" ht="14.4">
      <c r="B21" s="77" t="s">
        <v>113</v>
      </c>
      <c r="C21" s="78">
        <f t="shared" ref="C21:E21" si="1">C20-C3</f>
        <v>74791</v>
      </c>
      <c r="D21" s="79">
        <f t="shared" si="1"/>
        <v>39840</v>
      </c>
      <c r="E21" s="79">
        <f t="shared" si="1"/>
        <v>44710</v>
      </c>
      <c r="G21" s="15" t="str">
        <f>Pasywa!C21</f>
        <v>5. Rezerwa na świadczenia pracownicze</v>
      </c>
      <c r="H21" s="41">
        <f>Pasywa!D21</f>
        <v>74</v>
      </c>
      <c r="I21" s="54">
        <f>Pasywa!E21</f>
        <v>74</v>
      </c>
      <c r="J21" s="54">
        <f>Pasywa!F21</f>
        <v>16</v>
      </c>
    </row>
    <row r="22" spans="2:10" ht="14.4">
      <c r="G22" s="10" t="str">
        <f>Pasywa!C22</f>
        <v>Pasywa razem</v>
      </c>
      <c r="H22" s="55">
        <f>Pasywa!D22</f>
        <v>168197</v>
      </c>
      <c r="I22" s="56">
        <f>Pasywa!E22</f>
        <v>173491</v>
      </c>
      <c r="J22" s="56">
        <f>Pasywa!F22</f>
        <v>188814</v>
      </c>
    </row>
    <row r="24" spans="2:10" ht="14.4">
      <c r="B24" s="75"/>
      <c r="C24" s="80" t="s">
        <v>10</v>
      </c>
      <c r="D24" s="80" t="s">
        <v>11</v>
      </c>
      <c r="E24" s="80" t="s">
        <v>12</v>
      </c>
    </row>
    <row r="25" spans="2:10" ht="14.4">
      <c r="B25" s="77" t="s">
        <v>114</v>
      </c>
      <c r="C25" s="17">
        <f t="shared" ref="C25:E25" si="2">H3/C3</f>
        <v>1.7432543310593807</v>
      </c>
      <c r="D25" s="17">
        <f t="shared" si="2"/>
        <v>1.7176862753477637</v>
      </c>
      <c r="E25" s="17">
        <f t="shared" si="2"/>
        <v>1.8184129136126763</v>
      </c>
    </row>
    <row r="26" spans="2:10" ht="14.4">
      <c r="B26" s="77" t="s">
        <v>115</v>
      </c>
      <c r="C26" s="17">
        <f t="shared" ref="C26:E26" si="3">C20/C3</f>
        <v>2.7533112970907472</v>
      </c>
      <c r="D26" s="17">
        <f t="shared" si="3"/>
        <v>1.8513002414581508</v>
      </c>
      <c r="E26" s="17">
        <f t="shared" si="3"/>
        <v>1.9471253654196501</v>
      </c>
    </row>
    <row r="27" spans="2:10" ht="14.4">
      <c r="B27" s="77" t="s">
        <v>116</v>
      </c>
      <c r="C27" s="17">
        <f t="shared" ref="C27:E27" si="4">H16/C10</f>
        <v>0.40424565875418195</v>
      </c>
      <c r="D27" s="17">
        <f t="shared" si="4"/>
        <v>0.68553657689514724</v>
      </c>
      <c r="E27" s="17">
        <f t="shared" si="4"/>
        <v>0.68426925032484043</v>
      </c>
    </row>
    <row r="31" spans="2:10" ht="14.4">
      <c r="B31" t="s">
        <v>48</v>
      </c>
    </row>
    <row r="32" spans="2:10" ht="67.8" customHeight="1">
      <c r="B32" s="183" t="s">
        <v>117</v>
      </c>
      <c r="C32" s="183"/>
      <c r="D32" s="183"/>
      <c r="E32" s="32"/>
      <c r="F32" s="32"/>
    </row>
    <row r="33" spans="2:7" ht="43.2" customHeight="1">
      <c r="B33" s="183" t="s">
        <v>118</v>
      </c>
      <c r="C33" s="183"/>
      <c r="D33" s="183"/>
    </row>
    <row r="34" spans="2:7" ht="144" customHeight="1">
      <c r="B34" s="183" t="s">
        <v>119</v>
      </c>
      <c r="C34" s="183"/>
      <c r="D34" s="183"/>
      <c r="E34" s="32"/>
      <c r="F34" s="32"/>
      <c r="G34" s="32"/>
    </row>
    <row r="35" spans="2:7" ht="72" customHeight="1">
      <c r="B35" s="183" t="s">
        <v>120</v>
      </c>
      <c r="C35" s="183"/>
      <c r="D35" s="183"/>
      <c r="E35" s="32"/>
      <c r="F35" s="32"/>
    </row>
  </sheetData>
  <mergeCells count="4">
    <mergeCell ref="B32:D32"/>
    <mergeCell ref="B33:D33"/>
    <mergeCell ref="B34:D34"/>
    <mergeCell ref="B35:D35"/>
  </mergeCells>
  <pageMargins left="0.7" right="0.7" top="0.75" bottom="0.75" header="0.3" footer="0.3"/>
  <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Q1002"/>
  <sheetViews>
    <sheetView topLeftCell="A86" zoomScale="102" zoomScaleNormal="73" workbookViewId="0">
      <selection activeCell="K107" sqref="K107"/>
    </sheetView>
  </sheetViews>
  <sheetFormatPr defaultColWidth="14.44140625" defaultRowHeight="15" customHeight="1"/>
  <cols>
    <col min="1" max="1" width="66.44140625" customWidth="1"/>
    <col min="2" max="4" width="8.6640625" customWidth="1"/>
    <col min="5" max="5" width="10.6640625" bestFit="1" customWidth="1"/>
    <col min="6" max="6" width="10.44140625" customWidth="1"/>
    <col min="7" max="7" width="8.6640625" customWidth="1"/>
    <col min="8" max="8" width="11.88671875" customWidth="1"/>
    <col min="9" max="9" width="10.5546875" customWidth="1"/>
    <col min="10" max="12" width="8.6640625" customWidth="1"/>
    <col min="13" max="13" width="10.5546875" customWidth="1"/>
    <col min="14" max="32" width="8.6640625" customWidth="1"/>
    <col min="33" max="33" width="7" customWidth="1"/>
    <col min="34" max="35" width="0.44140625" customWidth="1"/>
    <col min="36" max="36" width="0.5546875" customWidth="1"/>
    <col min="37" max="40" width="0.44140625" customWidth="1"/>
    <col min="41" max="41" width="0.6640625" customWidth="1"/>
  </cols>
  <sheetData>
    <row r="1" spans="1:4" ht="14.25" customHeight="1">
      <c r="A1" s="81" t="s">
        <v>121</v>
      </c>
      <c r="B1" s="82" t="s">
        <v>10</v>
      </c>
      <c r="C1" s="82" t="s">
        <v>11</v>
      </c>
      <c r="D1" s="83" t="s">
        <v>12</v>
      </c>
    </row>
    <row r="2" spans="1:4" ht="14.25" customHeight="1">
      <c r="A2" s="10" t="s">
        <v>122</v>
      </c>
      <c r="B2" s="84">
        <v>295926</v>
      </c>
      <c r="C2" s="85">
        <v>314281</v>
      </c>
      <c r="D2" s="85">
        <v>390605</v>
      </c>
    </row>
    <row r="3" spans="1:4" ht="14.25" customHeight="1">
      <c r="A3" s="15" t="s">
        <v>123</v>
      </c>
      <c r="B3" s="86">
        <v>226462</v>
      </c>
      <c r="C3" s="87">
        <v>250630</v>
      </c>
      <c r="D3" s="87">
        <v>311691</v>
      </c>
    </row>
    <row r="4" spans="1:4" ht="14.25" customHeight="1">
      <c r="A4" s="15" t="s">
        <v>124</v>
      </c>
      <c r="B4" s="86">
        <v>69464</v>
      </c>
      <c r="C4" s="87">
        <v>63651</v>
      </c>
      <c r="D4" s="87">
        <v>78914</v>
      </c>
    </row>
    <row r="5" spans="1:4" ht="14.25" customHeight="1">
      <c r="A5" s="10" t="s">
        <v>125</v>
      </c>
      <c r="B5" s="84">
        <v>252537</v>
      </c>
      <c r="C5" s="85">
        <v>267205</v>
      </c>
      <c r="D5" s="85">
        <v>337239</v>
      </c>
    </row>
    <row r="6" spans="1:4" ht="14.25" customHeight="1">
      <c r="A6" s="15" t="s">
        <v>126</v>
      </c>
      <c r="B6" s="86">
        <v>191920</v>
      </c>
      <c r="C6" s="87">
        <v>211883</v>
      </c>
      <c r="D6" s="87">
        <v>269153</v>
      </c>
    </row>
    <row r="7" spans="1:4" ht="14.25" customHeight="1">
      <c r="A7" s="15" t="s">
        <v>127</v>
      </c>
      <c r="B7" s="86">
        <v>60617</v>
      </c>
      <c r="C7" s="87">
        <v>55322</v>
      </c>
      <c r="D7" s="87">
        <v>68086</v>
      </c>
    </row>
    <row r="8" spans="1:4" ht="14.25" customHeight="1">
      <c r="A8" s="10" t="s">
        <v>128</v>
      </c>
      <c r="B8" s="84">
        <v>43389</v>
      </c>
      <c r="C8" s="85">
        <v>47076</v>
      </c>
      <c r="D8" s="85">
        <v>53366</v>
      </c>
    </row>
    <row r="9" spans="1:4" ht="14.25" customHeight="1">
      <c r="A9" s="15" t="s">
        <v>129</v>
      </c>
      <c r="B9" s="86">
        <v>1831</v>
      </c>
      <c r="C9" s="87">
        <v>2477</v>
      </c>
      <c r="D9" s="87">
        <v>1490</v>
      </c>
    </row>
    <row r="10" spans="1:4" ht="14.25" customHeight="1">
      <c r="A10" s="15" t="s">
        <v>130</v>
      </c>
      <c r="B10" s="86">
        <v>26265</v>
      </c>
      <c r="C10" s="87">
        <v>27326</v>
      </c>
      <c r="D10" s="87">
        <v>31603</v>
      </c>
    </row>
    <row r="11" spans="1:4" ht="14.25" customHeight="1">
      <c r="A11" s="15" t="s">
        <v>131</v>
      </c>
      <c r="B11" s="86">
        <v>9471</v>
      </c>
      <c r="C11" s="87">
        <v>10133</v>
      </c>
      <c r="D11" s="87">
        <v>10798</v>
      </c>
    </row>
    <row r="12" spans="1:4" ht="14.25" customHeight="1">
      <c r="A12" s="15" t="s">
        <v>132</v>
      </c>
      <c r="B12" s="86">
        <v>1102</v>
      </c>
      <c r="C12" s="88">
        <v>434</v>
      </c>
      <c r="D12" s="88">
        <v>918</v>
      </c>
    </row>
    <row r="13" spans="1:4" ht="14.25" customHeight="1">
      <c r="A13" s="10" t="s">
        <v>133</v>
      </c>
      <c r="B13" s="84">
        <v>8382</v>
      </c>
      <c r="C13" s="85">
        <v>11660</v>
      </c>
      <c r="D13" s="85">
        <v>11537</v>
      </c>
    </row>
    <row r="14" spans="1:4" ht="14.25" customHeight="1">
      <c r="A14" s="15" t="s">
        <v>134</v>
      </c>
      <c r="B14" s="86">
        <v>479</v>
      </c>
      <c r="C14" s="88">
        <v>5</v>
      </c>
      <c r="D14" s="87">
        <v>1481</v>
      </c>
    </row>
    <row r="15" spans="1:4" ht="14.25" customHeight="1">
      <c r="A15" s="15" t="s">
        <v>135</v>
      </c>
      <c r="B15" s="86">
        <v>1407</v>
      </c>
      <c r="C15" s="87">
        <v>1819</v>
      </c>
      <c r="D15" s="87">
        <v>2959</v>
      </c>
    </row>
    <row r="16" spans="1:4" ht="14.25" customHeight="1">
      <c r="A16" s="10" t="s">
        <v>136</v>
      </c>
      <c r="B16" s="84">
        <v>7454</v>
      </c>
      <c r="C16" s="85">
        <v>9846</v>
      </c>
      <c r="D16" s="85">
        <v>10059</v>
      </c>
    </row>
    <row r="17" spans="1:43" ht="14.25" customHeight="1">
      <c r="A17" s="10" t="s">
        <v>137</v>
      </c>
      <c r="B17" s="84">
        <v>1614</v>
      </c>
      <c r="C17" s="85">
        <v>2082</v>
      </c>
      <c r="D17" s="85">
        <v>2291</v>
      </c>
    </row>
    <row r="18" spans="1:43" ht="14.25" customHeight="1">
      <c r="A18" s="15" t="s">
        <v>138</v>
      </c>
      <c r="B18" s="86">
        <v>1429</v>
      </c>
      <c r="C18" s="87">
        <v>1975</v>
      </c>
      <c r="D18" s="87">
        <v>2196</v>
      </c>
    </row>
    <row r="19" spans="1:43" ht="14.25" customHeight="1">
      <c r="A19" s="15" t="s">
        <v>139</v>
      </c>
      <c r="B19" s="86">
        <v>185</v>
      </c>
      <c r="C19" s="88">
        <v>107</v>
      </c>
      <c r="D19" s="88">
        <v>95</v>
      </c>
    </row>
    <row r="20" spans="1:43" ht="14.25" customHeight="1">
      <c r="A20" s="10" t="s">
        <v>140</v>
      </c>
      <c r="B20" s="84">
        <v>5840</v>
      </c>
      <c r="C20" s="85">
        <v>7764</v>
      </c>
      <c r="D20" s="85">
        <v>7768</v>
      </c>
    </row>
    <row r="21" spans="1:43" ht="14.25" customHeight="1">
      <c r="A21" s="15" t="s">
        <v>141</v>
      </c>
      <c r="B21" s="86">
        <v>0.96</v>
      </c>
      <c r="C21" s="88">
        <v>1.27</v>
      </c>
      <c r="D21" s="88">
        <v>1.28</v>
      </c>
    </row>
    <row r="22" spans="1:43" ht="14.25" customHeight="1">
      <c r="A22" s="10" t="s">
        <v>142</v>
      </c>
      <c r="B22" s="84">
        <v>5840</v>
      </c>
      <c r="C22" s="85">
        <v>7764</v>
      </c>
      <c r="D22" s="85">
        <v>7768</v>
      </c>
    </row>
    <row r="23" spans="1:43" ht="14.25" customHeight="1">
      <c r="A23" s="10" t="s">
        <v>143</v>
      </c>
      <c r="B23" s="84">
        <v>0</v>
      </c>
      <c r="C23" s="84">
        <v>0</v>
      </c>
      <c r="D23" s="84">
        <v>0</v>
      </c>
    </row>
    <row r="24" spans="1:43" ht="14.25" customHeight="1">
      <c r="A24" s="10" t="s">
        <v>144</v>
      </c>
      <c r="B24" s="84">
        <v>5840</v>
      </c>
      <c r="C24" s="85">
        <v>7764</v>
      </c>
      <c r="D24" s="85">
        <v>7768</v>
      </c>
    </row>
    <row r="25" spans="1:43" ht="14.25" customHeight="1"/>
    <row r="26" spans="1:43" ht="14.25" customHeight="1">
      <c r="F26" s="191" t="s">
        <v>145</v>
      </c>
      <c r="G26" s="180"/>
      <c r="H26" s="181"/>
      <c r="AE26" s="167"/>
      <c r="AF26" s="167"/>
      <c r="AG26" s="167"/>
      <c r="AH26" s="167"/>
      <c r="AI26" s="167"/>
      <c r="AJ26" s="167"/>
      <c r="AK26" s="167" t="str">
        <f t="array" ref="AK26:AN26">TRANSPOSE(A28:A31)</f>
        <v>Przychody netto ze sprzedaży produktów</v>
      </c>
      <c r="AL26" s="167" t="str">
        <v>Przychody netto ze sprzedaży towarów i materiałów</v>
      </c>
      <c r="AM26" s="167" t="str">
        <v>Pozostałe przychody operacyjne</v>
      </c>
      <c r="AN26" s="167" t="str">
        <v>Przychody finansowe</v>
      </c>
      <c r="AO26" s="167"/>
      <c r="AP26" s="167"/>
      <c r="AQ26" s="167"/>
    </row>
    <row r="27" spans="1:43" ht="14.25" customHeight="1">
      <c r="A27" s="75" t="s">
        <v>148</v>
      </c>
      <c r="B27" s="75">
        <v>2019</v>
      </c>
      <c r="C27" s="75">
        <v>2020</v>
      </c>
      <c r="D27" s="75">
        <v>2021</v>
      </c>
      <c r="F27" s="75">
        <v>2019</v>
      </c>
      <c r="G27" s="75">
        <v>2020</v>
      </c>
      <c r="H27" s="75">
        <v>2021</v>
      </c>
      <c r="AE27" s="167"/>
      <c r="AF27" s="167"/>
      <c r="AG27" s="167"/>
      <c r="AH27" s="167"/>
      <c r="AI27" s="167"/>
      <c r="AJ27" s="167">
        <f t="array" ref="AJ27:AN29">TRANSPOSE(F27:H31)</f>
        <v>2019</v>
      </c>
      <c r="AK27" s="168">
        <v>0.75933824219745438</v>
      </c>
      <c r="AL27" s="168">
        <v>0.23291621400501616</v>
      </c>
      <c r="AM27" s="168">
        <v>6.1394332005525829E-3</v>
      </c>
      <c r="AN27" s="168">
        <v>1.6061105969768909E-3</v>
      </c>
      <c r="AO27" s="167"/>
      <c r="AP27" s="167"/>
      <c r="AQ27" s="167"/>
    </row>
    <row r="28" spans="1:43" ht="14.25" customHeight="1">
      <c r="A28" s="8" t="str">
        <f t="shared" ref="A28:A29" si="0">RIGHT(A3, LEN(A3)-3)</f>
        <v>Przychody netto ze sprzedaży produktów</v>
      </c>
      <c r="B28" s="12">
        <f t="shared" ref="B28:D28" si="1">B3</f>
        <v>226462</v>
      </c>
      <c r="C28" s="89">
        <f t="shared" si="1"/>
        <v>250630</v>
      </c>
      <c r="D28" s="89">
        <f t="shared" si="1"/>
        <v>311691</v>
      </c>
      <c r="F28" s="17">
        <f t="shared" ref="F28:H28" si="2">B28/B$32</f>
        <v>0.75933824219745438</v>
      </c>
      <c r="G28" s="17">
        <f t="shared" si="2"/>
        <v>0.79122245969384053</v>
      </c>
      <c r="H28" s="17">
        <f t="shared" si="2"/>
        <v>0.79194615525336909</v>
      </c>
      <c r="AE28" s="167"/>
      <c r="AF28" s="167"/>
      <c r="AG28" s="167"/>
      <c r="AH28" s="167"/>
      <c r="AI28" s="167"/>
      <c r="AJ28" s="167">
        <v>2020</v>
      </c>
      <c r="AK28" s="168">
        <v>0.79122245969384053</v>
      </c>
      <c r="AL28" s="168">
        <v>0.2009420292142706</v>
      </c>
      <c r="AM28" s="168">
        <v>7.8197264200680003E-3</v>
      </c>
      <c r="AN28" s="168">
        <v>1.5784671820888173E-5</v>
      </c>
      <c r="AO28" s="167"/>
      <c r="AP28" s="167"/>
      <c r="AQ28" s="167"/>
    </row>
    <row r="29" spans="1:43" ht="14.25" customHeight="1">
      <c r="A29" s="8" t="str">
        <f t="shared" si="0"/>
        <v>Przychody netto ze sprzedaży towarów i materiałów</v>
      </c>
      <c r="B29" s="12">
        <f t="shared" ref="B29:D29" si="3">B4</f>
        <v>69464</v>
      </c>
      <c r="C29" s="89">
        <f t="shared" si="3"/>
        <v>63651</v>
      </c>
      <c r="D29" s="89">
        <f t="shared" si="3"/>
        <v>78914</v>
      </c>
      <c r="F29" s="17">
        <f t="shared" ref="F29:H29" si="4">B29/B$32</f>
        <v>0.23291621400501616</v>
      </c>
      <c r="G29" s="17">
        <f t="shared" si="4"/>
        <v>0.2009420292142706</v>
      </c>
      <c r="H29" s="17">
        <f t="shared" si="4"/>
        <v>0.20050511210033131</v>
      </c>
      <c r="AJ29" s="13">
        <v>2021</v>
      </c>
      <c r="AK29" s="18">
        <v>0.79194615525336909</v>
      </c>
      <c r="AL29" s="18">
        <v>0.20050511210033131</v>
      </c>
      <c r="AM29" s="18">
        <v>3.7857999471512492E-3</v>
      </c>
      <c r="AN29" s="18">
        <v>3.7629326991483222E-3</v>
      </c>
    </row>
    <row r="30" spans="1:43" ht="14.25" customHeight="1">
      <c r="A30" s="8" t="s">
        <v>146</v>
      </c>
      <c r="B30" s="12">
        <f t="shared" ref="B30:D30" si="5">B9</f>
        <v>1831</v>
      </c>
      <c r="C30" s="89">
        <f t="shared" si="5"/>
        <v>2477</v>
      </c>
      <c r="D30" s="89">
        <f t="shared" si="5"/>
        <v>1490</v>
      </c>
      <c r="F30" s="17">
        <f t="shared" ref="F30:H30" si="6">B30/B$32</f>
        <v>6.1394332005525829E-3</v>
      </c>
      <c r="G30" s="17">
        <f t="shared" si="6"/>
        <v>7.8197264200680003E-3</v>
      </c>
      <c r="H30" s="17">
        <f t="shared" si="6"/>
        <v>3.7857999471512492E-3</v>
      </c>
    </row>
    <row r="31" spans="1:43" ht="14.25" customHeight="1">
      <c r="A31" s="8" t="s">
        <v>147</v>
      </c>
      <c r="B31" s="12">
        <f t="shared" ref="B31:D31" si="7">B14</f>
        <v>479</v>
      </c>
      <c r="C31" s="12">
        <f t="shared" si="7"/>
        <v>5</v>
      </c>
      <c r="D31" s="89">
        <f t="shared" si="7"/>
        <v>1481</v>
      </c>
      <c r="F31" s="17">
        <f t="shared" ref="F31:H31" si="8">B31/B$32</f>
        <v>1.6061105969768909E-3</v>
      </c>
      <c r="G31" s="17">
        <f t="shared" si="8"/>
        <v>1.5784671820888173E-5</v>
      </c>
      <c r="H31" s="17">
        <f t="shared" si="8"/>
        <v>3.7629326991483222E-3</v>
      </c>
    </row>
    <row r="32" spans="1:43" ht="14.25" customHeight="1">
      <c r="B32" s="13">
        <f t="shared" ref="B32:D32" si="9">SUM(B28:B31)</f>
        <v>298236</v>
      </c>
      <c r="C32" s="90">
        <f t="shared" si="9"/>
        <v>316763</v>
      </c>
      <c r="D32" s="90">
        <f t="shared" si="9"/>
        <v>393576</v>
      </c>
    </row>
    <row r="33" spans="1:43" ht="14.25" customHeight="1">
      <c r="F33" s="191" t="s">
        <v>149</v>
      </c>
      <c r="G33" s="180"/>
      <c r="H33" s="181"/>
    </row>
    <row r="34" spans="1:43" ht="14.25" customHeight="1">
      <c r="A34" s="75" t="s">
        <v>150</v>
      </c>
      <c r="B34" s="75">
        <v>2019</v>
      </c>
      <c r="C34" s="75">
        <v>2020</v>
      </c>
      <c r="D34" s="75">
        <v>2021</v>
      </c>
      <c r="F34" s="75">
        <v>2019</v>
      </c>
      <c r="G34" s="75">
        <v>2020</v>
      </c>
      <c r="H34" s="75">
        <v>2021</v>
      </c>
    </row>
    <row r="35" spans="1:43" ht="14.25" customHeight="1">
      <c r="A35" s="8" t="s">
        <v>151</v>
      </c>
      <c r="B35" s="12">
        <f t="shared" ref="B35:D35" si="10">B6</f>
        <v>191920</v>
      </c>
      <c r="C35" s="89">
        <f t="shared" si="10"/>
        <v>211883</v>
      </c>
      <c r="D35" s="89">
        <f t="shared" si="10"/>
        <v>269153</v>
      </c>
      <c r="F35" s="17">
        <f t="shared" ref="F35:H35" si="11">B35/B$41</f>
        <v>0.66001334332936701</v>
      </c>
      <c r="G35" s="17">
        <f t="shared" si="11"/>
        <v>0.69035928280284242</v>
      </c>
      <c r="H35" s="17">
        <f t="shared" si="11"/>
        <v>0.70180200616921806</v>
      </c>
    </row>
    <row r="36" spans="1:43" ht="14.25" customHeight="1">
      <c r="A36" s="8" t="s">
        <v>152</v>
      </c>
      <c r="B36" s="12">
        <f t="shared" ref="B36:D36" si="12">B7</f>
        <v>60617</v>
      </c>
      <c r="C36" s="89">
        <f t="shared" si="12"/>
        <v>55322</v>
      </c>
      <c r="D36" s="89">
        <f t="shared" si="12"/>
        <v>68086</v>
      </c>
      <c r="F36" s="17">
        <f t="shared" ref="F36:H36" si="13">B36/B$41</f>
        <v>0.20846200934033055</v>
      </c>
      <c r="G36" s="17">
        <f t="shared" si="13"/>
        <v>0.180250686667731</v>
      </c>
      <c r="H36" s="17">
        <f t="shared" si="13"/>
        <v>0.17753059186424591</v>
      </c>
    </row>
    <row r="37" spans="1:43" ht="14.25" customHeight="1">
      <c r="A37" s="8" t="s">
        <v>153</v>
      </c>
      <c r="B37" s="12">
        <f t="shared" ref="B37:D37" si="14">B10</f>
        <v>26265</v>
      </c>
      <c r="C37" s="89">
        <f t="shared" si="14"/>
        <v>27326</v>
      </c>
      <c r="D37" s="89">
        <f t="shared" si="14"/>
        <v>31603</v>
      </c>
      <c r="F37" s="17">
        <f t="shared" ref="F37:H37" si="15">B37/B$41</f>
        <v>9.032539840842968E-2</v>
      </c>
      <c r="G37" s="17">
        <f t="shared" si="15"/>
        <v>8.9033843025964676E-2</v>
      </c>
      <c r="H37" s="17">
        <f t="shared" si="15"/>
        <v>8.2403126849657254E-2</v>
      </c>
    </row>
    <row r="38" spans="1:43" ht="14.25" customHeight="1">
      <c r="A38" s="8" t="s">
        <v>154</v>
      </c>
      <c r="B38" s="12">
        <f t="shared" ref="B38:D38" si="16">B11</f>
        <v>9471</v>
      </c>
      <c r="C38" s="89">
        <f t="shared" si="16"/>
        <v>10133</v>
      </c>
      <c r="D38" s="89">
        <f t="shared" si="16"/>
        <v>10798</v>
      </c>
      <c r="F38" s="17">
        <f t="shared" ref="F38:H38" si="17">B38/B$41</f>
        <v>3.2570791864695886E-2</v>
      </c>
      <c r="G38" s="17">
        <f t="shared" si="17"/>
        <v>3.3015440656594452E-2</v>
      </c>
      <c r="H38" s="17">
        <f t="shared" si="17"/>
        <v>2.8155205636256019E-2</v>
      </c>
    </row>
    <row r="39" spans="1:43" ht="14.25" customHeight="1">
      <c r="A39" s="8" t="s">
        <v>155</v>
      </c>
      <c r="B39" s="12">
        <f t="shared" ref="B39:D39" si="18">B12</f>
        <v>1102</v>
      </c>
      <c r="C39" s="12">
        <f t="shared" si="18"/>
        <v>434</v>
      </c>
      <c r="D39" s="12">
        <f t="shared" si="18"/>
        <v>918</v>
      </c>
      <c r="F39" s="17">
        <f t="shared" ref="F39:H39" si="19">B39/B$41</f>
        <v>3.7897806604260237E-3</v>
      </c>
      <c r="G39" s="17">
        <f t="shared" si="19"/>
        <v>1.4140630854595868E-3</v>
      </c>
      <c r="H39" s="17">
        <f t="shared" si="19"/>
        <v>2.3936357449604582E-3</v>
      </c>
    </row>
    <row r="40" spans="1:43" ht="14.25" customHeight="1">
      <c r="A40" s="8" t="s">
        <v>156</v>
      </c>
      <c r="B40" s="12">
        <f t="shared" ref="B40:D40" si="20">B15</f>
        <v>1407</v>
      </c>
      <c r="C40" s="89">
        <f t="shared" si="20"/>
        <v>1819</v>
      </c>
      <c r="D40" s="89">
        <f t="shared" si="20"/>
        <v>2959</v>
      </c>
      <c r="F40" s="17">
        <f t="shared" ref="F40:H40" si="21">B40/B$41</f>
        <v>4.8386763967508302E-3</v>
      </c>
      <c r="G40" s="17">
        <f t="shared" si="21"/>
        <v>5.9266837614078069E-3</v>
      </c>
      <c r="H40" s="17">
        <f t="shared" si="21"/>
        <v>7.7154337356623044E-3</v>
      </c>
    </row>
    <row r="41" spans="1:43" ht="14.25" customHeight="1">
      <c r="B41" s="13">
        <f t="shared" ref="B41:D41" si="22">SUM(B35:B40)</f>
        <v>290782</v>
      </c>
      <c r="C41" s="90">
        <f t="shared" si="22"/>
        <v>306917</v>
      </c>
      <c r="D41" s="90">
        <f t="shared" si="22"/>
        <v>383517</v>
      </c>
    </row>
    <row r="42" spans="1:43" ht="14.25" customHeight="1"/>
    <row r="43" spans="1:43" ht="14.25" customHeight="1"/>
    <row r="44" spans="1:43" ht="14.25" customHeight="1"/>
    <row r="45" spans="1:43" ht="14.25" customHeight="1"/>
    <row r="46" spans="1:43" ht="14.25" customHeight="1"/>
    <row r="47" spans="1:43" ht="14.25" customHeight="1">
      <c r="A47" s="192" t="s">
        <v>157</v>
      </c>
      <c r="B47" s="190" t="s">
        <v>158</v>
      </c>
      <c r="C47" s="180"/>
      <c r="D47" s="180"/>
      <c r="E47" s="181"/>
      <c r="F47" s="190" t="s">
        <v>159</v>
      </c>
      <c r="G47" s="180"/>
      <c r="H47" s="180"/>
      <c r="I47" s="181"/>
      <c r="AG47" s="167"/>
      <c r="AH47" s="167"/>
      <c r="AI47" s="167" t="str">
        <f t="array" ref="AI47:AN47">TRANSPOSE(A35:A40)</f>
        <v>Koszt wytworzenia sprzedanych produktów</v>
      </c>
      <c r="AJ47" s="167" t="str">
        <v>Wartość sprzedanych towarów i materiałów</v>
      </c>
      <c r="AK47" s="167" t="str">
        <v>Koszty sprzedaży</v>
      </c>
      <c r="AL47" s="167" t="str">
        <v>Koszty ogólnego zarządu</v>
      </c>
      <c r="AM47" s="167" t="str">
        <v>Pozostałe koszty operacyjne</v>
      </c>
      <c r="AN47" s="167" t="str">
        <v>Koszty finansowe</v>
      </c>
      <c r="AO47" s="167"/>
      <c r="AP47" s="167"/>
      <c r="AQ47" s="167"/>
    </row>
    <row r="48" spans="1:43" ht="14.25" customHeight="1">
      <c r="A48" s="175"/>
      <c r="B48" s="91" t="s">
        <v>160</v>
      </c>
      <c r="C48" s="92"/>
      <c r="D48" s="92" t="s">
        <v>161</v>
      </c>
      <c r="E48" s="8"/>
      <c r="F48" s="92" t="s">
        <v>16</v>
      </c>
      <c r="G48" s="8"/>
      <c r="H48" s="92" t="s">
        <v>161</v>
      </c>
      <c r="I48" s="8"/>
    </row>
    <row r="49" spans="1:40" ht="14.25" customHeight="1">
      <c r="A49" s="176"/>
      <c r="B49" s="77">
        <v>2020</v>
      </c>
      <c r="C49" s="77">
        <v>2021</v>
      </c>
      <c r="D49" s="77">
        <v>2020</v>
      </c>
      <c r="E49" s="77">
        <v>2021</v>
      </c>
      <c r="F49" s="77">
        <v>2020</v>
      </c>
      <c r="G49" s="77">
        <v>2021</v>
      </c>
      <c r="H49" s="77">
        <v>2020</v>
      </c>
      <c r="I49" s="77">
        <v>2021</v>
      </c>
    </row>
    <row r="50" spans="1:40" ht="14.25" customHeight="1">
      <c r="A50" s="93" t="str">
        <f t="shared" ref="A50:A72" si="23">A2</f>
        <v>I. Przychody netto ze sprzedaży produktów, towarów i
materiałów, w tym:</v>
      </c>
      <c r="B50" s="94">
        <f t="shared" ref="B50:B70" si="24">(C2-B2)/ABS(B2)</f>
        <v>6.2025641545521516E-2</v>
      </c>
      <c r="C50" s="94">
        <f t="shared" ref="C50:C70" si="25">(D2-B2)/ABS(B2)</f>
        <v>0.3199414718544501</v>
      </c>
      <c r="D50" s="94">
        <f t="shared" ref="D50:E50" si="26">(C2-B2)/ABS(B2)</f>
        <v>6.2025641545521516E-2</v>
      </c>
      <c r="E50" s="94">
        <f t="shared" si="26"/>
        <v>0.24285273370009641</v>
      </c>
      <c r="F50" s="94">
        <f t="shared" ref="F50:G50" si="27">C2/$B2</f>
        <v>1.0620256415455216</v>
      </c>
      <c r="G50" s="94">
        <f t="shared" si="27"/>
        <v>1.31994147185445</v>
      </c>
      <c r="H50" s="94">
        <f t="shared" ref="H50:I50" si="28">C2/B2</f>
        <v>1.0620256415455216</v>
      </c>
      <c r="I50" s="94">
        <f t="shared" si="28"/>
        <v>1.2428527337000963</v>
      </c>
      <c r="AH50" s="13">
        <f t="array" ref="AH50:AN52">TRANSPOSE(F34:H40)</f>
        <v>2019</v>
      </c>
      <c r="AI50" s="18">
        <v>0.66001334332936701</v>
      </c>
      <c r="AJ50" s="18">
        <v>0.20846200934033055</v>
      </c>
      <c r="AK50" s="18">
        <v>9.032539840842968E-2</v>
      </c>
      <c r="AL50" s="18">
        <v>3.2570791864695886E-2</v>
      </c>
      <c r="AM50" s="18">
        <v>3.7897806604260237E-3</v>
      </c>
      <c r="AN50" s="18">
        <v>4.8386763967508302E-3</v>
      </c>
    </row>
    <row r="51" spans="1:40" ht="14.25" customHeight="1">
      <c r="A51" s="11" t="str">
        <f t="shared" si="23"/>
        <v>1. Przychody netto ze sprzedaży produktów</v>
      </c>
      <c r="B51" s="17">
        <f t="shared" si="24"/>
        <v>0.10671989119587393</v>
      </c>
      <c r="C51" s="17">
        <f t="shared" si="25"/>
        <v>0.37635011613427416</v>
      </c>
      <c r="D51" s="17">
        <f t="shared" ref="D51:E51" si="29">(C3-B3)/ABS(B3)</f>
        <v>0.10671989119587393</v>
      </c>
      <c r="E51" s="17">
        <f t="shared" si="29"/>
        <v>0.24363005226828394</v>
      </c>
      <c r="F51" s="17">
        <f t="shared" ref="F51:G51" si="30">C3/$B3</f>
        <v>1.106719891195874</v>
      </c>
      <c r="G51" s="17">
        <f t="shared" si="30"/>
        <v>1.3763501161342742</v>
      </c>
      <c r="H51" s="17">
        <f t="shared" ref="H51:I51" si="31">C3/B3</f>
        <v>1.106719891195874</v>
      </c>
      <c r="I51" s="17">
        <f t="shared" si="31"/>
        <v>1.2436300522682839</v>
      </c>
      <c r="AH51" s="13">
        <v>2020</v>
      </c>
      <c r="AI51" s="18">
        <v>0.69035928280284242</v>
      </c>
      <c r="AJ51" s="18">
        <v>0.180250686667731</v>
      </c>
      <c r="AK51" s="18">
        <v>8.9033843025964676E-2</v>
      </c>
      <c r="AL51" s="18">
        <v>3.3015440656594452E-2</v>
      </c>
      <c r="AM51" s="18">
        <v>1.4140630854595868E-3</v>
      </c>
      <c r="AN51" s="18">
        <v>5.9266837614078069E-3</v>
      </c>
    </row>
    <row r="52" spans="1:40" ht="14.25" customHeight="1">
      <c r="A52" s="11" t="str">
        <f t="shared" si="23"/>
        <v>2. Przychody netto ze sprzedaży towarów i materiałów</v>
      </c>
      <c r="B52" s="17">
        <f t="shared" si="24"/>
        <v>-8.3683634688471731E-2</v>
      </c>
      <c r="C52" s="17">
        <f t="shared" si="25"/>
        <v>0.13604169065991017</v>
      </c>
      <c r="D52" s="17">
        <f t="shared" ref="D52:E52" si="32">(C4-B4)/ABS(B4)</f>
        <v>-8.3683634688471731E-2</v>
      </c>
      <c r="E52" s="17">
        <f t="shared" si="32"/>
        <v>0.23979199069928203</v>
      </c>
      <c r="F52" s="17">
        <f t="shared" ref="F52:G52" si="33">C4/$B4</f>
        <v>0.91631636531152827</v>
      </c>
      <c r="G52" s="17">
        <f t="shared" si="33"/>
        <v>1.1360416906599102</v>
      </c>
      <c r="H52" s="17">
        <f t="shared" ref="H52:I52" si="34">C4/B4</f>
        <v>0.91631636531152827</v>
      </c>
      <c r="I52" s="17">
        <f t="shared" si="34"/>
        <v>1.239791990699282</v>
      </c>
      <c r="AH52" s="13">
        <v>2021</v>
      </c>
      <c r="AI52" s="18">
        <v>0.70180200616921806</v>
      </c>
      <c r="AJ52" s="18">
        <v>0.17753059186424591</v>
      </c>
      <c r="AK52" s="18">
        <v>8.2403126849657254E-2</v>
      </c>
      <c r="AL52" s="18">
        <v>2.8155205636256019E-2</v>
      </c>
      <c r="AM52" s="18">
        <v>2.3936357449604582E-3</v>
      </c>
      <c r="AN52" s="18">
        <v>7.7154337356623044E-3</v>
      </c>
    </row>
    <row r="53" spans="1:40" ht="14.25" customHeight="1">
      <c r="A53" s="93" t="str">
        <f t="shared" si="23"/>
        <v>II. Koszty sprzedanych produktów, towarów i materiałów,
w tym:</v>
      </c>
      <c r="B53" s="94">
        <f t="shared" si="24"/>
        <v>5.808257799847151E-2</v>
      </c>
      <c r="C53" s="94">
        <f t="shared" si="25"/>
        <v>0.33540431699117357</v>
      </c>
      <c r="D53" s="94">
        <f t="shared" ref="D53:E53" si="35">(C5-B5)/ABS(B5)</f>
        <v>5.808257799847151E-2</v>
      </c>
      <c r="E53" s="94">
        <f t="shared" si="35"/>
        <v>0.26209838887745363</v>
      </c>
      <c r="F53" s="94">
        <f t="shared" ref="F53:G53" si="36">C5/$B5</f>
        <v>1.0580825779984715</v>
      </c>
      <c r="G53" s="94">
        <f t="shared" si="36"/>
        <v>1.3354043169911736</v>
      </c>
      <c r="H53" s="94">
        <f t="shared" ref="H53:I53" si="37">C5/B5</f>
        <v>1.0580825779984715</v>
      </c>
      <c r="I53" s="94">
        <f t="shared" si="37"/>
        <v>1.2620983888774537</v>
      </c>
    </row>
    <row r="54" spans="1:40" ht="14.25" customHeight="1">
      <c r="A54" s="11" t="str">
        <f t="shared" si="23"/>
        <v>1. Koszt wytworzenia sprzedanych produktów</v>
      </c>
      <c r="B54" s="17">
        <f t="shared" si="24"/>
        <v>0.10401729887453105</v>
      </c>
      <c r="C54" s="17">
        <f t="shared" si="25"/>
        <v>0.40242288453522301</v>
      </c>
      <c r="D54" s="17">
        <f t="shared" ref="D54:E54" si="38">(C6-B6)/ABS(B6)</f>
        <v>0.10401729887453105</v>
      </c>
      <c r="E54" s="17">
        <f t="shared" si="38"/>
        <v>0.27029067928998551</v>
      </c>
      <c r="F54" s="17">
        <f t="shared" ref="F54:G54" si="39">C6/$B6</f>
        <v>1.1040172988745311</v>
      </c>
      <c r="G54" s="17">
        <f t="shared" si="39"/>
        <v>1.4024228845352229</v>
      </c>
      <c r="H54" s="17">
        <f t="shared" ref="H54:I54" si="40">C6/B6</f>
        <v>1.1040172988745311</v>
      </c>
      <c r="I54" s="17">
        <f t="shared" si="40"/>
        <v>1.2702906792899855</v>
      </c>
    </row>
    <row r="55" spans="1:40" ht="14.25" customHeight="1">
      <c r="A55" s="11" t="str">
        <f t="shared" si="23"/>
        <v>2. Wartość sprzedanych towarów i materiałów</v>
      </c>
      <c r="B55" s="17">
        <f t="shared" si="24"/>
        <v>-8.7351733012191304E-2</v>
      </c>
      <c r="C55" s="17">
        <f t="shared" si="25"/>
        <v>0.12321625946516654</v>
      </c>
      <c r="D55" s="17">
        <f t="shared" ref="D55:E55" si="41">(C7-B7)/ABS(B7)</f>
        <v>-8.7351733012191304E-2</v>
      </c>
      <c r="E55" s="17">
        <f t="shared" si="41"/>
        <v>0.23072195509923718</v>
      </c>
      <c r="F55" s="17">
        <f t="shared" ref="F55:G55" si="42">C7/$B7</f>
        <v>0.91264826698780865</v>
      </c>
      <c r="G55" s="17">
        <f t="shared" si="42"/>
        <v>1.1232162594651665</v>
      </c>
      <c r="H55" s="17">
        <f t="shared" ref="H55:I55" si="43">C7/B7</f>
        <v>0.91264826698780865</v>
      </c>
      <c r="I55" s="17">
        <f t="shared" si="43"/>
        <v>1.2307219550992372</v>
      </c>
    </row>
    <row r="56" spans="1:40" ht="14.25" customHeight="1">
      <c r="A56" s="93" t="str">
        <f t="shared" si="23"/>
        <v>III. Zysk brutto ze sprzedaży</v>
      </c>
      <c r="B56" s="94">
        <f t="shared" si="24"/>
        <v>8.4975454608310866E-2</v>
      </c>
      <c r="C56" s="94">
        <f t="shared" si="25"/>
        <v>0.22994307312913412</v>
      </c>
      <c r="D56" s="94">
        <f t="shared" ref="D56:E56" si="44">(C8-B8)/ABS(B8)</f>
        <v>8.4975454608310866E-2</v>
      </c>
      <c r="E56" s="94">
        <f t="shared" si="44"/>
        <v>0.13361373098818932</v>
      </c>
      <c r="F56" s="94">
        <f t="shared" ref="F56:G56" si="45">C8/$B8</f>
        <v>1.0849754546083108</v>
      </c>
      <c r="G56" s="94">
        <f t="shared" si="45"/>
        <v>1.2299430731291341</v>
      </c>
      <c r="H56" s="94">
        <f t="shared" ref="H56:I56" si="46">C8/B8</f>
        <v>1.0849754546083108</v>
      </c>
      <c r="I56" s="94">
        <f t="shared" si="46"/>
        <v>1.1336137309881893</v>
      </c>
    </row>
    <row r="57" spans="1:40" ht="14.25" customHeight="1">
      <c r="A57" s="11" t="str">
        <f t="shared" si="23"/>
        <v>1. Pozostałe przychody operacyjne</v>
      </c>
      <c r="B57" s="17">
        <f t="shared" si="24"/>
        <v>0.35281267067176408</v>
      </c>
      <c r="C57" s="17">
        <f t="shared" si="25"/>
        <v>-0.18623702894593119</v>
      </c>
      <c r="D57" s="17">
        <f t="shared" ref="D57:E57" si="47">(C9-B9)/ABS(B9)</f>
        <v>0.35281267067176408</v>
      </c>
      <c r="E57" s="17">
        <f t="shared" si="47"/>
        <v>-0.39846588615260398</v>
      </c>
      <c r="F57" s="17">
        <f t="shared" ref="F57:G57" si="48">C9/$B9</f>
        <v>1.352812670671764</v>
      </c>
      <c r="G57" s="17">
        <f t="shared" si="48"/>
        <v>0.81376297105406881</v>
      </c>
      <c r="H57" s="17">
        <f t="shared" ref="H57:I57" si="49">C9/B9</f>
        <v>1.352812670671764</v>
      </c>
      <c r="I57" s="17">
        <f t="shared" si="49"/>
        <v>0.60153411384739608</v>
      </c>
    </row>
    <row r="58" spans="1:40" ht="14.25" customHeight="1">
      <c r="A58" s="11" t="str">
        <f t="shared" si="23"/>
        <v>2. Koszty sprzedaży</v>
      </c>
      <c r="B58" s="17">
        <f t="shared" si="24"/>
        <v>4.0395964210927088E-2</v>
      </c>
      <c r="C58" s="17">
        <f t="shared" si="25"/>
        <v>0.20323624595469256</v>
      </c>
      <c r="D58" s="17">
        <f t="shared" ref="D58:E58" si="50">(C10-B10)/ABS(B10)</f>
        <v>4.0395964210927088E-2</v>
      </c>
      <c r="E58" s="17">
        <f t="shared" si="50"/>
        <v>0.15651760228353948</v>
      </c>
      <c r="F58" s="17">
        <f t="shared" ref="F58:G58" si="51">C10/$B10</f>
        <v>1.0403959642109271</v>
      </c>
      <c r="G58" s="17">
        <f t="shared" si="51"/>
        <v>1.2032362459546926</v>
      </c>
      <c r="H58" s="17">
        <f t="shared" ref="H58:I58" si="52">C10/B10</f>
        <v>1.0403959642109271</v>
      </c>
      <c r="I58" s="17">
        <f t="shared" si="52"/>
        <v>1.1565176022835395</v>
      </c>
    </row>
    <row r="59" spans="1:40" ht="14.25" customHeight="1">
      <c r="A59" s="11" t="str">
        <f t="shared" si="23"/>
        <v>3. Koszty ogólnego Zarządu</v>
      </c>
      <c r="B59" s="17">
        <f t="shared" si="24"/>
        <v>6.9897582092704039E-2</v>
      </c>
      <c r="C59" s="17">
        <f t="shared" si="25"/>
        <v>0.14011192059972546</v>
      </c>
      <c r="D59" s="17">
        <f t="shared" ref="D59:E59" si="53">(C11-B11)/ABS(B11)</f>
        <v>6.9897582092704039E-2</v>
      </c>
      <c r="E59" s="17">
        <f t="shared" si="53"/>
        <v>6.5627158788118034E-2</v>
      </c>
      <c r="F59" s="17">
        <f t="shared" ref="F59:G59" si="54">C11/$B11</f>
        <v>1.0698975820927041</v>
      </c>
      <c r="G59" s="17">
        <f t="shared" si="54"/>
        <v>1.1401119205997254</v>
      </c>
      <c r="H59" s="17">
        <f t="shared" ref="H59:I59" si="55">C11/B11</f>
        <v>1.0698975820927041</v>
      </c>
      <c r="I59" s="17">
        <f t="shared" si="55"/>
        <v>1.0656271587881181</v>
      </c>
    </row>
    <row r="60" spans="1:40" ht="14.25" customHeight="1">
      <c r="A60" s="11" t="str">
        <f t="shared" si="23"/>
        <v>4. Pozostałe koszty operacyjne</v>
      </c>
      <c r="B60" s="17">
        <f t="shared" si="24"/>
        <v>-0.60617059891107083</v>
      </c>
      <c r="C60" s="17">
        <f t="shared" si="25"/>
        <v>-0.16696914700544466</v>
      </c>
      <c r="D60" s="17">
        <f t="shared" ref="D60:E60" si="56">(C12-B12)/ABS(B12)</f>
        <v>-0.60617059891107083</v>
      </c>
      <c r="E60" s="17">
        <f t="shared" si="56"/>
        <v>1.1152073732718895</v>
      </c>
      <c r="F60" s="17">
        <f t="shared" ref="F60:G60" si="57">C12/$B12</f>
        <v>0.39382940108892922</v>
      </c>
      <c r="G60" s="17">
        <f t="shared" si="57"/>
        <v>0.83303085299455537</v>
      </c>
      <c r="H60" s="17">
        <f t="shared" ref="H60:I60" si="58">C12/B12</f>
        <v>0.39382940108892922</v>
      </c>
      <c r="I60" s="17">
        <f t="shared" si="58"/>
        <v>2.1152073732718892</v>
      </c>
    </row>
    <row r="61" spans="1:40" ht="14.25" customHeight="1">
      <c r="A61" s="93" t="str">
        <f t="shared" si="23"/>
        <v>IV. Zysk na działalności operacyjnej</v>
      </c>
      <c r="B61" s="94">
        <f t="shared" si="24"/>
        <v>0.39107611548556431</v>
      </c>
      <c r="C61" s="94">
        <f t="shared" si="25"/>
        <v>0.37640181340968742</v>
      </c>
      <c r="D61" s="94">
        <f t="shared" ref="D61:E61" si="59">(C13-B13)/ABS(B13)</f>
        <v>0.39107611548556431</v>
      </c>
      <c r="E61" s="94">
        <f t="shared" si="59"/>
        <v>-1.0548885077186964E-2</v>
      </c>
      <c r="F61" s="94">
        <f t="shared" ref="F61:G61" si="60">C13/$B13</f>
        <v>1.3910761154855642</v>
      </c>
      <c r="G61" s="94">
        <f t="shared" si="60"/>
        <v>1.3764018134096874</v>
      </c>
      <c r="H61" s="94">
        <f t="shared" ref="H61:I61" si="61">C13/B13</f>
        <v>1.3910761154855642</v>
      </c>
      <c r="I61" s="94">
        <f t="shared" si="61"/>
        <v>0.98945111492281301</v>
      </c>
    </row>
    <row r="62" spans="1:40" ht="14.25" customHeight="1">
      <c r="A62" s="11" t="str">
        <f t="shared" si="23"/>
        <v>1. Przychody finansowe</v>
      </c>
      <c r="B62" s="17">
        <f t="shared" si="24"/>
        <v>-0.98956158663883087</v>
      </c>
      <c r="C62" s="17">
        <f t="shared" si="25"/>
        <v>2.0918580375782883</v>
      </c>
      <c r="D62" s="17">
        <f t="shared" ref="D62:E62" si="62">(C14-B14)/ABS(B14)</f>
        <v>-0.98956158663883087</v>
      </c>
      <c r="E62" s="17">
        <f t="shared" si="62"/>
        <v>295.2</v>
      </c>
      <c r="F62" s="17">
        <f t="shared" ref="F62:G62" si="63">C14/$B14</f>
        <v>1.0438413361169102E-2</v>
      </c>
      <c r="G62" s="17">
        <f t="shared" si="63"/>
        <v>3.0918580375782883</v>
      </c>
      <c r="H62" s="17">
        <f t="shared" ref="H62:I62" si="64">C14/B14</f>
        <v>1.0438413361169102E-2</v>
      </c>
      <c r="I62" s="17">
        <f t="shared" si="64"/>
        <v>296.2</v>
      </c>
    </row>
    <row r="63" spans="1:40" ht="14.25" customHeight="1">
      <c r="A63" s="11" t="str">
        <f t="shared" si="23"/>
        <v>2. Koszty finansowe</v>
      </c>
      <c r="B63" s="17">
        <f t="shared" si="24"/>
        <v>0.29282160625444209</v>
      </c>
      <c r="C63" s="17">
        <f t="shared" si="25"/>
        <v>1.1030561478322671</v>
      </c>
      <c r="D63" s="17">
        <f t="shared" ref="D63:E63" si="65">(C15-B15)/ABS(B15)</f>
        <v>0.29282160625444209</v>
      </c>
      <c r="E63" s="17">
        <f t="shared" si="65"/>
        <v>0.62671797691039033</v>
      </c>
      <c r="F63" s="17">
        <f t="shared" ref="F63:G63" si="66">C15/$B15</f>
        <v>1.292821606254442</v>
      </c>
      <c r="G63" s="17">
        <f t="shared" si="66"/>
        <v>2.1030561478322674</v>
      </c>
      <c r="H63" s="17">
        <f t="shared" ref="H63:I63" si="67">C15/B15</f>
        <v>1.292821606254442</v>
      </c>
      <c r="I63" s="17">
        <f t="shared" si="67"/>
        <v>1.6267179769103903</v>
      </c>
    </row>
    <row r="64" spans="1:40" ht="14.25" customHeight="1">
      <c r="A64" s="93" t="str">
        <f t="shared" si="23"/>
        <v>V. Zysk przed opodatkowaniem</v>
      </c>
      <c r="B64" s="94">
        <f t="shared" si="24"/>
        <v>0.32090152938019856</v>
      </c>
      <c r="C64" s="94">
        <f t="shared" si="25"/>
        <v>0.34947679098470619</v>
      </c>
      <c r="D64" s="94">
        <f t="shared" ref="D64:E64" si="68">(C16-B16)/ABS(B16)</f>
        <v>0.32090152938019856</v>
      </c>
      <c r="E64" s="94">
        <f t="shared" si="68"/>
        <v>2.1633150517976842E-2</v>
      </c>
      <c r="F64" s="94">
        <f t="shared" ref="F64:G64" si="69">C16/$B16</f>
        <v>1.3209015293801984</v>
      </c>
      <c r="G64" s="94">
        <f t="shared" si="69"/>
        <v>1.3494767909847063</v>
      </c>
      <c r="H64" s="94">
        <f t="shared" ref="H64:I64" si="70">C16/B16</f>
        <v>1.3209015293801984</v>
      </c>
      <c r="I64" s="94">
        <f t="shared" si="70"/>
        <v>1.0216331505179768</v>
      </c>
    </row>
    <row r="65" spans="1:13" ht="14.25" customHeight="1">
      <c r="A65" s="93" t="str">
        <f t="shared" si="23"/>
        <v>VI. Podatek dochodowy</v>
      </c>
      <c r="B65" s="94">
        <f t="shared" si="24"/>
        <v>0.2899628252788104</v>
      </c>
      <c r="C65" s="94">
        <f t="shared" si="25"/>
        <v>0.419454770755886</v>
      </c>
      <c r="D65" s="94">
        <f t="shared" ref="D65:E65" si="71">(C17-B17)/ABS(B17)</f>
        <v>0.2899628252788104</v>
      </c>
      <c r="E65" s="94">
        <f t="shared" si="71"/>
        <v>0.10038424591738712</v>
      </c>
      <c r="F65" s="94">
        <f t="shared" ref="F65:G65" si="72">C17/$B17</f>
        <v>1.2899628252788105</v>
      </c>
      <c r="G65" s="94">
        <f t="shared" si="72"/>
        <v>1.419454770755886</v>
      </c>
      <c r="H65" s="94">
        <f t="shared" ref="H65:I65" si="73">C17/B17</f>
        <v>1.2899628252788105</v>
      </c>
      <c r="I65" s="94">
        <f t="shared" si="73"/>
        <v>1.1003842459173871</v>
      </c>
    </row>
    <row r="66" spans="1:13" ht="14.25" customHeight="1">
      <c r="A66" s="11" t="str">
        <f t="shared" si="23"/>
        <v>a) część bieżąca</v>
      </c>
      <c r="B66" s="17">
        <f t="shared" si="24"/>
        <v>0.3820853743876837</v>
      </c>
      <c r="C66" s="17">
        <f t="shared" si="25"/>
        <v>0.53673897830650807</v>
      </c>
      <c r="D66" s="17">
        <f t="shared" ref="D66:E66" si="74">(C18-B18)/ABS(B18)</f>
        <v>0.3820853743876837</v>
      </c>
      <c r="E66" s="17">
        <f t="shared" si="74"/>
        <v>0.11189873417721519</v>
      </c>
      <c r="F66" s="17">
        <f t="shared" ref="F66:G66" si="75">C18/$B18</f>
        <v>1.3820853743876838</v>
      </c>
      <c r="G66" s="17">
        <f t="shared" si="75"/>
        <v>1.536738978306508</v>
      </c>
      <c r="H66" s="17">
        <f t="shared" ref="H66:I66" si="76">C18/B18</f>
        <v>1.3820853743876838</v>
      </c>
      <c r="I66" s="17">
        <f t="shared" si="76"/>
        <v>1.1118987341772153</v>
      </c>
    </row>
    <row r="67" spans="1:13" ht="14.25" customHeight="1">
      <c r="A67" s="11" t="str">
        <f t="shared" si="23"/>
        <v>b) część odroczona</v>
      </c>
      <c r="B67" s="17">
        <f t="shared" si="24"/>
        <v>-0.42162162162162165</v>
      </c>
      <c r="C67" s="17">
        <f t="shared" si="25"/>
        <v>-0.48648648648648651</v>
      </c>
      <c r="D67" s="17">
        <f t="shared" ref="D67:E67" si="77">(C19-B19)/ABS(B19)</f>
        <v>-0.42162162162162165</v>
      </c>
      <c r="E67" s="17">
        <f t="shared" si="77"/>
        <v>-0.11214953271028037</v>
      </c>
      <c r="F67" s="17">
        <f t="shared" ref="F67:G67" si="78">C19/$B19</f>
        <v>0.57837837837837835</v>
      </c>
      <c r="G67" s="17">
        <f t="shared" si="78"/>
        <v>0.51351351351351349</v>
      </c>
      <c r="H67" s="17">
        <f t="shared" ref="H67:I67" si="79">C19/B19</f>
        <v>0.57837837837837835</v>
      </c>
      <c r="I67" s="17">
        <f t="shared" si="79"/>
        <v>0.88785046728971961</v>
      </c>
    </row>
    <row r="68" spans="1:13" ht="14.25" customHeight="1">
      <c r="A68" s="93" t="str">
        <f t="shared" si="23"/>
        <v>VII. Zysk netto z działalności kontynuowanej</v>
      </c>
      <c r="B68" s="94">
        <f t="shared" si="24"/>
        <v>0.32945205479452055</v>
      </c>
      <c r="C68" s="94">
        <f t="shared" si="25"/>
        <v>0.33013698630136984</v>
      </c>
      <c r="D68" s="94">
        <f t="shared" ref="D68:E68" si="80">(C20-B20)/ABS(B20)</f>
        <v>0.32945205479452055</v>
      </c>
      <c r="E68" s="94">
        <f t="shared" si="80"/>
        <v>5.1519835136527566E-4</v>
      </c>
      <c r="F68" s="94">
        <f t="shared" ref="F68:G68" si="81">C20/$B20</f>
        <v>1.3294520547945206</v>
      </c>
      <c r="G68" s="94">
        <f t="shared" si="81"/>
        <v>1.3301369863013699</v>
      </c>
      <c r="H68" s="94">
        <f t="shared" ref="H68:I68" si="82">C20/B20</f>
        <v>1.3294520547945206</v>
      </c>
      <c r="I68" s="94">
        <f t="shared" si="82"/>
        <v>1.0005151983513654</v>
      </c>
    </row>
    <row r="69" spans="1:13" ht="14.25" customHeight="1">
      <c r="A69" s="11" t="str">
        <f t="shared" si="23"/>
        <v>Podstawowy i rozwodniony zysk (strata) na jedną akcję zwykłą
(w zł)</v>
      </c>
      <c r="B69" s="17">
        <f t="shared" si="24"/>
        <v>0.32291666666666674</v>
      </c>
      <c r="C69" s="17">
        <f t="shared" si="25"/>
        <v>0.33333333333333343</v>
      </c>
      <c r="D69" s="17">
        <f t="shared" ref="D69:E69" si="83">(C21-B21)/ABS(B21)</f>
        <v>0.32291666666666674</v>
      </c>
      <c r="E69" s="17">
        <f t="shared" si="83"/>
        <v>7.8740157480315029E-3</v>
      </c>
      <c r="F69" s="17">
        <f t="shared" ref="F69:G69" si="84">C21/$B21</f>
        <v>1.3229166666666667</v>
      </c>
      <c r="G69" s="17">
        <f t="shared" si="84"/>
        <v>1.3333333333333335</v>
      </c>
      <c r="H69" s="17">
        <f t="shared" ref="H69:I69" si="85">C21/B21</f>
        <v>1.3229166666666667</v>
      </c>
      <c r="I69" s="17">
        <f t="shared" si="85"/>
        <v>1.0078740157480315</v>
      </c>
    </row>
    <row r="70" spans="1:13" ht="14.25" customHeight="1">
      <c r="A70" s="93" t="str">
        <f t="shared" si="23"/>
        <v>VIII. Zysk netto</v>
      </c>
      <c r="B70" s="94">
        <f t="shared" si="24"/>
        <v>0.32945205479452055</v>
      </c>
      <c r="C70" s="94">
        <f t="shared" si="25"/>
        <v>0.33013698630136984</v>
      </c>
      <c r="D70" s="94">
        <f t="shared" ref="D70:E70" si="86">(C22-B22)/ABS(B22)</f>
        <v>0.32945205479452055</v>
      </c>
      <c r="E70" s="94">
        <f t="shared" si="86"/>
        <v>5.1519835136527566E-4</v>
      </c>
      <c r="F70" s="94">
        <f t="shared" ref="F70:G70" si="87">C22/$B22</f>
        <v>1.3294520547945206</v>
      </c>
      <c r="G70" s="94">
        <f t="shared" si="87"/>
        <v>1.3301369863013699</v>
      </c>
      <c r="H70" s="94">
        <f t="shared" ref="H70:I70" si="88">C22/B22</f>
        <v>1.3294520547945206</v>
      </c>
      <c r="I70" s="94">
        <f t="shared" si="88"/>
        <v>1.0005151983513654</v>
      </c>
    </row>
    <row r="71" spans="1:13" ht="14.25" customHeight="1">
      <c r="A71" s="93" t="str">
        <f t="shared" si="23"/>
        <v>IX. Inne całkowite dochody za okres</v>
      </c>
      <c r="B71" s="95">
        <v>0</v>
      </c>
      <c r="C71" s="95">
        <v>0</v>
      </c>
      <c r="D71" s="95">
        <v>0</v>
      </c>
      <c r="E71" s="95">
        <v>0</v>
      </c>
      <c r="F71" s="95">
        <v>1</v>
      </c>
      <c r="G71" s="95">
        <v>1</v>
      </c>
      <c r="H71" s="95">
        <v>1</v>
      </c>
      <c r="I71" s="95">
        <v>1</v>
      </c>
    </row>
    <row r="72" spans="1:13" ht="14.25" customHeight="1">
      <c r="A72" s="93" t="str">
        <f t="shared" si="23"/>
        <v>X. Całkowite dochody ogółem</v>
      </c>
      <c r="B72" s="94">
        <f>(C24-B24)/ABS(B24)</f>
        <v>0.32945205479452055</v>
      </c>
      <c r="C72" s="94">
        <f>(D24-B24)/ABS(B24)</f>
        <v>0.33013698630136984</v>
      </c>
      <c r="D72" s="94">
        <f t="shared" ref="D72:E72" si="89">(C24-B24)/ABS(B24)</f>
        <v>0.32945205479452055</v>
      </c>
      <c r="E72" s="94">
        <f t="shared" si="89"/>
        <v>5.1519835136527566E-4</v>
      </c>
      <c r="F72" s="94">
        <f t="shared" ref="F72:G72" si="90">C24/$B24</f>
        <v>1.3294520547945206</v>
      </c>
      <c r="G72" s="94">
        <f t="shared" si="90"/>
        <v>1.3301369863013699</v>
      </c>
      <c r="H72" s="94">
        <f t="shared" ref="H72:I72" si="91">C24/B24</f>
        <v>1.3294520547945206</v>
      </c>
      <c r="I72" s="94">
        <f t="shared" si="91"/>
        <v>1.0005151983513654</v>
      </c>
    </row>
    <row r="73" spans="1:13" ht="14.25" customHeight="1"/>
    <row r="74" spans="1:13" ht="14.25" customHeight="1">
      <c r="A74" s="184" t="s">
        <v>162</v>
      </c>
      <c r="B74" s="185"/>
      <c r="C74" s="185"/>
      <c r="D74" s="186"/>
      <c r="E74" s="96"/>
      <c r="F74" s="190" t="s">
        <v>158</v>
      </c>
      <c r="G74" s="180"/>
      <c r="H74" s="180"/>
      <c r="I74" s="181"/>
      <c r="J74" s="190" t="s">
        <v>159</v>
      </c>
      <c r="K74" s="180"/>
      <c r="L74" s="180"/>
      <c r="M74" s="181"/>
    </row>
    <row r="75" spans="1:13" ht="14.25" customHeight="1">
      <c r="A75" s="187"/>
      <c r="B75" s="188"/>
      <c r="C75" s="188"/>
      <c r="D75" s="189"/>
      <c r="E75" s="97"/>
      <c r="F75" s="92" t="s">
        <v>160</v>
      </c>
      <c r="G75" s="92"/>
      <c r="H75" s="92" t="s">
        <v>161</v>
      </c>
      <c r="I75" s="8"/>
      <c r="J75" s="92" t="s">
        <v>16</v>
      </c>
      <c r="K75" s="8"/>
      <c r="L75" s="92" t="s">
        <v>161</v>
      </c>
      <c r="M75" s="8"/>
    </row>
    <row r="76" spans="1:13" ht="14.25" customHeight="1">
      <c r="A76" s="98" t="str">
        <f t="shared" ref="A76:D76" si="92">A27</f>
        <v>Przychody</v>
      </c>
      <c r="B76" s="98">
        <f t="shared" si="92"/>
        <v>2019</v>
      </c>
      <c r="C76" s="98">
        <f t="shared" si="92"/>
        <v>2020</v>
      </c>
      <c r="D76" s="98">
        <f t="shared" si="92"/>
        <v>2021</v>
      </c>
      <c r="E76" s="97"/>
      <c r="F76" s="77">
        <v>2020</v>
      </c>
      <c r="G76" s="77">
        <v>2021</v>
      </c>
      <c r="H76" s="77">
        <v>2020</v>
      </c>
      <c r="I76" s="77">
        <v>2021</v>
      </c>
      <c r="J76" s="77">
        <v>2020</v>
      </c>
      <c r="K76" s="77">
        <v>2021</v>
      </c>
      <c r="L76" s="77">
        <v>2020</v>
      </c>
      <c r="M76" s="77">
        <v>2021</v>
      </c>
    </row>
    <row r="77" spans="1:13" ht="14.25" customHeight="1">
      <c r="A77" s="11" t="str">
        <f t="shared" ref="A77:D77" si="93">A28</f>
        <v>Przychody netto ze sprzedaży produktów</v>
      </c>
      <c r="B77" s="12">
        <f t="shared" si="93"/>
        <v>226462</v>
      </c>
      <c r="C77" s="89">
        <f t="shared" si="93"/>
        <v>250630</v>
      </c>
      <c r="D77" s="89">
        <f t="shared" si="93"/>
        <v>311691</v>
      </c>
      <c r="E77" s="97"/>
      <c r="F77" s="17">
        <f t="shared" ref="F77:G77" si="94">(C77-$B77)/ABS($B77)</f>
        <v>0.10671989119587393</v>
      </c>
      <c r="G77" s="17">
        <f t="shared" si="94"/>
        <v>0.37635011613427416</v>
      </c>
      <c r="H77" s="17">
        <f t="shared" ref="H77:I77" si="95">(C77-B77)/ABS(B77)</f>
        <v>0.10671989119587393</v>
      </c>
      <c r="I77" s="17">
        <f t="shared" si="95"/>
        <v>0.24363005226828394</v>
      </c>
      <c r="J77" s="17">
        <f t="shared" ref="J77:K77" si="96">C77/$B77</f>
        <v>1.106719891195874</v>
      </c>
      <c r="K77" s="17">
        <f t="shared" si="96"/>
        <v>1.3763501161342742</v>
      </c>
      <c r="L77" s="17">
        <f t="shared" ref="L77:M77" si="97">C77/B77</f>
        <v>1.106719891195874</v>
      </c>
      <c r="M77" s="17">
        <f t="shared" si="97"/>
        <v>1.2436300522682839</v>
      </c>
    </row>
    <row r="78" spans="1:13" ht="14.25" customHeight="1">
      <c r="A78" s="11" t="str">
        <f t="shared" ref="A78:D78" si="98">A29</f>
        <v>Przychody netto ze sprzedaży towarów i materiałów</v>
      </c>
      <c r="B78" s="12">
        <f t="shared" si="98"/>
        <v>69464</v>
      </c>
      <c r="C78" s="89">
        <f t="shared" si="98"/>
        <v>63651</v>
      </c>
      <c r="D78" s="89">
        <f t="shared" si="98"/>
        <v>78914</v>
      </c>
      <c r="E78" s="97"/>
      <c r="F78" s="17">
        <f t="shared" ref="F78:G78" si="99">(C78-$B78)/ABS($B78)</f>
        <v>-8.3683634688471731E-2</v>
      </c>
      <c r="G78" s="17">
        <f t="shared" si="99"/>
        <v>0.13604169065991017</v>
      </c>
      <c r="H78" s="17">
        <f t="shared" ref="H78:I78" si="100">(C78-B78)/ABS(B78)</f>
        <v>-8.3683634688471731E-2</v>
      </c>
      <c r="I78" s="17">
        <f t="shared" si="100"/>
        <v>0.23979199069928203</v>
      </c>
      <c r="J78" s="17">
        <f t="shared" ref="J78:K78" si="101">C78/$B78</f>
        <v>0.91631636531152827</v>
      </c>
      <c r="K78" s="17">
        <f t="shared" si="101"/>
        <v>1.1360416906599102</v>
      </c>
      <c r="L78" s="17">
        <f t="shared" ref="L78:M78" si="102">C78/B78</f>
        <v>0.91631636531152827</v>
      </c>
      <c r="M78" s="17">
        <f t="shared" si="102"/>
        <v>1.239791990699282</v>
      </c>
    </row>
    <row r="79" spans="1:13" ht="14.25" customHeight="1">
      <c r="A79" s="11" t="str">
        <f t="shared" ref="A79:D79" si="103">A30</f>
        <v>Pozostałe przychody operacyjne</v>
      </c>
      <c r="B79" s="12">
        <f t="shared" si="103"/>
        <v>1831</v>
      </c>
      <c r="C79" s="89">
        <f t="shared" si="103"/>
        <v>2477</v>
      </c>
      <c r="D79" s="89">
        <f t="shared" si="103"/>
        <v>1490</v>
      </c>
      <c r="E79" s="97"/>
      <c r="F79" s="17">
        <f t="shared" ref="F79:G79" si="104">(C79-$B79)/ABS($B79)</f>
        <v>0.35281267067176408</v>
      </c>
      <c r="G79" s="17">
        <f t="shared" si="104"/>
        <v>-0.18623702894593119</v>
      </c>
      <c r="H79" s="17">
        <f t="shared" ref="H79:I79" si="105">(C79-B79)/ABS(B79)</f>
        <v>0.35281267067176408</v>
      </c>
      <c r="I79" s="17">
        <f t="shared" si="105"/>
        <v>-0.39846588615260398</v>
      </c>
      <c r="J79" s="17">
        <f t="shared" ref="J79:K79" si="106">C79/$B79</f>
        <v>1.352812670671764</v>
      </c>
      <c r="K79" s="17">
        <f t="shared" si="106"/>
        <v>0.81376297105406881</v>
      </c>
      <c r="L79" s="17">
        <f t="shared" ref="L79:M79" si="107">C79/B79</f>
        <v>1.352812670671764</v>
      </c>
      <c r="M79" s="17">
        <f t="shared" si="107"/>
        <v>0.60153411384739608</v>
      </c>
    </row>
    <row r="80" spans="1:13" ht="14.25" customHeight="1">
      <c r="A80" s="11" t="str">
        <f t="shared" ref="A80:D80" si="108">A31</f>
        <v>Przychody finansowe</v>
      </c>
      <c r="B80" s="12">
        <f t="shared" si="108"/>
        <v>479</v>
      </c>
      <c r="C80" s="12">
        <f t="shared" si="108"/>
        <v>5</v>
      </c>
      <c r="D80" s="89">
        <f t="shared" si="108"/>
        <v>1481</v>
      </c>
      <c r="E80" s="97"/>
      <c r="F80" s="17">
        <f t="shared" ref="F80:G80" si="109">(C80-$B80)/ABS($B80)</f>
        <v>-0.98956158663883087</v>
      </c>
      <c r="G80" s="17">
        <f t="shared" si="109"/>
        <v>2.0918580375782883</v>
      </c>
      <c r="H80" s="17">
        <f t="shared" ref="H80:I80" si="110">(C80-B80)/ABS(B80)</f>
        <v>-0.98956158663883087</v>
      </c>
      <c r="I80" s="17">
        <f t="shared" si="110"/>
        <v>295.2</v>
      </c>
      <c r="J80" s="17">
        <f t="shared" ref="J80:K80" si="111">C80/$B80</f>
        <v>1.0438413361169102E-2</v>
      </c>
      <c r="K80" s="17">
        <f t="shared" si="111"/>
        <v>3.0918580375782883</v>
      </c>
      <c r="L80" s="17">
        <f t="shared" ref="L80:M80" si="112">C80/B80</f>
        <v>1.0438413361169102E-2</v>
      </c>
      <c r="M80" s="17">
        <f t="shared" si="112"/>
        <v>296.2</v>
      </c>
    </row>
    <row r="81" spans="1:13" ht="14.25" customHeight="1">
      <c r="A81" s="98" t="str">
        <f t="shared" ref="A81:A87" si="113">A34</f>
        <v>Koszty</v>
      </c>
      <c r="B81" s="98"/>
      <c r="C81" s="98"/>
      <c r="D81" s="98"/>
      <c r="E81" s="97"/>
      <c r="F81" s="98"/>
      <c r="G81" s="98"/>
      <c r="H81" s="98"/>
      <c r="I81" s="98"/>
      <c r="J81" s="98"/>
      <c r="K81" s="98"/>
      <c r="L81" s="98"/>
      <c r="M81" s="98"/>
    </row>
    <row r="82" spans="1:13" ht="14.25" customHeight="1">
      <c r="A82" s="11" t="str">
        <f t="shared" si="113"/>
        <v>Koszt wytworzenia sprzedanych produktów</v>
      </c>
      <c r="B82" s="12">
        <f t="shared" ref="B82:D82" si="114">B35</f>
        <v>191920</v>
      </c>
      <c r="C82" s="89">
        <f t="shared" si="114"/>
        <v>211883</v>
      </c>
      <c r="D82" s="89">
        <f t="shared" si="114"/>
        <v>269153</v>
      </c>
      <c r="E82" s="97"/>
      <c r="F82" s="17">
        <f t="shared" ref="F82:G82" si="115">(C82-$B82)/ABS($B82)</f>
        <v>0.10401729887453105</v>
      </c>
      <c r="G82" s="17">
        <f t="shared" si="115"/>
        <v>0.40242288453522301</v>
      </c>
      <c r="H82" s="17">
        <f t="shared" ref="H82:I82" si="116">(C82-B82)/ABS(B82)</f>
        <v>0.10401729887453105</v>
      </c>
      <c r="I82" s="17">
        <f t="shared" si="116"/>
        <v>0.27029067928998551</v>
      </c>
      <c r="J82" s="17">
        <f t="shared" ref="J82:K82" si="117">C82/$B82</f>
        <v>1.1040172988745311</v>
      </c>
      <c r="K82" s="17">
        <f t="shared" si="117"/>
        <v>1.4024228845352229</v>
      </c>
      <c r="L82" s="17">
        <f t="shared" ref="L82:M82" si="118">C82/B82</f>
        <v>1.1040172988745311</v>
      </c>
      <c r="M82" s="17">
        <f t="shared" si="118"/>
        <v>1.2702906792899855</v>
      </c>
    </row>
    <row r="83" spans="1:13" ht="14.25" customHeight="1">
      <c r="A83" s="11" t="str">
        <f t="shared" si="113"/>
        <v>Wartość sprzedanych towarów i materiałów</v>
      </c>
      <c r="B83" s="12">
        <f t="shared" ref="B83:D83" si="119">B36</f>
        <v>60617</v>
      </c>
      <c r="C83" s="89">
        <f t="shared" si="119"/>
        <v>55322</v>
      </c>
      <c r="D83" s="89">
        <f t="shared" si="119"/>
        <v>68086</v>
      </c>
      <c r="E83" s="97"/>
      <c r="F83" s="17">
        <f t="shared" ref="F83:G83" si="120">(C83-$B83)/ABS($B83)</f>
        <v>-8.7351733012191304E-2</v>
      </c>
      <c r="G83" s="17">
        <f t="shared" si="120"/>
        <v>0.12321625946516654</v>
      </c>
      <c r="H83" s="17">
        <f t="shared" ref="H83:I83" si="121">(C83-B83)/ABS(B83)</f>
        <v>-8.7351733012191304E-2</v>
      </c>
      <c r="I83" s="17">
        <f t="shared" si="121"/>
        <v>0.23072195509923718</v>
      </c>
      <c r="J83" s="17">
        <f t="shared" ref="J83:K83" si="122">C83/$B83</f>
        <v>0.91264826698780865</v>
      </c>
      <c r="K83" s="17">
        <f t="shared" si="122"/>
        <v>1.1232162594651665</v>
      </c>
      <c r="L83" s="17">
        <f t="shared" ref="L83:M83" si="123">C83/B83</f>
        <v>0.91264826698780865</v>
      </c>
      <c r="M83" s="17">
        <f t="shared" si="123"/>
        <v>1.2307219550992372</v>
      </c>
    </row>
    <row r="84" spans="1:13" ht="14.25" customHeight="1">
      <c r="A84" s="11" t="str">
        <f t="shared" si="113"/>
        <v>Koszty sprzedaży</v>
      </c>
      <c r="B84" s="12">
        <f t="shared" ref="B84:D84" si="124">B37</f>
        <v>26265</v>
      </c>
      <c r="C84" s="89">
        <f t="shared" si="124"/>
        <v>27326</v>
      </c>
      <c r="D84" s="89">
        <f t="shared" si="124"/>
        <v>31603</v>
      </c>
      <c r="E84" s="97"/>
      <c r="F84" s="17">
        <f t="shared" ref="F84:G84" si="125">(C84-$B84)/ABS($B84)</f>
        <v>4.0395964210927088E-2</v>
      </c>
      <c r="G84" s="17">
        <f t="shared" si="125"/>
        <v>0.20323624595469256</v>
      </c>
      <c r="H84" s="17">
        <f t="shared" ref="H84:I84" si="126">(C84-B84)/ABS(B84)</f>
        <v>4.0395964210927088E-2</v>
      </c>
      <c r="I84" s="17">
        <f t="shared" si="126"/>
        <v>0.15651760228353948</v>
      </c>
      <c r="J84" s="17">
        <f t="shared" ref="J84:K84" si="127">C84/$B84</f>
        <v>1.0403959642109271</v>
      </c>
      <c r="K84" s="17">
        <f t="shared" si="127"/>
        <v>1.2032362459546926</v>
      </c>
      <c r="L84" s="17">
        <f t="shared" ref="L84:M84" si="128">C84/B84</f>
        <v>1.0403959642109271</v>
      </c>
      <c r="M84" s="17">
        <f t="shared" si="128"/>
        <v>1.1565176022835395</v>
      </c>
    </row>
    <row r="85" spans="1:13" ht="14.25" customHeight="1">
      <c r="A85" s="11" t="str">
        <f t="shared" si="113"/>
        <v>Koszty ogólnego zarządu</v>
      </c>
      <c r="B85" s="12">
        <f t="shared" ref="B85:D85" si="129">B38</f>
        <v>9471</v>
      </c>
      <c r="C85" s="89">
        <f t="shared" si="129"/>
        <v>10133</v>
      </c>
      <c r="D85" s="89">
        <f t="shared" si="129"/>
        <v>10798</v>
      </c>
      <c r="E85" s="97"/>
      <c r="F85" s="17">
        <f t="shared" ref="F85:G85" si="130">(C85-$B85)/ABS($B85)</f>
        <v>6.9897582092704039E-2</v>
      </c>
      <c r="G85" s="17">
        <f t="shared" si="130"/>
        <v>0.14011192059972546</v>
      </c>
      <c r="H85" s="17">
        <f t="shared" ref="H85:I85" si="131">(C85-B85)/ABS(B85)</f>
        <v>6.9897582092704039E-2</v>
      </c>
      <c r="I85" s="17">
        <f t="shared" si="131"/>
        <v>6.5627158788118034E-2</v>
      </c>
      <c r="J85" s="17">
        <f t="shared" ref="J85:K85" si="132">C85/$B85</f>
        <v>1.0698975820927041</v>
      </c>
      <c r="K85" s="17">
        <f t="shared" si="132"/>
        <v>1.1401119205997254</v>
      </c>
      <c r="L85" s="17">
        <f t="shared" ref="L85:M85" si="133">C85/B85</f>
        <v>1.0698975820927041</v>
      </c>
      <c r="M85" s="17">
        <f t="shared" si="133"/>
        <v>1.0656271587881181</v>
      </c>
    </row>
    <row r="86" spans="1:13" ht="14.25" customHeight="1">
      <c r="A86" s="11" t="str">
        <f t="shared" si="113"/>
        <v>Pozostałe koszty operacyjne</v>
      </c>
      <c r="B86" s="12">
        <f t="shared" ref="B86:D86" si="134">B39</f>
        <v>1102</v>
      </c>
      <c r="C86" s="12">
        <f t="shared" si="134"/>
        <v>434</v>
      </c>
      <c r="D86" s="12">
        <f t="shared" si="134"/>
        <v>918</v>
      </c>
      <c r="E86" s="97"/>
      <c r="F86" s="17">
        <f t="shared" ref="F86:G86" si="135">(C86-$B86)/ABS($B86)</f>
        <v>-0.60617059891107083</v>
      </c>
      <c r="G86" s="17">
        <f t="shared" si="135"/>
        <v>-0.16696914700544466</v>
      </c>
      <c r="H86" s="17">
        <f t="shared" ref="H86:I86" si="136">(C86-B86)/ABS(B86)</f>
        <v>-0.60617059891107083</v>
      </c>
      <c r="I86" s="17">
        <f t="shared" si="136"/>
        <v>1.1152073732718895</v>
      </c>
      <c r="J86" s="17">
        <f t="shared" ref="J86:K86" si="137">C86/$B86</f>
        <v>0.39382940108892922</v>
      </c>
      <c r="K86" s="17">
        <f t="shared" si="137"/>
        <v>0.83303085299455537</v>
      </c>
      <c r="L86" s="17">
        <f t="shared" ref="L86:M86" si="138">C86/B86</f>
        <v>0.39382940108892922</v>
      </c>
      <c r="M86" s="17">
        <f t="shared" si="138"/>
        <v>2.1152073732718892</v>
      </c>
    </row>
    <row r="87" spans="1:13" ht="14.25" customHeight="1">
      <c r="A87" s="11" t="str">
        <f t="shared" si="113"/>
        <v>Koszty finansowe</v>
      </c>
      <c r="B87" s="12">
        <f t="shared" ref="B87:D87" si="139">B40</f>
        <v>1407</v>
      </c>
      <c r="C87" s="89">
        <f t="shared" si="139"/>
        <v>1819</v>
      </c>
      <c r="D87" s="89">
        <f t="shared" si="139"/>
        <v>2959</v>
      </c>
      <c r="E87" s="99"/>
      <c r="F87" s="17">
        <f t="shared" ref="F87:G87" si="140">(C87-$B87)/ABS($B87)</f>
        <v>0.29282160625444209</v>
      </c>
      <c r="G87" s="17">
        <f t="shared" si="140"/>
        <v>1.1030561478322671</v>
      </c>
      <c r="H87" s="17">
        <f t="shared" ref="H87:I87" si="141">(C87-B87)/ABS(B87)</f>
        <v>0.29282160625444209</v>
      </c>
      <c r="I87" s="17">
        <f t="shared" si="141"/>
        <v>0.62671797691039033</v>
      </c>
      <c r="J87" s="17">
        <f t="shared" ref="J87:K87" si="142">C87/$B87</f>
        <v>1.292821606254442</v>
      </c>
      <c r="K87" s="17">
        <f t="shared" si="142"/>
        <v>2.1030561478322674</v>
      </c>
      <c r="L87" s="17">
        <f t="shared" ref="L87:M87" si="143">C87/B87</f>
        <v>1.292821606254442</v>
      </c>
      <c r="M87" s="17">
        <f t="shared" si="143"/>
        <v>1.6267179769103903</v>
      </c>
    </row>
    <row r="88" spans="1:13" ht="14.25" customHeight="1"/>
    <row r="89" spans="1:13" ht="14.25" customHeight="1"/>
    <row r="90" spans="1:13" ht="14.25" customHeight="1">
      <c r="A90" s="75" t="s">
        <v>163</v>
      </c>
      <c r="B90" s="100" t="s">
        <v>10</v>
      </c>
      <c r="C90" s="100" t="s">
        <v>11</v>
      </c>
      <c r="D90" s="100" t="s">
        <v>12</v>
      </c>
    </row>
    <row r="91" spans="1:13" ht="14.25" customHeight="1">
      <c r="A91" s="8" t="s">
        <v>164</v>
      </c>
      <c r="B91" s="17">
        <f t="shared" ref="B91:D91" si="144">B13/B8</f>
        <v>0.19318260388577749</v>
      </c>
      <c r="C91" s="17">
        <f t="shared" si="144"/>
        <v>0.24768459512278018</v>
      </c>
      <c r="D91" s="17">
        <f t="shared" si="144"/>
        <v>0.21618633586928007</v>
      </c>
    </row>
    <row r="92" spans="1:13" ht="14.25" customHeight="1">
      <c r="A92" s="8" t="s">
        <v>165</v>
      </c>
      <c r="B92" s="17">
        <f t="shared" ref="B92:D92" si="145">B16/B13</f>
        <v>0.88928656645192083</v>
      </c>
      <c r="C92" s="17">
        <f t="shared" si="145"/>
        <v>0.84442538593481986</v>
      </c>
      <c r="D92" s="17">
        <f t="shared" si="145"/>
        <v>0.87189043945566436</v>
      </c>
    </row>
    <row r="93" spans="1:13" ht="14.25" customHeight="1">
      <c r="A93" s="8" t="s">
        <v>166</v>
      </c>
      <c r="B93" s="17">
        <f t="shared" ref="B93:D93" si="146">B16/B8</f>
        <v>0.17179469450782456</v>
      </c>
      <c r="C93" s="17">
        <f t="shared" si="146"/>
        <v>0.20915115982666327</v>
      </c>
      <c r="D93" s="17">
        <f t="shared" si="146"/>
        <v>0.18849079938537647</v>
      </c>
    </row>
    <row r="94" spans="1:13" ht="14.25" customHeight="1">
      <c r="A94" s="8" t="s">
        <v>167</v>
      </c>
      <c r="B94" s="17">
        <f t="shared" ref="B94:D94" si="147">B22/B8</f>
        <v>0.13459632625780729</v>
      </c>
      <c r="C94" s="17">
        <f t="shared" si="147"/>
        <v>0.16492480244710681</v>
      </c>
      <c r="D94" s="17">
        <f t="shared" si="147"/>
        <v>0.14556084398306038</v>
      </c>
    </row>
    <row r="95" spans="1:13" ht="14.25" customHeight="1">
      <c r="A95" s="8" t="s">
        <v>168</v>
      </c>
      <c r="B95" s="17">
        <f t="shared" ref="B95:D95" si="148">B17/B16</f>
        <v>0.21652803863697342</v>
      </c>
      <c r="C95" s="17">
        <f t="shared" si="148"/>
        <v>0.21145642900670322</v>
      </c>
      <c r="D95" s="17">
        <f t="shared" si="148"/>
        <v>0.22775623819465154</v>
      </c>
    </row>
    <row r="96" spans="1:13" ht="14.25" customHeight="1"/>
    <row r="97" spans="1:41" ht="14.25" customHeight="1"/>
    <row r="98" spans="1:41" ht="14.25" customHeight="1">
      <c r="A98" s="13" t="s">
        <v>48</v>
      </c>
    </row>
    <row r="99" spans="1:41" ht="28.8">
      <c r="A99" s="33" t="s">
        <v>169</v>
      </c>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row>
    <row r="100" spans="1:41" ht="28.8">
      <c r="A100" s="166" t="s">
        <v>329</v>
      </c>
    </row>
    <row r="101" spans="1:41" ht="14.25" customHeight="1">
      <c r="A101" s="165" t="s">
        <v>330</v>
      </c>
    </row>
    <row r="102" spans="1:41" s="32" customFormat="1" ht="28.8">
      <c r="A102" s="166" t="s">
        <v>331</v>
      </c>
    </row>
    <row r="103" spans="1:41" ht="14.25" customHeight="1">
      <c r="A103" s="13" t="s">
        <v>170</v>
      </c>
    </row>
    <row r="104" spans="1:41" ht="14.25" customHeight="1"/>
    <row r="105" spans="1:41" ht="14.25" customHeight="1"/>
    <row r="106" spans="1:41" ht="14.25" customHeight="1"/>
    <row r="107" spans="1:41" ht="14.25" customHeight="1"/>
    <row r="108" spans="1:41" ht="14.25" customHeight="1"/>
    <row r="109" spans="1:41" ht="14.25" customHeight="1"/>
    <row r="110" spans="1:41" ht="14.25" customHeight="1"/>
    <row r="111" spans="1:41" ht="14.25" customHeight="1"/>
    <row r="112" spans="1:41"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mergeCells count="8">
    <mergeCell ref="A74:D75"/>
    <mergeCell ref="F74:I74"/>
    <mergeCell ref="J74:M74"/>
    <mergeCell ref="F26:H26"/>
    <mergeCell ref="F33:H33"/>
    <mergeCell ref="A47:A49"/>
    <mergeCell ref="B47:E47"/>
    <mergeCell ref="F47:I47"/>
  </mergeCells>
  <pageMargins left="0.7" right="0.7" top="0.75" bottom="0.75" header="0" footer="0"/>
  <pageSetup orientation="landscape"/>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1004"/>
  <sheetViews>
    <sheetView zoomScale="56" workbookViewId="0">
      <selection activeCell="L33" sqref="L33"/>
    </sheetView>
  </sheetViews>
  <sheetFormatPr defaultColWidth="14.44140625" defaultRowHeight="15" customHeight="1"/>
  <cols>
    <col min="1" max="1" width="71.109375" customWidth="1"/>
    <col min="2" max="3" width="9.44140625" customWidth="1"/>
    <col min="4" max="6" width="8.6640625" customWidth="1"/>
    <col min="7" max="7" width="26" customWidth="1"/>
    <col min="8" max="12" width="8.6640625" customWidth="1"/>
    <col min="13" max="13" width="19" customWidth="1"/>
    <col min="14" max="14" width="23.88671875" customWidth="1"/>
    <col min="15" max="15" width="26.5546875" customWidth="1"/>
    <col min="16" max="16" width="12.5546875" customWidth="1"/>
    <col min="17" max="19" width="8.6640625" customWidth="1"/>
    <col min="20" max="20" width="50.33203125" customWidth="1"/>
    <col min="21" max="26" width="8.6640625" customWidth="1"/>
  </cols>
  <sheetData>
    <row r="1" spans="1:20" ht="14.25" customHeight="1">
      <c r="A1" s="101"/>
      <c r="B1" s="101" t="s">
        <v>10</v>
      </c>
      <c r="C1" s="101" t="s">
        <v>11</v>
      </c>
      <c r="D1" s="101" t="s">
        <v>12</v>
      </c>
      <c r="N1" s="102">
        <v>2019</v>
      </c>
    </row>
    <row r="2" spans="1:20" ht="14.25" customHeight="1">
      <c r="A2" s="193" t="s">
        <v>171</v>
      </c>
      <c r="B2" s="194"/>
      <c r="C2" s="194"/>
      <c r="D2" s="181"/>
      <c r="G2" s="1"/>
      <c r="M2" s="103" t="s">
        <v>172</v>
      </c>
      <c r="N2" s="103" t="s">
        <v>173</v>
      </c>
      <c r="O2" s="103" t="s">
        <v>174</v>
      </c>
      <c r="P2" s="104" t="s">
        <v>175</v>
      </c>
    </row>
    <row r="3" spans="1:20" ht="14.25" customHeight="1">
      <c r="A3" s="105" t="s">
        <v>176</v>
      </c>
      <c r="B3" s="105">
        <v>7454</v>
      </c>
      <c r="C3" s="105">
        <v>9846</v>
      </c>
      <c r="D3" s="105">
        <v>10059</v>
      </c>
      <c r="M3" s="4" t="s">
        <v>177</v>
      </c>
      <c r="N3" s="4" t="s">
        <v>178</v>
      </c>
      <c r="O3" s="4" t="s">
        <v>178</v>
      </c>
      <c r="P3" s="4" t="s">
        <v>179</v>
      </c>
    </row>
    <row r="4" spans="1:20" ht="14.25" customHeight="1">
      <c r="A4" s="106" t="s">
        <v>180</v>
      </c>
      <c r="B4" s="106">
        <v>-3819</v>
      </c>
      <c r="C4" s="106">
        <v>8615</v>
      </c>
      <c r="D4" s="106">
        <v>-3182</v>
      </c>
      <c r="M4" s="107">
        <v>3635</v>
      </c>
      <c r="N4" s="107">
        <v>-2775</v>
      </c>
      <c r="O4" s="107">
        <v>-2942</v>
      </c>
      <c r="P4" s="78"/>
      <c r="T4" s="108"/>
    </row>
    <row r="5" spans="1:20" ht="14.25" customHeight="1">
      <c r="A5" s="109" t="s">
        <v>181</v>
      </c>
      <c r="B5" s="12">
        <v>3633</v>
      </c>
      <c r="C5" s="12">
        <v>4203</v>
      </c>
      <c r="D5" s="12">
        <v>4114</v>
      </c>
      <c r="G5" s="82" t="s">
        <v>182</v>
      </c>
      <c r="H5" s="110">
        <v>2019</v>
      </c>
      <c r="I5" s="110">
        <v>2020</v>
      </c>
      <c r="J5" s="110">
        <v>2021</v>
      </c>
      <c r="T5" s="108"/>
    </row>
    <row r="6" spans="1:20" ht="14.25" customHeight="1">
      <c r="A6" s="109" t="s">
        <v>183</v>
      </c>
      <c r="B6" s="12">
        <v>91</v>
      </c>
      <c r="C6" s="12">
        <v>-82</v>
      </c>
      <c r="D6" s="12">
        <v>101</v>
      </c>
      <c r="G6" s="111" t="s">
        <v>184</v>
      </c>
      <c r="H6" s="112">
        <f t="shared" ref="H6:J6" si="0">B18</f>
        <v>3635</v>
      </c>
      <c r="I6" s="112">
        <f t="shared" si="0"/>
        <v>18461</v>
      </c>
      <c r="J6" s="112">
        <f t="shared" si="0"/>
        <v>6877</v>
      </c>
      <c r="N6" s="113" t="s">
        <v>185</v>
      </c>
      <c r="O6" s="113" t="s">
        <v>186</v>
      </c>
      <c r="P6" s="114" t="s">
        <v>175</v>
      </c>
      <c r="T6" s="108"/>
    </row>
    <row r="7" spans="1:20" ht="14.25" customHeight="1">
      <c r="A7" s="109" t="s">
        <v>187</v>
      </c>
      <c r="B7" s="12">
        <v>1295</v>
      </c>
      <c r="C7" s="12">
        <v>937</v>
      </c>
      <c r="D7" s="12">
        <v>2949</v>
      </c>
      <c r="G7" s="111" t="s">
        <v>188</v>
      </c>
      <c r="H7" s="112">
        <f t="shared" ref="H7:J7" si="1">B28</f>
        <v>-2775</v>
      </c>
      <c r="I7" s="112">
        <f t="shared" si="1"/>
        <v>-5325</v>
      </c>
      <c r="J7" s="112">
        <f t="shared" si="1"/>
        <v>-3827</v>
      </c>
      <c r="N7" s="4" t="s">
        <v>177</v>
      </c>
      <c r="O7" s="4" t="s">
        <v>178</v>
      </c>
      <c r="P7" s="4" t="s">
        <v>189</v>
      </c>
      <c r="T7" s="108"/>
    </row>
    <row r="8" spans="1:20" ht="14.25" customHeight="1">
      <c r="A8" s="109" t="s">
        <v>190</v>
      </c>
      <c r="B8" s="12">
        <v>-25</v>
      </c>
      <c r="C8" s="12">
        <v>-121</v>
      </c>
      <c r="D8" s="12">
        <v>-403</v>
      </c>
      <c r="G8" s="111" t="s">
        <v>191</v>
      </c>
      <c r="H8" s="112">
        <f t="shared" ref="H8:J8" si="2">B38</f>
        <v>-2942</v>
      </c>
      <c r="I8" s="112">
        <f t="shared" si="2"/>
        <v>-12599</v>
      </c>
      <c r="J8" s="112">
        <f t="shared" si="2"/>
        <v>-2023</v>
      </c>
      <c r="N8" s="107">
        <v>3325</v>
      </c>
      <c r="O8" s="107">
        <v>-2082</v>
      </c>
      <c r="P8" s="78"/>
      <c r="T8" s="108"/>
    </row>
    <row r="9" spans="1:20" ht="14.25" customHeight="1">
      <c r="A9" s="109" t="s">
        <v>192</v>
      </c>
      <c r="B9" s="12">
        <v>0</v>
      </c>
      <c r="C9" s="12">
        <v>0</v>
      </c>
      <c r="D9" s="12">
        <v>0</v>
      </c>
      <c r="G9" s="115" t="s">
        <v>185</v>
      </c>
      <c r="H9" s="116">
        <v>3325</v>
      </c>
      <c r="I9" s="116">
        <v>3862</v>
      </c>
      <c r="J9" s="116">
        <v>4889</v>
      </c>
      <c r="T9" s="108"/>
    </row>
    <row r="10" spans="1:20" ht="14.25" customHeight="1">
      <c r="A10" s="117" t="s">
        <v>193</v>
      </c>
      <c r="B10" s="117">
        <v>-7429</v>
      </c>
      <c r="C10" s="117">
        <v>5563</v>
      </c>
      <c r="D10" s="117">
        <v>-7840</v>
      </c>
      <c r="G10" s="115" t="s">
        <v>186</v>
      </c>
      <c r="H10" s="118">
        <f t="shared" ref="H10:J10" si="3">B39</f>
        <v>-2082</v>
      </c>
      <c r="I10" s="118">
        <f t="shared" si="3"/>
        <v>537</v>
      </c>
      <c r="J10" s="118">
        <f t="shared" si="3"/>
        <v>1027</v>
      </c>
      <c r="T10" s="108"/>
    </row>
    <row r="11" spans="1:20" ht="14.25" customHeight="1">
      <c r="A11" s="109" t="s">
        <v>194</v>
      </c>
      <c r="B11" s="12">
        <v>-444</v>
      </c>
      <c r="C11" s="12">
        <v>556</v>
      </c>
      <c r="D11" s="12">
        <v>3900</v>
      </c>
      <c r="N11" s="102">
        <v>2020</v>
      </c>
      <c r="T11" s="108"/>
    </row>
    <row r="12" spans="1:20" ht="14.25" customHeight="1">
      <c r="A12" s="109" t="s">
        <v>195</v>
      </c>
      <c r="B12" s="12">
        <v>-12845</v>
      </c>
      <c r="C12" s="12">
        <v>-4272</v>
      </c>
      <c r="D12" s="12">
        <v>-12288</v>
      </c>
      <c r="M12" s="103" t="s">
        <v>172</v>
      </c>
      <c r="N12" s="103" t="s">
        <v>173</v>
      </c>
      <c r="O12" s="103" t="s">
        <v>174</v>
      </c>
      <c r="P12" s="104" t="s">
        <v>175</v>
      </c>
      <c r="T12" s="108"/>
    </row>
    <row r="13" spans="1:20" ht="14.25" customHeight="1">
      <c r="A13" s="109" t="s">
        <v>196</v>
      </c>
      <c r="B13" s="12">
        <v>3003</v>
      </c>
      <c r="C13" s="12">
        <v>3645</v>
      </c>
      <c r="D13" s="12">
        <v>-1342</v>
      </c>
      <c r="M13" s="4" t="s">
        <v>177</v>
      </c>
      <c r="N13" s="4" t="s">
        <v>178</v>
      </c>
      <c r="O13" s="4" t="s">
        <v>178</v>
      </c>
      <c r="P13" s="4" t="s">
        <v>179</v>
      </c>
      <c r="T13" s="108"/>
    </row>
    <row r="14" spans="1:20" ht="14.25" customHeight="1">
      <c r="A14" s="109" t="s">
        <v>197</v>
      </c>
      <c r="B14" s="12">
        <v>3018</v>
      </c>
      <c r="C14" s="12">
        <v>5777</v>
      </c>
      <c r="D14" s="12">
        <v>2065</v>
      </c>
      <c r="M14" s="107">
        <v>18461</v>
      </c>
      <c r="N14" s="107">
        <v>-5325</v>
      </c>
      <c r="O14" s="107">
        <v>-12599</v>
      </c>
      <c r="P14" s="78"/>
      <c r="T14" s="108"/>
    </row>
    <row r="15" spans="1:20" ht="14.25" customHeight="1">
      <c r="A15" s="109" t="s">
        <v>198</v>
      </c>
      <c r="B15" s="12">
        <v>-161</v>
      </c>
      <c r="C15" s="12">
        <v>-143</v>
      </c>
      <c r="D15" s="12">
        <v>-175</v>
      </c>
      <c r="T15" s="108"/>
    </row>
    <row r="16" spans="1:20" ht="14.25" customHeight="1">
      <c r="A16" s="109" t="s">
        <v>199</v>
      </c>
      <c r="B16" s="12">
        <v>-1384</v>
      </c>
      <c r="C16" s="12">
        <v>-1885</v>
      </c>
      <c r="D16" s="12">
        <v>-2103</v>
      </c>
      <c r="N16" s="113" t="s">
        <v>185</v>
      </c>
      <c r="O16" s="113" t="s">
        <v>186</v>
      </c>
      <c r="P16" s="114" t="s">
        <v>175</v>
      </c>
    </row>
    <row r="17" spans="1:20" ht="14.25" customHeight="1">
      <c r="A17" s="109" t="s">
        <v>200</v>
      </c>
      <c r="B17" s="12">
        <v>0</v>
      </c>
      <c r="C17" s="12">
        <v>0</v>
      </c>
      <c r="D17" s="12">
        <v>0</v>
      </c>
      <c r="N17" s="4" t="s">
        <v>177</v>
      </c>
      <c r="O17" s="4" t="s">
        <v>177</v>
      </c>
      <c r="P17" s="4" t="s">
        <v>201</v>
      </c>
      <c r="T17" s="119"/>
    </row>
    <row r="18" spans="1:20" ht="14.25" customHeight="1">
      <c r="A18" s="105" t="s">
        <v>202</v>
      </c>
      <c r="B18" s="105">
        <v>3635</v>
      </c>
      <c r="C18" s="105">
        <v>18461</v>
      </c>
      <c r="D18" s="105">
        <v>6877</v>
      </c>
      <c r="N18" s="107">
        <v>3862</v>
      </c>
      <c r="O18" s="107">
        <v>537</v>
      </c>
      <c r="P18" s="78"/>
    </row>
    <row r="19" spans="1:20" ht="14.25" customHeight="1">
      <c r="A19" s="193" t="s">
        <v>203</v>
      </c>
      <c r="B19" s="195"/>
      <c r="C19" s="195"/>
      <c r="D19" s="181"/>
    </row>
    <row r="20" spans="1:20" ht="14.25" customHeight="1">
      <c r="A20" s="120" t="s">
        <v>204</v>
      </c>
      <c r="B20" s="121">
        <f t="shared" ref="B20:D20" si="4">SUM(B21:B24)</f>
        <v>121</v>
      </c>
      <c r="C20" s="121">
        <f t="shared" si="4"/>
        <v>376</v>
      </c>
      <c r="D20" s="121">
        <f t="shared" si="4"/>
        <v>604</v>
      </c>
    </row>
    <row r="21" spans="1:20" ht="14.25" customHeight="1">
      <c r="A21" s="109" t="s">
        <v>205</v>
      </c>
      <c r="B21" s="12">
        <v>41</v>
      </c>
      <c r="C21" s="12">
        <v>310</v>
      </c>
      <c r="D21" s="12">
        <v>521</v>
      </c>
      <c r="N21" s="102">
        <v>2021</v>
      </c>
    </row>
    <row r="22" spans="1:20" ht="14.25" customHeight="1">
      <c r="A22" s="109" t="s">
        <v>206</v>
      </c>
      <c r="B22" s="12">
        <v>0</v>
      </c>
      <c r="C22" s="12">
        <v>0</v>
      </c>
      <c r="D22" s="12">
        <v>0</v>
      </c>
      <c r="M22" s="103" t="s">
        <v>172</v>
      </c>
      <c r="N22" s="103" t="s">
        <v>173</v>
      </c>
      <c r="O22" s="103" t="s">
        <v>174</v>
      </c>
      <c r="P22" s="104" t="s">
        <v>175</v>
      </c>
    </row>
    <row r="23" spans="1:20" ht="14.25" customHeight="1">
      <c r="A23" s="109" t="s">
        <v>207</v>
      </c>
      <c r="B23" s="12">
        <v>74</v>
      </c>
      <c r="C23" s="12">
        <v>62</v>
      </c>
      <c r="D23" s="12">
        <v>76</v>
      </c>
      <c r="M23" s="4" t="s">
        <v>177</v>
      </c>
      <c r="N23" s="4" t="s">
        <v>178</v>
      </c>
      <c r="O23" s="4" t="s">
        <v>178</v>
      </c>
      <c r="P23" s="4" t="s">
        <v>179</v>
      </c>
    </row>
    <row r="24" spans="1:20" ht="14.25" customHeight="1">
      <c r="A24" s="109" t="s">
        <v>208</v>
      </c>
      <c r="B24" s="12">
        <v>6</v>
      </c>
      <c r="C24" s="12">
        <v>4</v>
      </c>
      <c r="D24" s="12">
        <v>7</v>
      </c>
      <c r="M24" s="107">
        <v>6877</v>
      </c>
      <c r="N24" s="107">
        <v>-3827</v>
      </c>
      <c r="O24" s="107">
        <v>-2023</v>
      </c>
      <c r="P24" s="78"/>
    </row>
    <row r="25" spans="1:20" ht="14.25" customHeight="1">
      <c r="A25" s="120" t="s">
        <v>209</v>
      </c>
      <c r="B25" s="121">
        <f t="shared" ref="B25:D25" si="5">SUM(B26:B27)</f>
        <v>-2896</v>
      </c>
      <c r="C25" s="121">
        <f t="shared" si="5"/>
        <v>-5701</v>
      </c>
      <c r="D25" s="121">
        <f t="shared" si="5"/>
        <v>-4433</v>
      </c>
    </row>
    <row r="26" spans="1:20" ht="14.25" customHeight="1">
      <c r="A26" s="109" t="s">
        <v>210</v>
      </c>
      <c r="B26" s="12">
        <v>-2896</v>
      </c>
      <c r="C26" s="12">
        <v>-5579</v>
      </c>
      <c r="D26" s="12">
        <v>-4415</v>
      </c>
      <c r="N26" s="113" t="s">
        <v>185</v>
      </c>
      <c r="O26" s="113" t="s">
        <v>186</v>
      </c>
      <c r="P26" s="114" t="s">
        <v>175</v>
      </c>
    </row>
    <row r="27" spans="1:20" ht="14.25" customHeight="1">
      <c r="A27" s="109" t="s">
        <v>211</v>
      </c>
      <c r="B27" s="12">
        <v>0</v>
      </c>
      <c r="C27" s="12">
        <v>-122</v>
      </c>
      <c r="D27" s="12">
        <v>-18</v>
      </c>
      <c r="N27" s="4" t="s">
        <v>177</v>
      </c>
      <c r="O27" s="4" t="s">
        <v>177</v>
      </c>
      <c r="P27" s="4" t="s">
        <v>201</v>
      </c>
    </row>
    <row r="28" spans="1:20" ht="14.25" customHeight="1">
      <c r="A28" s="122" t="s">
        <v>212</v>
      </c>
      <c r="B28" s="122">
        <v>-2775</v>
      </c>
      <c r="C28" s="122">
        <v>-5325</v>
      </c>
      <c r="D28" s="122">
        <v>-3827</v>
      </c>
      <c r="N28" s="107">
        <v>4889</v>
      </c>
      <c r="O28" s="107">
        <v>1027</v>
      </c>
      <c r="P28" s="78"/>
    </row>
    <row r="29" spans="1:20" ht="14.25" customHeight="1">
      <c r="A29" s="193" t="s">
        <v>213</v>
      </c>
      <c r="B29" s="195"/>
      <c r="C29" s="195"/>
      <c r="D29" s="181"/>
    </row>
    <row r="30" spans="1:20" ht="14.25" customHeight="1">
      <c r="A30" s="120" t="s">
        <v>204</v>
      </c>
      <c r="B30" s="121">
        <f t="shared" ref="B30:D30" si="6">B31</f>
        <v>964</v>
      </c>
      <c r="C30" s="121">
        <f t="shared" si="6"/>
        <v>0</v>
      </c>
      <c r="D30" s="121">
        <f t="shared" si="6"/>
        <v>5173</v>
      </c>
    </row>
    <row r="31" spans="1:20" ht="14.25" customHeight="1">
      <c r="A31" s="109" t="s">
        <v>214</v>
      </c>
      <c r="B31" s="12">
        <v>964</v>
      </c>
      <c r="C31" s="12">
        <v>0</v>
      </c>
      <c r="D31" s="12">
        <v>5173</v>
      </c>
    </row>
    <row r="32" spans="1:20" ht="14.25" customHeight="1">
      <c r="A32" s="120" t="s">
        <v>209</v>
      </c>
      <c r="B32" s="121">
        <f t="shared" ref="B32:D32" si="7">SUM(B33:B37)</f>
        <v>-3906</v>
      </c>
      <c r="C32" s="121">
        <f t="shared" si="7"/>
        <v>-12599</v>
      </c>
      <c r="D32" s="121">
        <f t="shared" si="7"/>
        <v>-7196</v>
      </c>
    </row>
    <row r="33" spans="1:4" ht="14.25" customHeight="1">
      <c r="A33" s="109" t="s">
        <v>215</v>
      </c>
      <c r="B33" s="12">
        <v>0</v>
      </c>
      <c r="C33" s="12">
        <v>-8345</v>
      </c>
      <c r="D33" s="12">
        <v>0</v>
      </c>
    </row>
    <row r="34" spans="1:4" ht="14.25" customHeight="1">
      <c r="A34" s="109" t="s">
        <v>216</v>
      </c>
      <c r="B34" s="12">
        <v>-1099</v>
      </c>
      <c r="C34" s="12">
        <v>-1607</v>
      </c>
      <c r="D34" s="12">
        <v>-1925</v>
      </c>
    </row>
    <row r="35" spans="1:4" ht="14.25" customHeight="1">
      <c r="A35" s="109" t="s">
        <v>217</v>
      </c>
      <c r="B35" s="12">
        <v>-1218</v>
      </c>
      <c r="C35" s="12">
        <v>-1706</v>
      </c>
      <c r="D35" s="12">
        <v>-2315</v>
      </c>
    </row>
    <row r="36" spans="1:4" ht="14.25" customHeight="1">
      <c r="A36" s="109" t="s">
        <v>218</v>
      </c>
      <c r="B36" s="12">
        <v>-1301</v>
      </c>
      <c r="C36" s="12">
        <v>-941</v>
      </c>
      <c r="D36" s="12">
        <v>-2956</v>
      </c>
    </row>
    <row r="37" spans="1:4" ht="14.25" customHeight="1">
      <c r="A37" s="109" t="s">
        <v>219</v>
      </c>
      <c r="B37" s="12">
        <v>-288</v>
      </c>
      <c r="C37" s="12">
        <v>0</v>
      </c>
      <c r="D37" s="12">
        <v>0</v>
      </c>
    </row>
    <row r="38" spans="1:4" ht="14.25" customHeight="1">
      <c r="A38" s="105" t="s">
        <v>220</v>
      </c>
      <c r="B38" s="105">
        <v>-2942</v>
      </c>
      <c r="C38" s="105">
        <v>-12599</v>
      </c>
      <c r="D38" s="105">
        <v>-2023</v>
      </c>
    </row>
    <row r="39" spans="1:4" ht="14.25" customHeight="1">
      <c r="A39" s="106" t="s">
        <v>221</v>
      </c>
      <c r="B39" s="106">
        <v>-2082</v>
      </c>
      <c r="C39" s="106">
        <v>537</v>
      </c>
      <c r="D39" s="106">
        <v>1027</v>
      </c>
    </row>
    <row r="40" spans="1:4" ht="14.25" customHeight="1">
      <c r="A40" s="106" t="s">
        <v>222</v>
      </c>
      <c r="B40" s="106">
        <v>-2173</v>
      </c>
      <c r="C40" s="106">
        <v>619</v>
      </c>
      <c r="D40" s="106">
        <v>926</v>
      </c>
    </row>
    <row r="41" spans="1:4" ht="14.25" customHeight="1">
      <c r="A41" s="109" t="s">
        <v>223</v>
      </c>
      <c r="B41" s="12">
        <v>-91</v>
      </c>
      <c r="C41" s="12">
        <v>82</v>
      </c>
      <c r="D41" s="12">
        <v>-101</v>
      </c>
    </row>
    <row r="42" spans="1:4" ht="14.25" customHeight="1">
      <c r="A42" s="106" t="s">
        <v>224</v>
      </c>
      <c r="B42" s="106">
        <v>5407</v>
      </c>
      <c r="C42" s="106">
        <v>3325</v>
      </c>
      <c r="D42" s="106">
        <v>3862</v>
      </c>
    </row>
    <row r="43" spans="1:4" ht="14.25" customHeight="1">
      <c r="A43" s="106" t="s">
        <v>225</v>
      </c>
      <c r="B43" s="106">
        <v>3325</v>
      </c>
      <c r="C43" s="106">
        <v>3862</v>
      </c>
      <c r="D43" s="106">
        <v>4889</v>
      </c>
    </row>
    <row r="44" spans="1:4" ht="14.25" customHeight="1"/>
    <row r="45" spans="1:4" ht="14.25" customHeight="1"/>
    <row r="46" spans="1:4" ht="14.25" customHeight="1"/>
    <row r="47" spans="1:4" ht="14.25" customHeight="1"/>
    <row r="48" spans="1:4" ht="14.25" customHeight="1">
      <c r="A48" s="110" t="s">
        <v>226</v>
      </c>
    </row>
    <row r="49" spans="1:1" ht="168" customHeight="1">
      <c r="A49" s="123" t="s">
        <v>227</v>
      </c>
    </row>
    <row r="50" spans="1:1" ht="14.25" customHeight="1">
      <c r="A50" s="23"/>
    </row>
    <row r="51" spans="1:1" ht="14.25" customHeight="1">
      <c r="A51" s="124" t="s">
        <v>228</v>
      </c>
    </row>
    <row r="52" spans="1:1" ht="69.75" customHeight="1">
      <c r="A52" s="125" t="s">
        <v>229</v>
      </c>
    </row>
    <row r="53" spans="1:1" ht="37.5" customHeight="1">
      <c r="A53" s="125" t="s">
        <v>230</v>
      </c>
    </row>
    <row r="54" spans="1:1" ht="14.25" customHeight="1"/>
    <row r="55" spans="1:1" ht="14.25" customHeight="1"/>
    <row r="56" spans="1:1" ht="14.25" customHeight="1"/>
    <row r="57" spans="1:1" ht="14.25" customHeight="1"/>
    <row r="58" spans="1:1" ht="14.25" customHeight="1"/>
    <row r="59" spans="1:1" ht="14.25" customHeight="1"/>
    <row r="60" spans="1:1" ht="14.25" customHeight="1"/>
    <row r="61" spans="1:1" ht="14.25" customHeight="1"/>
    <row r="62" spans="1:1" ht="14.25" customHeight="1"/>
    <row r="63" spans="1:1" ht="14.25" customHeight="1"/>
    <row r="64" spans="1:1"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sheetData>
  <mergeCells count="3">
    <mergeCell ref="A2:D2"/>
    <mergeCell ref="A19:D19"/>
    <mergeCell ref="A29:D29"/>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B2:K95"/>
  <sheetViews>
    <sheetView topLeftCell="C189" zoomScale="71" workbookViewId="0">
      <selection activeCell="K189" sqref="K189"/>
    </sheetView>
  </sheetViews>
  <sheetFormatPr defaultColWidth="14.44140625" defaultRowHeight="15" customHeight="1"/>
  <cols>
    <col min="2" max="2" width="47.88671875" customWidth="1"/>
    <col min="7" max="7" width="42.5546875" customWidth="1"/>
    <col min="11" max="11" width="123.109375" customWidth="1"/>
  </cols>
  <sheetData>
    <row r="2" spans="2:11" ht="14.4">
      <c r="B2" s="8" t="s">
        <v>9</v>
      </c>
      <c r="C2" s="8" t="s">
        <v>10</v>
      </c>
      <c r="D2" s="8" t="s">
        <v>11</v>
      </c>
      <c r="E2" s="8" t="s">
        <v>12</v>
      </c>
      <c r="H2" s="199" t="s">
        <v>231</v>
      </c>
      <c r="I2" s="180"/>
      <c r="J2" s="181"/>
    </row>
    <row r="3" spans="2:11" ht="14.4">
      <c r="B3" s="10" t="s">
        <v>14</v>
      </c>
      <c r="C3" s="10">
        <v>42657</v>
      </c>
      <c r="D3" s="10">
        <v>46799</v>
      </c>
      <c r="E3" s="10">
        <v>47206</v>
      </c>
      <c r="H3" s="8" t="s">
        <v>10</v>
      </c>
      <c r="I3" s="8" t="s">
        <v>11</v>
      </c>
      <c r="J3" s="8" t="s">
        <v>12</v>
      </c>
    </row>
    <row r="4" spans="2:11" ht="57.6">
      <c r="B4" s="15" t="s">
        <v>15</v>
      </c>
      <c r="C4" s="16">
        <v>36348</v>
      </c>
      <c r="D4" s="16">
        <v>38300</v>
      </c>
      <c r="E4" s="16">
        <v>39671</v>
      </c>
      <c r="G4" s="78" t="s">
        <v>232</v>
      </c>
      <c r="H4" s="126">
        <f t="shared" ref="H4:J4" si="0">C10/C33</f>
        <v>2.4737433249916254</v>
      </c>
      <c r="I4" s="126">
        <f t="shared" si="0"/>
        <v>1.4587113710680237</v>
      </c>
      <c r="J4" s="126">
        <f t="shared" si="0"/>
        <v>1.4614130322607277</v>
      </c>
      <c r="K4" s="127" t="s">
        <v>233</v>
      </c>
    </row>
    <row r="5" spans="2:11" ht="57.6">
      <c r="B5" s="15" t="s">
        <v>17</v>
      </c>
      <c r="C5" s="16">
        <v>2635</v>
      </c>
      <c r="D5" s="16">
        <v>6450</v>
      </c>
      <c r="E5" s="16">
        <v>5831</v>
      </c>
      <c r="G5" s="78" t="s">
        <v>234</v>
      </c>
      <c r="H5" s="128">
        <f t="shared" ref="H5:J5" si="1">(C10-C11)/C33</f>
        <v>0.87853947861041592</v>
      </c>
      <c r="I5" s="128">
        <f t="shared" si="1"/>
        <v>0.47742136047529132</v>
      </c>
      <c r="J5" s="128">
        <f t="shared" si="1"/>
        <v>0.45503519164482237</v>
      </c>
      <c r="K5" s="127" t="s">
        <v>235</v>
      </c>
    </row>
    <row r="6" spans="2:11" ht="28.8">
      <c r="B6" s="15" t="s">
        <v>19</v>
      </c>
      <c r="C6" s="16">
        <v>2802</v>
      </c>
      <c r="D6" s="16">
        <v>1142</v>
      </c>
      <c r="E6" s="16">
        <v>1131</v>
      </c>
      <c r="G6" s="129" t="s">
        <v>236</v>
      </c>
      <c r="H6" s="128">
        <f t="shared" ref="H6:J6" si="2">(C15+C16)/C33</f>
        <v>6.6030857750891639E-2</v>
      </c>
      <c r="I6" s="128">
        <f t="shared" si="2"/>
        <v>4.5928706304978584E-2</v>
      </c>
      <c r="J6" s="128">
        <f t="shared" si="2"/>
        <v>5.0671840492063823E-2</v>
      </c>
      <c r="K6" s="127" t="s">
        <v>237</v>
      </c>
    </row>
    <row r="7" spans="2:11" ht="14.4">
      <c r="B7" s="15" t="s">
        <v>21</v>
      </c>
      <c r="C7" s="16">
        <v>0</v>
      </c>
      <c r="D7" s="16">
        <v>0</v>
      </c>
      <c r="E7" s="16">
        <v>0</v>
      </c>
      <c r="G7" s="78" t="s">
        <v>238</v>
      </c>
      <c r="H7" s="128">
        <f t="shared" ref="H7:J7" si="3">C16/C33</f>
        <v>6.4848568444698412E-2</v>
      </c>
      <c r="I7" s="128">
        <f t="shared" si="3"/>
        <v>4.5019112973794503E-2</v>
      </c>
      <c r="J7" s="128">
        <f t="shared" si="3"/>
        <v>4.9908150839026603E-2</v>
      </c>
      <c r="K7" s="169" t="s">
        <v>239</v>
      </c>
    </row>
    <row r="8" spans="2:11" ht="14.4">
      <c r="B8" s="15" t="s">
        <v>22</v>
      </c>
      <c r="C8" s="16">
        <v>263</v>
      </c>
      <c r="D8" s="16">
        <v>304</v>
      </c>
      <c r="E8" s="16">
        <v>251</v>
      </c>
      <c r="G8" s="129" t="s">
        <v>240</v>
      </c>
      <c r="H8" s="25">
        <f t="shared" ref="H8:J8" si="4">SUM(C12:C16)</f>
        <v>44585</v>
      </c>
      <c r="I8" s="25">
        <f t="shared" si="4"/>
        <v>41465</v>
      </c>
      <c r="J8" s="130">
        <f t="shared" si="4"/>
        <v>44092</v>
      </c>
      <c r="K8" s="131"/>
    </row>
    <row r="9" spans="2:11" ht="14.4">
      <c r="B9" s="15" t="s">
        <v>23</v>
      </c>
      <c r="C9" s="16">
        <v>609</v>
      </c>
      <c r="D9" s="16">
        <v>603</v>
      </c>
      <c r="E9" s="16">
        <v>322</v>
      </c>
      <c r="G9" s="78" t="s">
        <v>150</v>
      </c>
      <c r="H9" s="25">
        <f>'Rachunek zysków i strat'!B5</f>
        <v>252537</v>
      </c>
      <c r="I9" s="132">
        <f>'Rachunek zysków i strat'!C5</f>
        <v>267205</v>
      </c>
      <c r="J9" s="133">
        <f>'Rachunek zysków i strat'!D5</f>
        <v>337239</v>
      </c>
      <c r="K9" s="134"/>
    </row>
    <row r="10" spans="2:11" ht="28.8">
      <c r="B10" s="10" t="s">
        <v>20</v>
      </c>
      <c r="C10" s="10">
        <v>125540</v>
      </c>
      <c r="D10" s="10">
        <f t="shared" ref="D10:E10" si="5">SUM(D11:D16)</f>
        <v>126692</v>
      </c>
      <c r="E10" s="10">
        <f t="shared" si="5"/>
        <v>141608</v>
      </c>
      <c r="G10" s="78" t="s">
        <v>241</v>
      </c>
      <c r="H10" s="135">
        <f t="shared" ref="H10:J10" si="6">H8/(H9/365)</f>
        <v>64.440161243698938</v>
      </c>
      <c r="I10" s="135">
        <f t="shared" si="6"/>
        <v>56.640874983626802</v>
      </c>
      <c r="J10" s="135">
        <f t="shared" si="6"/>
        <v>47.721586174789984</v>
      </c>
      <c r="K10" s="136" t="s">
        <v>242</v>
      </c>
    </row>
    <row r="11" spans="2:11" ht="14.4">
      <c r="B11" s="15" t="s">
        <v>25</v>
      </c>
      <c r="C11" s="16">
        <v>80955</v>
      </c>
      <c r="D11" s="16">
        <v>85227</v>
      </c>
      <c r="E11" s="16">
        <v>97516</v>
      </c>
      <c r="G11" s="1"/>
      <c r="H11" s="1"/>
      <c r="I11" s="1"/>
      <c r="J11" s="1"/>
    </row>
    <row r="12" spans="2:11" ht="14.4">
      <c r="B12" s="15" t="s">
        <v>27</v>
      </c>
      <c r="C12" s="16">
        <v>38072</v>
      </c>
      <c r="D12" s="16">
        <v>32530</v>
      </c>
      <c r="E12" s="16">
        <v>34022</v>
      </c>
      <c r="G12" s="1"/>
      <c r="H12" s="197"/>
      <c r="I12" s="198"/>
      <c r="J12" s="198"/>
    </row>
    <row r="13" spans="2:11" ht="14.4">
      <c r="B13" s="15" t="s">
        <v>29</v>
      </c>
      <c r="C13" s="16">
        <v>0</v>
      </c>
      <c r="D13" s="16">
        <v>0</v>
      </c>
      <c r="E13" s="16">
        <v>0</v>
      </c>
      <c r="G13" s="1"/>
      <c r="H13" s="1"/>
      <c r="I13" s="1"/>
      <c r="J13" s="1"/>
    </row>
    <row r="14" spans="2:11" ht="14.4">
      <c r="B14" s="15" t="s">
        <v>31</v>
      </c>
      <c r="C14" s="16">
        <v>3162</v>
      </c>
      <c r="D14" s="16">
        <v>4946</v>
      </c>
      <c r="E14" s="16">
        <v>5160</v>
      </c>
    </row>
    <row r="15" spans="2:11" ht="14.4">
      <c r="B15" s="15" t="s">
        <v>32</v>
      </c>
      <c r="C15" s="16">
        <v>60</v>
      </c>
      <c r="D15" s="16">
        <v>79</v>
      </c>
      <c r="E15" s="16">
        <v>74</v>
      </c>
    </row>
    <row r="16" spans="2:11" ht="14.4">
      <c r="B16" s="15" t="s">
        <v>33</v>
      </c>
      <c r="C16" s="16">
        <v>3291</v>
      </c>
      <c r="D16" s="16">
        <v>3910</v>
      </c>
      <c r="E16" s="16">
        <v>4836</v>
      </c>
    </row>
    <row r="17" spans="2:11" ht="14.4">
      <c r="B17" s="10" t="s">
        <v>35</v>
      </c>
      <c r="C17" s="10">
        <v>168197</v>
      </c>
      <c r="D17" s="10">
        <v>173491</v>
      </c>
      <c r="E17" s="10">
        <v>188814</v>
      </c>
      <c r="H17" s="199" t="s">
        <v>243</v>
      </c>
      <c r="I17" s="180"/>
      <c r="J17" s="181"/>
    </row>
    <row r="18" spans="2:11" ht="14.4">
      <c r="H18" s="8" t="s">
        <v>10</v>
      </c>
      <c r="I18" s="8" t="s">
        <v>11</v>
      </c>
      <c r="J18" s="8" t="s">
        <v>12</v>
      </c>
    </row>
    <row r="19" spans="2:11" ht="28.8">
      <c r="B19" s="38" t="s">
        <v>67</v>
      </c>
      <c r="C19" s="38" t="s">
        <v>10</v>
      </c>
      <c r="D19" s="38" t="s">
        <v>11</v>
      </c>
      <c r="E19" s="38" t="s">
        <v>12</v>
      </c>
      <c r="G19" s="129" t="s">
        <v>202</v>
      </c>
      <c r="H19" s="78">
        <v>3635</v>
      </c>
      <c r="I19" s="78">
        <v>18461</v>
      </c>
      <c r="J19" s="78">
        <v>6877</v>
      </c>
    </row>
    <row r="20" spans="2:11" ht="14.4">
      <c r="B20" s="10" t="s">
        <v>68</v>
      </c>
      <c r="C20" s="39">
        <v>74362</v>
      </c>
      <c r="D20" s="40">
        <v>80386</v>
      </c>
      <c r="E20" s="40">
        <v>85840</v>
      </c>
      <c r="G20" s="78" t="s">
        <v>244</v>
      </c>
      <c r="H20" s="78">
        <f t="shared" ref="H20:J20" si="7">C28+C33</f>
        <v>93835</v>
      </c>
      <c r="I20" s="79">
        <f t="shared" si="7"/>
        <v>93105</v>
      </c>
      <c r="J20" s="79">
        <f t="shared" si="7"/>
        <v>102974</v>
      </c>
    </row>
    <row r="21" spans="2:11" ht="14.4">
      <c r="B21" s="15" t="s">
        <v>70</v>
      </c>
      <c r="C21" s="41">
        <v>6092</v>
      </c>
      <c r="D21" s="42">
        <v>6092</v>
      </c>
      <c r="E21" s="42">
        <v>6092</v>
      </c>
      <c r="G21" s="78" t="s">
        <v>245</v>
      </c>
      <c r="H21" s="78">
        <f>'Przepływy pieniężne'!B25*(-1)</f>
        <v>2896</v>
      </c>
      <c r="I21" s="78">
        <f>'Przepływy pieniężne'!C25*(-1)</f>
        <v>5701</v>
      </c>
      <c r="J21" s="78">
        <f>'Przepływy pieniężne'!D25*(-1)</f>
        <v>4433</v>
      </c>
    </row>
    <row r="22" spans="2:11" ht="14.4">
      <c r="B22" s="15" t="s">
        <v>72</v>
      </c>
      <c r="C22" s="41">
        <v>12929</v>
      </c>
      <c r="D22" s="42">
        <v>12929</v>
      </c>
      <c r="E22" s="42">
        <v>12929</v>
      </c>
      <c r="G22" s="78" t="s">
        <v>246</v>
      </c>
      <c r="H22" s="78">
        <f>'Przepływy pieniężne'!B35*(-1)</f>
        <v>1218</v>
      </c>
      <c r="I22" s="78">
        <f>'Przepływy pieniężne'!C35*(-1)</f>
        <v>1706</v>
      </c>
      <c r="J22" s="78">
        <f>'Przepływy pieniężne'!D35*(-1)</f>
        <v>2315</v>
      </c>
    </row>
    <row r="23" spans="2:11" ht="43.2">
      <c r="B23" s="15" t="s">
        <v>73</v>
      </c>
      <c r="C23" s="41">
        <v>35572</v>
      </c>
      <c r="D23" s="42">
        <v>39706</v>
      </c>
      <c r="E23" s="42">
        <v>45156</v>
      </c>
      <c r="G23" s="78" t="s">
        <v>247</v>
      </c>
      <c r="H23" s="128">
        <f t="shared" ref="H23:J23" si="8">H19/(H20+H21+H22)</f>
        <v>3.7111149679935479E-2</v>
      </c>
      <c r="I23" s="128">
        <f t="shared" si="8"/>
        <v>0.18366961158866604</v>
      </c>
      <c r="J23" s="128">
        <f t="shared" si="8"/>
        <v>6.2676582636116737E-2</v>
      </c>
      <c r="K23" s="127" t="s">
        <v>248</v>
      </c>
    </row>
    <row r="24" spans="2:11" ht="14.4">
      <c r="B24" s="15" t="s">
        <v>74</v>
      </c>
      <c r="C24" s="41">
        <v>495</v>
      </c>
      <c r="D24" s="42">
        <v>0</v>
      </c>
      <c r="E24" s="42">
        <v>0</v>
      </c>
      <c r="G24" s="78" t="s">
        <v>249</v>
      </c>
      <c r="H24" s="128">
        <f t="shared" ref="H24:J24" si="9">H19/H20</f>
        <v>3.873821068897533E-2</v>
      </c>
      <c r="I24" s="128">
        <f t="shared" si="9"/>
        <v>0.19828151012297943</v>
      </c>
      <c r="J24" s="128">
        <f t="shared" si="9"/>
        <v>6.6783848350068953E-2</v>
      </c>
      <c r="K24" s="137" t="s">
        <v>250</v>
      </c>
    </row>
    <row r="25" spans="2:11" ht="14.4">
      <c r="B25" s="15" t="s">
        <v>75</v>
      </c>
      <c r="C25" s="41">
        <v>8590</v>
      </c>
      <c r="D25" s="42">
        <v>9085</v>
      </c>
      <c r="E25" s="42">
        <v>9085</v>
      </c>
      <c r="G25" s="78" t="s">
        <v>251</v>
      </c>
      <c r="H25" s="128">
        <f t="shared" ref="H25:J25" si="10">H19/H21</f>
        <v>1.2551795580110496</v>
      </c>
      <c r="I25" s="128">
        <f t="shared" si="10"/>
        <v>3.2382038238905455</v>
      </c>
      <c r="J25" s="128">
        <f t="shared" si="10"/>
        <v>1.5513196480938416</v>
      </c>
      <c r="K25" s="137" t="s">
        <v>252</v>
      </c>
    </row>
    <row r="26" spans="2:11" ht="14.4">
      <c r="B26" s="15" t="s">
        <v>78</v>
      </c>
      <c r="C26" s="41">
        <v>4844</v>
      </c>
      <c r="D26" s="42">
        <v>4810</v>
      </c>
      <c r="E26" s="42">
        <v>4810</v>
      </c>
      <c r="G26" s="138" t="s">
        <v>253</v>
      </c>
      <c r="H26" s="128">
        <f t="shared" ref="H26:J26" si="11">H19/H22</f>
        <v>2.9844006568144499</v>
      </c>
      <c r="I26" s="128">
        <f t="shared" si="11"/>
        <v>10.821219226260258</v>
      </c>
      <c r="J26" s="128">
        <f t="shared" si="11"/>
        <v>2.9706263498920085</v>
      </c>
      <c r="K26" s="137" t="s">
        <v>254</v>
      </c>
    </row>
    <row r="27" spans="2:11" ht="14.4">
      <c r="B27" s="15" t="s">
        <v>79</v>
      </c>
      <c r="C27" s="41">
        <v>5840</v>
      </c>
      <c r="D27" s="42">
        <v>7764</v>
      </c>
      <c r="E27" s="42">
        <v>7768</v>
      </c>
      <c r="G27" s="138" t="s">
        <v>255</v>
      </c>
      <c r="H27" s="22">
        <f>H19/'Rachunek zysków i strat'!B2</f>
        <v>1.2283476274474023E-2</v>
      </c>
      <c r="I27" s="22">
        <f>I19/'Rachunek zysków i strat'!C2</f>
        <v>5.8740426560943866E-2</v>
      </c>
      <c r="J27" s="22">
        <f>J19/'Rachunek zysków i strat'!D2</f>
        <v>1.760602142829713E-2</v>
      </c>
      <c r="K27" s="196" t="s">
        <v>256</v>
      </c>
    </row>
    <row r="28" spans="2:11" ht="14.4">
      <c r="B28" s="10" t="s">
        <v>76</v>
      </c>
      <c r="C28" s="39">
        <v>43086</v>
      </c>
      <c r="D28" s="40">
        <v>6253</v>
      </c>
      <c r="E28" s="40">
        <v>6076</v>
      </c>
      <c r="G28" s="78" t="s">
        <v>257</v>
      </c>
      <c r="H28" s="22">
        <f t="shared" ref="H28:J28" si="12">H19/C17</f>
        <v>2.1611562631913769E-2</v>
      </c>
      <c r="I28" s="22">
        <f t="shared" si="12"/>
        <v>0.10640897798733076</v>
      </c>
      <c r="J28" s="22">
        <f t="shared" si="12"/>
        <v>3.6422087345218047E-2</v>
      </c>
      <c r="K28" s="175"/>
    </row>
    <row r="29" spans="2:11" ht="14.4">
      <c r="B29" s="15" t="s">
        <v>80</v>
      </c>
      <c r="C29" s="41">
        <v>38020</v>
      </c>
      <c r="D29" s="42">
        <v>0</v>
      </c>
      <c r="E29" s="42">
        <v>0</v>
      </c>
      <c r="G29" s="78" t="s">
        <v>258</v>
      </c>
      <c r="H29" s="139">
        <f>H19/'Rachunek zysków i strat'!B22</f>
        <v>0.62243150684931503</v>
      </c>
      <c r="I29" s="139">
        <f>I19/'Rachunek zysków i strat'!C22</f>
        <v>2.3777691911385883</v>
      </c>
      <c r="J29" s="139">
        <f>J19/'Rachunek zysków i strat'!D22</f>
        <v>0.88529866117404732</v>
      </c>
      <c r="K29" s="176"/>
    </row>
    <row r="30" spans="2:11" ht="14.4">
      <c r="B30" s="15" t="s">
        <v>82</v>
      </c>
      <c r="C30" s="41">
        <v>1348</v>
      </c>
      <c r="D30" s="42">
        <v>1455</v>
      </c>
      <c r="E30" s="42">
        <v>1550</v>
      </c>
    </row>
    <row r="31" spans="2:11" ht="14.4">
      <c r="B31" s="15" t="s">
        <v>84</v>
      </c>
      <c r="C31" s="41">
        <v>3337</v>
      </c>
      <c r="D31" s="42">
        <v>4378</v>
      </c>
      <c r="E31" s="42">
        <v>4102</v>
      </c>
      <c r="H31" s="197"/>
      <c r="I31" s="198"/>
      <c r="J31" s="198"/>
    </row>
    <row r="32" spans="2:11" ht="14.4">
      <c r="B32" s="15" t="s">
        <v>89</v>
      </c>
      <c r="C32" s="41">
        <v>381</v>
      </c>
      <c r="D32" s="54">
        <v>420</v>
      </c>
      <c r="E32" s="54">
        <v>424</v>
      </c>
      <c r="H32" s="1"/>
      <c r="I32" s="1"/>
      <c r="J32" s="1"/>
    </row>
    <row r="33" spans="2:11" ht="14.4">
      <c r="B33" s="10" t="s">
        <v>77</v>
      </c>
      <c r="C33" s="39">
        <v>50749</v>
      </c>
      <c r="D33" s="40">
        <v>86852</v>
      </c>
      <c r="E33" s="40">
        <v>96898</v>
      </c>
      <c r="H33" s="197"/>
      <c r="I33" s="198"/>
      <c r="J33" s="198"/>
    </row>
    <row r="34" spans="2:11" ht="14.4">
      <c r="B34" s="15" t="s">
        <v>80</v>
      </c>
      <c r="C34" s="41">
        <v>10886</v>
      </c>
      <c r="D34" s="42">
        <v>40562</v>
      </c>
      <c r="E34" s="42">
        <v>45736</v>
      </c>
      <c r="H34" s="1"/>
      <c r="I34" s="1"/>
      <c r="J34" s="1"/>
    </row>
    <row r="35" spans="2:11" ht="14.4">
      <c r="B35" s="15" t="s">
        <v>93</v>
      </c>
      <c r="C35" s="41">
        <v>34477</v>
      </c>
      <c r="D35" s="42">
        <v>40040</v>
      </c>
      <c r="E35" s="42">
        <v>42223</v>
      </c>
      <c r="H35" s="197"/>
      <c r="I35" s="198"/>
      <c r="J35" s="198"/>
    </row>
    <row r="36" spans="2:11" ht="14.4">
      <c r="B36" s="15" t="s">
        <v>95</v>
      </c>
      <c r="C36" s="41">
        <v>45</v>
      </c>
      <c r="D36" s="54">
        <v>89</v>
      </c>
      <c r="E36" s="54">
        <v>94</v>
      </c>
    </row>
    <row r="37" spans="2:11" ht="14.4">
      <c r="B37" s="15" t="s">
        <v>97</v>
      </c>
      <c r="C37" s="41">
        <v>5267</v>
      </c>
      <c r="D37" s="42">
        <v>6087</v>
      </c>
      <c r="E37" s="42">
        <v>8830</v>
      </c>
    </row>
    <row r="38" spans="2:11" ht="14.4">
      <c r="B38" s="15" t="s">
        <v>98</v>
      </c>
      <c r="C38" s="41">
        <v>74</v>
      </c>
      <c r="D38" s="54">
        <v>74</v>
      </c>
      <c r="E38" s="54">
        <v>16</v>
      </c>
    </row>
    <row r="39" spans="2:11" ht="14.4">
      <c r="B39" s="15" t="s">
        <v>259</v>
      </c>
      <c r="C39" s="39">
        <f t="shared" ref="C39:E39" si="13">C28+C33</f>
        <v>93835</v>
      </c>
      <c r="D39" s="140">
        <f t="shared" si="13"/>
        <v>93105</v>
      </c>
      <c r="E39" s="140">
        <f t="shared" si="13"/>
        <v>102974</v>
      </c>
      <c r="H39" s="199" t="s">
        <v>260</v>
      </c>
      <c r="I39" s="180"/>
      <c r="J39" s="181"/>
    </row>
    <row r="40" spans="2:11" ht="14.4">
      <c r="B40" s="10" t="s">
        <v>99</v>
      </c>
      <c r="C40" s="55">
        <v>168197</v>
      </c>
      <c r="D40" s="56">
        <v>173491</v>
      </c>
      <c r="E40" s="56">
        <v>188814</v>
      </c>
      <c r="H40" s="8" t="s">
        <v>10</v>
      </c>
      <c r="I40" s="8" t="s">
        <v>11</v>
      </c>
      <c r="J40" s="8" t="s">
        <v>12</v>
      </c>
      <c r="K40" s="1"/>
    </row>
    <row r="41" spans="2:11" ht="28.8">
      <c r="G41" s="78" t="s">
        <v>261</v>
      </c>
      <c r="H41" s="141">
        <f t="shared" ref="H41:J41" si="14">C39/C17</f>
        <v>0.55788747718449194</v>
      </c>
      <c r="I41" s="141">
        <f t="shared" si="14"/>
        <v>0.53665608014248578</v>
      </c>
      <c r="J41" s="141">
        <f t="shared" si="14"/>
        <v>0.54537269482135864</v>
      </c>
      <c r="K41" s="142" t="s">
        <v>262</v>
      </c>
    </row>
    <row r="42" spans="2:11" ht="28.8">
      <c r="G42" s="78" t="s">
        <v>263</v>
      </c>
      <c r="H42" s="141">
        <f t="shared" ref="H42:J42" si="15">C20/C17</f>
        <v>0.442112522815508</v>
      </c>
      <c r="I42" s="141">
        <f t="shared" si="15"/>
        <v>0.46334391985751422</v>
      </c>
      <c r="J42" s="141">
        <f t="shared" si="15"/>
        <v>0.45462730517864142</v>
      </c>
      <c r="K42" s="143" t="s">
        <v>264</v>
      </c>
    </row>
    <row r="43" spans="2:11" ht="28.8">
      <c r="G43" s="78" t="s">
        <v>265</v>
      </c>
      <c r="H43" s="141">
        <f t="shared" ref="H43:J43" si="16">C28/C20</f>
        <v>0.57940883784728758</v>
      </c>
      <c r="I43" s="141">
        <f t="shared" si="16"/>
        <v>7.778717687159456E-2</v>
      </c>
      <c r="J43" s="141">
        <f t="shared" si="16"/>
        <v>7.0782851817334583E-2</v>
      </c>
      <c r="K43" s="143" t="s">
        <v>266</v>
      </c>
    </row>
    <row r="44" spans="2:11" ht="28.8">
      <c r="G44" s="78" t="s">
        <v>267</v>
      </c>
      <c r="H44" s="141">
        <f t="shared" ref="H44:J44" si="17">C39/C20</f>
        <v>1.2618676205588877</v>
      </c>
      <c r="I44" s="141">
        <f t="shared" si="17"/>
        <v>1.1582240688677132</v>
      </c>
      <c r="J44" s="141">
        <f t="shared" si="17"/>
        <v>1.1996039142590866</v>
      </c>
      <c r="K44" s="143" t="s">
        <v>268</v>
      </c>
    </row>
    <row r="45" spans="2:11" ht="14.4">
      <c r="G45" s="78" t="s">
        <v>269</v>
      </c>
      <c r="H45" s="141">
        <f t="shared" ref="H45:J45" si="18">C20/C39</f>
        <v>0.79247615495284274</v>
      </c>
      <c r="I45" s="141">
        <f t="shared" si="18"/>
        <v>0.8633907953385962</v>
      </c>
      <c r="J45" s="141">
        <f t="shared" si="18"/>
        <v>0.83360848369491325</v>
      </c>
      <c r="K45" s="143" t="s">
        <v>270</v>
      </c>
    </row>
    <row r="46" spans="2:11" ht="28.8">
      <c r="G46" s="78" t="s">
        <v>271</v>
      </c>
      <c r="H46" s="141">
        <f t="shared" ref="H46:J46" si="19">C28/C3</f>
        <v>1.0100569660313665</v>
      </c>
      <c r="I46" s="141">
        <f t="shared" si="19"/>
        <v>0.13361396611038698</v>
      </c>
      <c r="J46" s="141">
        <f t="shared" si="19"/>
        <v>0.12871245180697369</v>
      </c>
      <c r="K46" s="144" t="s">
        <v>272</v>
      </c>
    </row>
    <row r="47" spans="2:11" ht="14.4">
      <c r="G47" s="78" t="s">
        <v>273</v>
      </c>
      <c r="H47" s="141">
        <f t="shared" ref="H47:J47" si="20">C3/C28</f>
        <v>0.99004316947500348</v>
      </c>
      <c r="I47" s="141">
        <f t="shared" si="20"/>
        <v>7.4842475611706378</v>
      </c>
      <c r="J47" s="141">
        <f t="shared" si="20"/>
        <v>7.7692560895325871</v>
      </c>
      <c r="K47" s="142" t="s">
        <v>274</v>
      </c>
    </row>
    <row r="48" spans="2:11" ht="14.4">
      <c r="G48" s="78" t="s">
        <v>275</v>
      </c>
      <c r="H48" s="141">
        <f t="shared" ref="H48:J48" si="21">C17/C20</f>
        <v>2.2618676205588875</v>
      </c>
      <c r="I48" s="141">
        <f t="shared" si="21"/>
        <v>2.1582240688677135</v>
      </c>
      <c r="J48" s="141">
        <f t="shared" si="21"/>
        <v>2.1996039142590869</v>
      </c>
      <c r="K48" s="142" t="s">
        <v>276</v>
      </c>
    </row>
    <row r="49" spans="2:11" ht="14.4">
      <c r="G49" s="78" t="s">
        <v>277</v>
      </c>
      <c r="H49" s="141">
        <f t="shared" ref="H49:J49" si="22">C28/C39</f>
        <v>0.45916768796291363</v>
      </c>
      <c r="I49" s="141">
        <f t="shared" si="22"/>
        <v>6.7160732506310078E-2</v>
      </c>
      <c r="J49" s="141">
        <f t="shared" si="22"/>
        <v>5.9005185775050012E-2</v>
      </c>
      <c r="K49" s="142" t="s">
        <v>278</v>
      </c>
    </row>
    <row r="50" spans="2:11" ht="14.4">
      <c r="G50" s="78" t="s">
        <v>279</v>
      </c>
      <c r="H50" s="141">
        <f t="shared" ref="H50:J50" si="23">C33/C39</f>
        <v>0.54083231203708637</v>
      </c>
      <c r="I50" s="141">
        <f t="shared" si="23"/>
        <v>0.93283926749368995</v>
      </c>
      <c r="J50" s="141">
        <f t="shared" si="23"/>
        <v>0.94099481422495002</v>
      </c>
      <c r="K50" s="142" t="s">
        <v>280</v>
      </c>
    </row>
    <row r="51" spans="2:11" ht="14.4">
      <c r="G51" s="78" t="s">
        <v>281</v>
      </c>
      <c r="H51" s="146">
        <f>('Rachunek zysków i strat'!B16+'Przepływy pieniężne'!B36*(-1))/'Przepływy pieniężne'!B36*(-1)</f>
        <v>6.7294388931591085</v>
      </c>
      <c r="I51" s="146">
        <f>('Rachunek zysków i strat'!C16+'Przepływy pieniężne'!C36*(-1))/'Przepływy pieniężne'!C36*(-1)</f>
        <v>11.463336875664186</v>
      </c>
      <c r="J51" s="146">
        <f>('Rachunek zysków i strat'!D16+'Przepływy pieniężne'!D36*(-1))/'Przepływy pieniężne'!D36*(-1)</f>
        <v>4.4029093369418133</v>
      </c>
      <c r="K51" s="143" t="s">
        <v>282</v>
      </c>
    </row>
    <row r="52" spans="2:11" ht="14.4">
      <c r="H52" s="1"/>
      <c r="I52" s="1"/>
      <c r="J52" s="1"/>
      <c r="K52" s="1"/>
    </row>
    <row r="53" spans="2:11" ht="14.4">
      <c r="B53" s="78" t="s">
        <v>283</v>
      </c>
      <c r="C53" s="145">
        <v>2018</v>
      </c>
      <c r="D53" s="147" t="s">
        <v>10</v>
      </c>
      <c r="E53" s="147" t="s">
        <v>11</v>
      </c>
      <c r="F53" s="147" t="s">
        <v>12</v>
      </c>
      <c r="G53" s="1"/>
    </row>
    <row r="54" spans="2:11" ht="14.4">
      <c r="B54" s="78" t="s">
        <v>284</v>
      </c>
      <c r="C54" s="148">
        <v>57054</v>
      </c>
      <c r="D54" s="147">
        <v>80955</v>
      </c>
      <c r="E54" s="147">
        <v>85227</v>
      </c>
      <c r="F54" s="147">
        <v>97516</v>
      </c>
      <c r="G54" s="1"/>
    </row>
    <row r="55" spans="2:11" ht="14.4">
      <c r="B55" s="78" t="s">
        <v>285</v>
      </c>
      <c r="C55" s="148">
        <v>39852</v>
      </c>
      <c r="D55" s="149">
        <v>42657</v>
      </c>
      <c r="E55" s="149">
        <v>46799</v>
      </c>
      <c r="F55" s="149">
        <v>47206</v>
      </c>
      <c r="G55" s="1"/>
    </row>
    <row r="56" spans="2:11" ht="14.4">
      <c r="B56" s="78" t="s">
        <v>286</v>
      </c>
      <c r="C56" s="148">
        <v>33452</v>
      </c>
      <c r="D56" s="149">
        <f t="shared" ref="D56:F56" si="24">C12+C13+C14</f>
        <v>41234</v>
      </c>
      <c r="E56" s="149">
        <f t="shared" si="24"/>
        <v>37476</v>
      </c>
      <c r="F56" s="149">
        <f t="shared" si="24"/>
        <v>39182</v>
      </c>
      <c r="G56" s="1"/>
    </row>
    <row r="57" spans="2:11" ht="14.4">
      <c r="B57" s="147" t="s">
        <v>287</v>
      </c>
      <c r="C57" s="148">
        <v>25121</v>
      </c>
      <c r="D57" s="150">
        <v>50749</v>
      </c>
      <c r="E57" s="151">
        <v>86852</v>
      </c>
      <c r="F57" s="151">
        <v>96898</v>
      </c>
      <c r="G57" s="1"/>
    </row>
    <row r="58" spans="2:11" ht="14.4">
      <c r="B58" s="147" t="s">
        <v>288</v>
      </c>
      <c r="C58" s="147">
        <v>141067</v>
      </c>
      <c r="D58" s="150">
        <v>168197</v>
      </c>
      <c r="E58" s="152">
        <v>173491</v>
      </c>
      <c r="F58" s="152">
        <v>188814</v>
      </c>
      <c r="G58" s="1"/>
    </row>
    <row r="59" spans="2:11" ht="14.4">
      <c r="B59" s="147" t="s">
        <v>289</v>
      </c>
      <c r="C59" s="147">
        <v>101215</v>
      </c>
      <c r="D59" s="149">
        <v>125540</v>
      </c>
      <c r="E59" s="149">
        <v>126692</v>
      </c>
      <c r="F59" s="149">
        <v>141608</v>
      </c>
      <c r="G59" s="1"/>
    </row>
    <row r="60" spans="2:11" ht="14.4">
      <c r="B60" s="147" t="s">
        <v>290</v>
      </c>
      <c r="C60" s="147">
        <v>72917</v>
      </c>
      <c r="D60" s="150">
        <v>74362</v>
      </c>
      <c r="E60" s="151">
        <v>80386</v>
      </c>
      <c r="F60" s="151">
        <v>85840</v>
      </c>
      <c r="G60" s="1"/>
    </row>
    <row r="61" spans="2:11" ht="14.4">
      <c r="D61" s="153"/>
      <c r="E61" s="154"/>
      <c r="F61" s="154"/>
      <c r="G61" s="1"/>
    </row>
    <row r="62" spans="2:11" ht="14.4">
      <c r="D62" s="153"/>
      <c r="E62" s="154"/>
      <c r="F62" s="154"/>
      <c r="G62" s="1"/>
      <c r="H62" s="199" t="s">
        <v>291</v>
      </c>
      <c r="I62" s="180"/>
      <c r="J62" s="181"/>
    </row>
    <row r="63" spans="2:11" ht="14.4">
      <c r="D63" s="153"/>
      <c r="E63" s="154"/>
      <c r="F63" s="154"/>
      <c r="G63" s="173"/>
      <c r="H63" s="171" t="s">
        <v>10</v>
      </c>
      <c r="I63" s="8" t="s">
        <v>11</v>
      </c>
      <c r="J63" s="8" t="s">
        <v>12</v>
      </c>
    </row>
    <row r="64" spans="2:11" ht="28.8">
      <c r="G64" s="172" t="s">
        <v>292</v>
      </c>
      <c r="H64" s="128">
        <f>'Rachunek zysków i strat'!B2/((C58+D58)/2)</f>
        <v>1.9137435977029333</v>
      </c>
      <c r="I64" s="128">
        <f>'Rachunek zysków i strat'!C2/((D58+E58)/2)</f>
        <v>1.8395787970312099</v>
      </c>
      <c r="J64" s="128">
        <f>'Rachunek zysków i strat'!D2/((E58+F58)/2)</f>
        <v>2.1562219676791652</v>
      </c>
      <c r="K64" s="127" t="s">
        <v>293</v>
      </c>
    </row>
    <row r="65" spans="7:11" ht="14.4">
      <c r="G65" s="147" t="s">
        <v>294</v>
      </c>
      <c r="H65" s="128">
        <f>'Rachunek zysków i strat'!B2/((C55+D55)/2)</f>
        <v>7.1731811075155436</v>
      </c>
      <c r="I65" s="128">
        <f>'Rachunek zysków i strat'!C2/((D55+E55)/2)</f>
        <v>7.0264934716508671</v>
      </c>
      <c r="J65" s="128">
        <f>'Rachunek zysków i strat'!D2/((E55+F55)/2)</f>
        <v>8.31030264347641</v>
      </c>
      <c r="K65" s="127" t="s">
        <v>295</v>
      </c>
    </row>
    <row r="66" spans="7:11" ht="28.8">
      <c r="G66" s="147" t="s">
        <v>296</v>
      </c>
      <c r="H66" s="128">
        <f>'Rachunek zysków i strat'!B2/((C59+D59)/2)</f>
        <v>2.6100945954885231</v>
      </c>
      <c r="I66" s="128">
        <f>'Rachunek zysków i strat'!C2/((D59+E59)/2)</f>
        <v>2.4919994290970218</v>
      </c>
      <c r="J66" s="128">
        <f>'Rachunek zysków i strat'!D2/((E59+F59)/2)</f>
        <v>2.9117033171822588</v>
      </c>
      <c r="K66" s="127" t="s">
        <v>297</v>
      </c>
    </row>
    <row r="67" spans="7:11" ht="14.4">
      <c r="G67" s="147" t="s">
        <v>298</v>
      </c>
      <c r="H67" s="128">
        <f>'Rachunek zysków i strat'!B2/((C54+D54)/2)</f>
        <v>4.2885029237223655</v>
      </c>
      <c r="I67" s="128">
        <f>'Rachunek zysków i strat'!C2/((D54+E54)/2)</f>
        <v>3.7823711352613398</v>
      </c>
      <c r="J67" s="128">
        <f>'Rachunek zysków i strat'!D2/((E54+F54)/2)</f>
        <v>4.2749106668928496</v>
      </c>
      <c r="K67" s="127" t="s">
        <v>299</v>
      </c>
    </row>
    <row r="68" spans="7:11" ht="28.8">
      <c r="G68" s="147" t="s">
        <v>300</v>
      </c>
      <c r="H68" s="128">
        <f>'Rachunek zysków i strat'!B2/((C56+D56)/2)</f>
        <v>7.9245373965669605</v>
      </c>
      <c r="I68" s="128">
        <f>'Rachunek zysków i strat'!C2/((D56+E56)/2)</f>
        <v>7.9857959598526236</v>
      </c>
      <c r="J68" s="128">
        <f>'Rachunek zysków i strat'!D2/((E56+F56)/2)</f>
        <v>10.190847661039944</v>
      </c>
      <c r="K68" s="127" t="s">
        <v>301</v>
      </c>
    </row>
    <row r="69" spans="7:11" ht="28.8">
      <c r="G69" s="147" t="s">
        <v>302</v>
      </c>
      <c r="H69" s="128">
        <f>'Rachunek zysków i strat'!B2/((C57+D57)/2)</f>
        <v>7.8008699090549625</v>
      </c>
      <c r="I69" s="128">
        <f>'Rachunek zysków i strat'!C2/((D57+E57)/2)</f>
        <v>4.5680045929898769</v>
      </c>
      <c r="J69" s="128">
        <f>'Rachunek zysków i strat'!D2/((E57+F57)/2)</f>
        <v>4.2514829931972793</v>
      </c>
      <c r="K69" s="127" t="s">
        <v>303</v>
      </c>
    </row>
    <row r="70" spans="7:11" ht="28.8">
      <c r="G70" s="147" t="s">
        <v>304</v>
      </c>
      <c r="H70" s="135">
        <f>(((C54+D54)/2)*365)/'Rachunek zysków i strat'!B2</f>
        <v>85.111286267512824</v>
      </c>
      <c r="I70" s="135">
        <f>(((D54+E54)/2)*365)/'Rachunek zysków i strat'!C2</f>
        <v>96.500313413792114</v>
      </c>
      <c r="J70" s="135">
        <f>(((E54+F54)/2)*365)/'Rachunek zysków i strat'!D2</f>
        <v>85.381901153339058</v>
      </c>
      <c r="K70" s="127" t="s">
        <v>305</v>
      </c>
    </row>
    <row r="71" spans="7:11" ht="28.8">
      <c r="G71" s="147" t="s">
        <v>306</v>
      </c>
      <c r="H71" s="135">
        <f>(((C56+D56)/2)*365)/'Rachunek zysków i strat'!B2</f>
        <v>46.059470948818287</v>
      </c>
      <c r="I71" s="135">
        <f>(((D56+E56)/2)*365)/'Rachunek zysków i strat'!C2</f>
        <v>45.706151501363429</v>
      </c>
      <c r="J71" s="135">
        <f>(((E56+F56)/2)*365)/'Rachunek zysków i strat'!D2</f>
        <v>35.816451402311799</v>
      </c>
      <c r="K71" s="127" t="s">
        <v>307</v>
      </c>
    </row>
    <row r="72" spans="7:11" ht="43.2">
      <c r="G72" s="147" t="s">
        <v>308</v>
      </c>
      <c r="H72" s="135">
        <f>(((C57+D57)/2)*365)/'Rachunek zysków i strat'!B2</f>
        <v>46.789653494454697</v>
      </c>
      <c r="I72" s="135">
        <f>(((D57+E57)/2)*365)/'Rachunek zysków i strat'!C2</f>
        <v>79.903597417597624</v>
      </c>
      <c r="J72" s="135">
        <f>(((E57+F57)/2)*365)/'Rachunek zysków i strat'!D2</f>
        <v>85.852395642656901</v>
      </c>
      <c r="K72" s="127" t="s">
        <v>309</v>
      </c>
    </row>
    <row r="75" spans="7:11" ht="14.4">
      <c r="H75" s="199" t="s">
        <v>310</v>
      </c>
      <c r="I75" s="180"/>
      <c r="J75" s="181"/>
    </row>
    <row r="76" spans="7:11" ht="14.4">
      <c r="H76" s="8" t="s">
        <v>10</v>
      </c>
      <c r="I76" s="8" t="s">
        <v>11</v>
      </c>
      <c r="J76" s="8" t="s">
        <v>12</v>
      </c>
      <c r="K76" s="1"/>
    </row>
    <row r="77" spans="7:11" ht="28.8">
      <c r="G77" s="78" t="s">
        <v>311</v>
      </c>
      <c r="H77" s="155">
        <f>'Rachunek zysków i strat'!B22/((C58+D58)/2)</f>
        <v>3.7767085726111024E-2</v>
      </c>
      <c r="I77" s="155">
        <f>'Rachunek zysków i strat'!C22/((D58+E58)/2)</f>
        <v>4.5444967338624707E-2</v>
      </c>
      <c r="J77" s="155">
        <f>'Rachunek zysków i strat'!D22/((E58+F58)/2)</f>
        <v>4.2880998054125666E-2</v>
      </c>
      <c r="K77" s="142" t="s">
        <v>312</v>
      </c>
    </row>
    <row r="78" spans="7:11" ht="28.8">
      <c r="G78" s="78" t="s">
        <v>313</v>
      </c>
      <c r="H78" s="155">
        <f>'Rachunek zysków i strat'!B22/((C60+D60)/2)</f>
        <v>7.9305264158501892E-2</v>
      </c>
      <c r="I78" s="155">
        <f>'Rachunek zysków i strat'!C22/((D60+E60)/2)</f>
        <v>0.10034378473388994</v>
      </c>
      <c r="J78" s="155">
        <f>'Rachunek zysków i strat'!D22/((E60+F60)/2)</f>
        <v>9.3463116479973046E-2</v>
      </c>
      <c r="K78" s="143" t="s">
        <v>314</v>
      </c>
    </row>
    <row r="79" spans="7:11" ht="28.8">
      <c r="G79" s="78" t="s">
        <v>315</v>
      </c>
      <c r="H79" s="155">
        <f>C27/'Rachunek zysków i strat'!B2</f>
        <v>1.9734663395578625E-2</v>
      </c>
      <c r="I79" s="155">
        <f>D27/'Rachunek zysków i strat'!C2</f>
        <v>2.470400692374022E-2</v>
      </c>
      <c r="J79" s="155">
        <f>E27/'Rachunek zysków i strat'!D2</f>
        <v>1.9887098219428835E-2</v>
      </c>
      <c r="K79" s="142" t="s">
        <v>316</v>
      </c>
    </row>
    <row r="80" spans="7:11" ht="14.4">
      <c r="H80" s="1"/>
      <c r="I80" s="1"/>
      <c r="J80" s="1"/>
      <c r="K80" s="170"/>
    </row>
    <row r="81" spans="8:11" ht="14.4">
      <c r="H81" s="1"/>
      <c r="I81" s="1"/>
      <c r="J81" s="1"/>
      <c r="K81" s="1"/>
    </row>
    <row r="82" spans="8:11" ht="14.4">
      <c r="H82" s="1"/>
      <c r="I82" s="1"/>
      <c r="J82" s="1"/>
      <c r="K82" s="1"/>
    </row>
    <row r="83" spans="8:11" ht="14.4">
      <c r="H83" s="1"/>
      <c r="I83" s="1"/>
      <c r="J83" s="1"/>
      <c r="K83" s="1"/>
    </row>
    <row r="84" spans="8:11" ht="14.4">
      <c r="H84" s="1"/>
      <c r="I84" s="1"/>
      <c r="J84" s="1"/>
      <c r="K84" s="1"/>
    </row>
    <row r="85" spans="8:11" ht="14.4">
      <c r="H85" s="1"/>
      <c r="I85" s="1"/>
      <c r="J85" s="1"/>
      <c r="K85" s="1"/>
    </row>
    <row r="86" spans="8:11" ht="14.4">
      <c r="H86" s="1"/>
      <c r="I86" s="1"/>
      <c r="J86" s="1"/>
      <c r="K86" s="1"/>
    </row>
    <row r="87" spans="8:11" ht="14.4">
      <c r="H87" s="1"/>
      <c r="I87" s="1"/>
      <c r="J87" s="1"/>
      <c r="K87" s="1"/>
    </row>
    <row r="88" spans="8:11" ht="14.4">
      <c r="H88" s="1"/>
      <c r="I88" s="1"/>
      <c r="J88" s="1"/>
      <c r="K88" s="1"/>
    </row>
    <row r="89" spans="8:11" ht="14.4">
      <c r="H89" s="1"/>
      <c r="I89" s="1"/>
      <c r="J89" s="1"/>
      <c r="K89" s="1"/>
    </row>
    <row r="90" spans="8:11" ht="14.4">
      <c r="H90" s="1"/>
      <c r="I90" s="1"/>
      <c r="J90" s="1"/>
      <c r="K90" s="1"/>
    </row>
    <row r="91" spans="8:11" ht="14.4">
      <c r="H91" s="1"/>
      <c r="I91" s="1"/>
      <c r="J91" s="1"/>
      <c r="K91" s="1"/>
    </row>
    <row r="92" spans="8:11" ht="14.4">
      <c r="H92" s="1"/>
      <c r="I92" s="1"/>
      <c r="J92" s="1"/>
      <c r="K92" s="1"/>
    </row>
    <row r="93" spans="8:11" ht="14.4">
      <c r="H93" s="1"/>
      <c r="I93" s="1"/>
      <c r="J93" s="1"/>
      <c r="K93" s="1"/>
    </row>
    <row r="94" spans="8:11" ht="14.4">
      <c r="H94" s="1"/>
      <c r="I94" s="1"/>
      <c r="J94" s="1"/>
      <c r="K94" s="1"/>
    </row>
    <row r="95" spans="8:11" ht="14.4">
      <c r="H95" s="1"/>
      <c r="I95" s="1"/>
      <c r="J95" s="1"/>
      <c r="K95" s="1"/>
    </row>
  </sheetData>
  <mergeCells count="10">
    <mergeCell ref="H62:J62"/>
    <mergeCell ref="H75:J75"/>
    <mergeCell ref="H2:J2"/>
    <mergeCell ref="H12:J12"/>
    <mergeCell ref="H17:J17"/>
    <mergeCell ref="K27:K29"/>
    <mergeCell ref="H31:J31"/>
    <mergeCell ref="H33:J33"/>
    <mergeCell ref="H35:J35"/>
    <mergeCell ref="H39:J39"/>
  </mergeCells>
  <pageMargins left="0.7" right="0.7" top="0.75" bottom="0.75" header="0.3" footer="0.3"/>
  <drawing r:id="rId1"/>
  <tableParts count="8">
    <tablePart r:id="rId2"/>
    <tablePart r:id="rId3"/>
    <tablePart r:id="rId4"/>
    <tablePart r:id="rId5"/>
    <tablePart r:id="rId6"/>
    <tablePart r:id="rId7"/>
    <tablePart r:id="rId8"/>
    <tablePart r:id="rId9"/>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17"/>
  <sheetViews>
    <sheetView tabSelected="1" zoomScale="49" workbookViewId="0">
      <selection activeCell="I31" sqref="I31"/>
    </sheetView>
  </sheetViews>
  <sheetFormatPr defaultColWidth="14.44140625" defaultRowHeight="15" customHeight="1"/>
  <cols>
    <col min="1" max="1" width="130.44140625" customWidth="1"/>
  </cols>
  <sheetData>
    <row r="1" spans="1:1" thickBot="1">
      <c r="A1" s="164" t="s">
        <v>317</v>
      </c>
    </row>
    <row r="2" spans="1:1" ht="28.8">
      <c r="A2" s="157" t="s">
        <v>318</v>
      </c>
    </row>
    <row r="3" spans="1:1" ht="28.8">
      <c r="A3" s="158" t="s">
        <v>319</v>
      </c>
    </row>
    <row r="4" spans="1:1" ht="14.4">
      <c r="A4" s="159" t="s">
        <v>320</v>
      </c>
    </row>
    <row r="5" spans="1:1" ht="14.4">
      <c r="A5" s="160" t="s">
        <v>321</v>
      </c>
    </row>
    <row r="6" spans="1:1" ht="43.2">
      <c r="A6" s="161" t="s">
        <v>322</v>
      </c>
    </row>
    <row r="7" spans="1:1" ht="57.6">
      <c r="A7" s="162" t="s">
        <v>323</v>
      </c>
    </row>
    <row r="8" spans="1:1" ht="28.8">
      <c r="A8" s="162" t="s">
        <v>324</v>
      </c>
    </row>
    <row r="9" spans="1:1" ht="14.4">
      <c r="A9" s="162" t="s">
        <v>325</v>
      </c>
    </row>
    <row r="10" spans="1:1" ht="14.4">
      <c r="A10" s="162" t="s">
        <v>326</v>
      </c>
    </row>
    <row r="11" spans="1:1" ht="29.4" thickBot="1">
      <c r="A11" s="163" t="s">
        <v>327</v>
      </c>
    </row>
    <row r="17" spans="1:1" ht="14.4">
      <c r="A17" s="15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Arkusze</vt:lpstr>
      </vt:variant>
      <vt:variant>
        <vt:i4>9</vt:i4>
      </vt:variant>
      <vt:variant>
        <vt:lpstr>Nazwane zakresy</vt:lpstr>
      </vt:variant>
      <vt:variant>
        <vt:i4>3</vt:i4>
      </vt:variant>
    </vt:vector>
  </HeadingPairs>
  <TitlesOfParts>
    <vt:vector size="12" baseType="lpstr">
      <vt:lpstr>Wstęp</vt:lpstr>
      <vt:lpstr>Aktywa</vt:lpstr>
      <vt:lpstr>Arkusz4</vt:lpstr>
      <vt:lpstr>Pasywa</vt:lpstr>
      <vt:lpstr>Struktura majątkowo-kapitałowa</vt:lpstr>
      <vt:lpstr>Rachunek zysków i strat</vt:lpstr>
      <vt:lpstr>Przepływy pieniężne</vt:lpstr>
      <vt:lpstr>Wskaźniki</vt:lpstr>
      <vt:lpstr>Wnioski</vt:lpstr>
      <vt:lpstr>Aktywa!ExternalData_1</vt:lpstr>
      <vt:lpstr>'Przepływy pieniężne'!ExternalData_1</vt:lpstr>
      <vt:lpstr>'Rachunek zysków i strat'!ExternalData_1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Mateusz Strojek</dc:creator>
  <cp:lastModifiedBy>Mateusz Strojek</cp:lastModifiedBy>
  <dcterms:created xsi:type="dcterms:W3CDTF">2022-12-28T08:00:18Z</dcterms:created>
  <dcterms:modified xsi:type="dcterms:W3CDTF">2023-01-07T20:08:08Z</dcterms:modified>
</cp:coreProperties>
</file>