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776" documentId="14_{815BE33D-9411-4439-8E9D-B627326FA395}" xr6:coauthVersionLast="47" xr6:coauthVersionMax="47" xr10:uidLastSave="{155D5AFD-30CA-470B-A761-6A1570DB0ED4}"/>
  <bookViews>
    <workbookView xWindow="28680" yWindow="-1530" windowWidth="29040" windowHeight="15720" tabRatio="929" activeTab="1" xr2:uid="{00000000-000D-0000-FFFF-FFFF00000000}"/>
  </bookViews>
  <sheets>
    <sheet name="parameters" sheetId="4" r:id="rId1"/>
    <sheet name="data_2024" sheetId="6" r:id="rId2"/>
    <sheet name="data_2012" sheetId="2" r:id="rId3"/>
    <sheet name="parameters_comments" sheetId="14" r:id="rId4"/>
    <sheet name="parameters_original" sheetId="5" r:id="rId5"/>
    <sheet name="Sheet5" sheetId="11" r:id="rId6"/>
    <sheet name="data_2024_comments" sheetId="13" r:id="rId7"/>
    <sheet name="Sheet6" sheetId="12" r:id="rId8"/>
    <sheet name="healthy life years" sheetId="15" r:id="rId9"/>
    <sheet name="absences" sheetId="16" r:id="rId10"/>
    <sheet name="employment" sheetId="17" r:id="rId11"/>
    <sheet name="depresja" sheetId="18" r:id="rId12"/>
    <sheet name="stroke" sheetId="20" r:id="rId13"/>
    <sheet name="diabetes" sheetId="22" r:id="rId14"/>
    <sheet name="cancer" sheetId="23" r:id="rId15"/>
    <sheet name="expected lifetime" sheetId="10" r:id="rId16"/>
    <sheet name="hypertension_data" sheetId="8" r:id="rId17"/>
    <sheet name="nfz_expenditure" sheetId="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6" l="1"/>
  <c r="L32" i="6"/>
  <c r="M32" i="6"/>
  <c r="N32" i="6"/>
  <c r="O32" i="6"/>
  <c r="P32" i="6"/>
  <c r="R32" i="6"/>
  <c r="S32" i="6"/>
  <c r="T32" i="6"/>
  <c r="U32" i="6"/>
  <c r="W32" i="6"/>
  <c r="V32" i="6"/>
  <c r="T25" i="20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" i="22"/>
  <c r="J20" i="20"/>
  <c r="J21" i="20"/>
  <c r="S30" i="20"/>
  <c r="S29" i="20"/>
  <c r="S26" i="20"/>
  <c r="S25" i="20"/>
  <c r="S22" i="20"/>
  <c r="S21" i="20"/>
  <c r="S18" i="20"/>
  <c r="S17" i="20"/>
  <c r="S14" i="20"/>
  <c r="S13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6" i="20"/>
  <c r="S8" i="20"/>
  <c r="S7" i="20"/>
  <c r="Y13" i="20"/>
  <c r="X13" i="20"/>
  <c r="W13" i="20"/>
  <c r="A42" i="20"/>
  <c r="T18" i="18"/>
  <c r="U18" i="18"/>
  <c r="S18" i="18"/>
  <c r="E10" i="18"/>
  <c r="O35" i="18"/>
  <c r="O34" i="18"/>
  <c r="O31" i="18"/>
  <c r="O30" i="18"/>
  <c r="O22" i="18"/>
  <c r="O27" i="18"/>
  <c r="O26" i="18"/>
  <c r="O23" i="18"/>
  <c r="E11" i="18"/>
  <c r="E12" i="18"/>
  <c r="E15" i="18"/>
  <c r="E14" i="18"/>
  <c r="E17" i="18"/>
  <c r="E16" i="18"/>
  <c r="E19" i="18"/>
  <c r="E18" i="18"/>
  <c r="E21" i="18"/>
  <c r="E20" i="18"/>
  <c r="E23" i="18"/>
  <c r="E22" i="18"/>
  <c r="E13" i="18"/>
  <c r="O19" i="18"/>
  <c r="O18" i="18"/>
  <c r="O13" i="18"/>
  <c r="O12" i="18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" i="17"/>
  <c r="I1" i="17"/>
  <c r="H1" i="17"/>
  <c r="G1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H3" i="17"/>
  <c r="G3" i="1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3" i="1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" i="16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</calcChain>
</file>

<file path=xl/sharedStrings.xml><?xml version="1.0" encoding="utf-8"?>
<sst xmlns="http://schemas.openxmlformats.org/spreadsheetml/2006/main" count="1953" uniqueCount="235">
  <si>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</si>
  <si>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</si>
  <si>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</si>
  <si>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</si>
  <si>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</si>
  <si>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</si>
  <si>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</si>
  <si>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</si>
  <si>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</si>
  <si>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</si>
  <si>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</si>
  <si>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</si>
  <si>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</si>
  <si>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</si>
  <si>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</si>
  <si>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</si>
  <si>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</si>
  <si>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</si>
  <si>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</si>
  <si>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</si>
  <si>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</si>
  <si>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</si>
  <si>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</si>
  <si>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</si>
  <si>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</si>
  <si>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</si>
  <si>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</si>
  <si>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</si>
  <si>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</si>
  <si>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</si>
  <si>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</si>
  <si>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</si>
  <si>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</si>
  <si>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</si>
  <si>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</si>
  <si>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</si>
  <si>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</si>
  <si>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</si>
  <si>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</si>
  <si>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</si>
  <si>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</si>
  <si>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</si>
  <si>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</si>
  <si>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</si>
  <si>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</si>
  <si>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</si>
  <si>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</si>
  <si>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</si>
  <si>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</si>
  <si>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</si>
  <si>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</si>
  <si>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</si>
  <si>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</si>
  <si>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</si>
  <si>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</si>
  <si>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</si>
  <si>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</si>
  <si>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</si>
  <si>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</si>
  <si>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</si>
  <si>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</si>
  <si>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</si>
  <si>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</si>
  <si>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</si>
  <si>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</si>
  <si>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</si>
  <si>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</si>
  <si>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</si>
  <si>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</si>
  <si>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</si>
  <si>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</si>
  <si>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</si>
  <si>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</si>
  <si>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</si>
  <si>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</si>
  <si>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</si>
  <si>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</si>
  <si>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</si>
  <si>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</si>
  <si>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</si>
  <si>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</si>
  <si>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</si>
  <si>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</si>
  <si>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</si>
  <si>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</si>
  <si>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</si>
  <si>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</si>
  <si>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</si>
  <si>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</si>
  <si>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</si>
  <si>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</si>
  <si>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</si>
  <si>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</si>
  <si>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</si>
  <si>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</si>
  <si>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</si>
  <si>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</si>
  <si>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</si>
  <si>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</si>
  <si>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</si>
  <si>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</si>
  <si>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</si>
  <si>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</si>
  <si>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</si>
  <si>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</si>
  <si>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</si>
  <si>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</si>
  <si>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</si>
  <si>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</si>
  <si>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</si>
  <si>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</si>
  <si>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</si>
  <si>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</si>
  <si>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</si>
  <si>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</si>
  <si>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</si>
  <si>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</si>
  <si>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</si>
  <si>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</si>
  <si>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</si>
  <si>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</si>
  <si>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</si>
  <si>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</si>
  <si>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</si>
  <si>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</si>
  <si>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</si>
  <si>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</si>
  <si>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</si>
  <si>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</si>
  <si>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</si>
  <si>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</si>
  <si>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</si>
  <si>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</si>
  <si>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</si>
  <si>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</si>
  <si>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</si>
  <si>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</si>
  <si>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</si>
  <si>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</si>
  <si>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</si>
  <si>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</si>
  <si>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</si>
  <si>
    <t>this is our new mortility</t>
  </si>
  <si>
    <t>Employment Rate</t>
  </si>
  <si>
    <t>Absence Days</t>
  </si>
  <si>
    <t>Cancer Prevalence</t>
  </si>
  <si>
    <t>Diabetes Prevalence</t>
  </si>
  <si>
    <t>Hypertension Prevalence</t>
  </si>
  <si>
    <t>Mortality Rate</t>
  </si>
  <si>
    <t>Heart Disease Prevalence</t>
  </si>
  <si>
    <t>Stroke Prevalence</t>
  </si>
  <si>
    <t>Colorectal Cancer Prevalence</t>
  </si>
  <si>
    <t>Breast Cancer Prevalence</t>
  </si>
  <si>
    <t>Endometrial Cancer Prevalence</t>
  </si>
  <si>
    <t>Depression Prevalence</t>
  </si>
  <si>
    <t>Anxiety Prevalence</t>
  </si>
  <si>
    <t>Public Health Costs</t>
  </si>
  <si>
    <t>friendly_name</t>
  </si>
  <si>
    <t>Healthy life years in absolute value at birth</t>
  </si>
  <si>
    <t>Men</t>
  </si>
  <si>
    <t>Women</t>
  </si>
  <si>
    <t>Healthy life years in absolute value at 50</t>
  </si>
  <si>
    <t>Healthy life years in absolute value at 65</t>
  </si>
  <si>
    <t>Males</t>
  </si>
  <si>
    <t>From 15 to 24 years</t>
  </si>
  <si>
    <t>From 25 to 34 years</t>
  </si>
  <si>
    <t>From 35 to 44 years</t>
  </si>
  <si>
    <t>From 45 to 54 years</t>
  </si>
  <si>
    <t>From 55 to 64 years</t>
  </si>
  <si>
    <t>From 65 to 74 years</t>
  </si>
  <si>
    <t>75 years or over</t>
  </si>
  <si>
    <t>Females</t>
  </si>
  <si>
    <t>From 15 to 19 years</t>
  </si>
  <si>
    <t>From 20 to 24 years</t>
  </si>
  <si>
    <t>From 25 to 29 years</t>
  </si>
  <si>
    <t>From 30 to 34 years</t>
  </si>
  <si>
    <t>From 35 to 39 years</t>
  </si>
  <si>
    <t>From 40 to 44 years</t>
  </si>
  <si>
    <t>From 45 to 49 years</t>
  </si>
  <si>
    <t>From 50 to 54 years</t>
  </si>
  <si>
    <t>From 55 to 59 years</t>
  </si>
  <si>
    <t>From 60 to 64 years</t>
  </si>
  <si>
    <t>From 65 to 69 years</t>
  </si>
  <si>
    <t>From 70 to 74 years</t>
  </si>
  <si>
    <t>Gender</t>
  </si>
  <si>
    <t>Age</t>
  </si>
  <si>
    <t>employment policzone</t>
  </si>
  <si>
    <t>Tabela 2.1: Struktura wieku i płci pacjentów, którym udzielono świadczenia z rozpoznaniem głównym lub współistniejącym depresji—F31.3–F31.6, F32, F33, F34.1, F34.8, F34.9, F38, F39 (2013–2023)</t>
  </si>
  <si>
    <t>Rok</t>
  </si>
  <si>
    <t>Łącznie (tys.)</t>
  </si>
  <si>
    <t>0-17</t>
  </si>
  <si>
    <t>18-34</t>
  </si>
  <si>
    <t>75+</t>
  </si>
  <si>
    <t>% kobiet</t>
  </si>
  <si>
    <t>Źródło: opracowanie własne na podstawie danych NFZ</t>
  </si>
  <si>
    <t>Wykres 2.1: Liczba osób, którym udzielono świadczenia z rozpoznaniem depresji (F31.3–F31.6, F32, F33, F34.1, F34.8, F34.9, F38, F39 wg ICD-10, głównym lub współistniejącym) wg grup wiekowych oraz płci (2023)</t>
  </si>
  <si>
    <t>Grupa wiekowa</t>
  </si>
  <si>
    <t>Płeć</t>
  </si>
  <si>
    <t>Liczba pacjentów</t>
  </si>
  <si>
    <t>Mężczyźni</t>
  </si>
  <si>
    <t>Kobiety</t>
  </si>
  <si>
    <t>populacja</t>
  </si>
  <si>
    <t>20-34</t>
  </si>
  <si>
    <t xml:space="preserve">Województwa
Powiaty
Grupy wieku </t>
  </si>
  <si>
    <t>Ogółem</t>
  </si>
  <si>
    <t xml:space="preserve">Kobiety </t>
  </si>
  <si>
    <t>POLSKA</t>
  </si>
  <si>
    <t xml:space="preserve">    0    -    4</t>
  </si>
  <si>
    <t xml:space="preserve">    5    -    9</t>
  </si>
  <si>
    <t xml:space="preserve">    10   -    14</t>
  </si>
  <si>
    <t xml:space="preserve">    15   -    19</t>
  </si>
  <si>
    <t>depresja</t>
  </si>
  <si>
    <t>Wykres 2.4: Liczba przypadków udaru niedokrwiennego mózgu w podziale na grupę wiekową i płeć, wg rodzaju UMN (pierwszorazowy/ponowny) (2023 r.)</t>
  </si>
  <si>
    <t>Ponowny</t>
  </si>
  <si>
    <t>Liczba przypadków</t>
  </si>
  <si>
    <t>NIE</t>
  </si>
  <si>
    <t>&lt;18</t>
  </si>
  <si>
    <t>TAK</t>
  </si>
  <si>
    <t>&lt;5</t>
  </si>
  <si>
    <t>Etykiety wierszy</t>
  </si>
  <si>
    <t>Suma z Liczba przypadków</t>
  </si>
  <si>
    <t>NFZ o zdrowiu. Cukrzyca - ezdrowie.gov.pl</t>
  </si>
  <si>
    <t>`</t>
  </si>
  <si>
    <t>osoby które leczyły się z powodu cukrzycy</t>
  </si>
  <si>
    <t>Raporty | Krajowy Rejestr Nowotworów</t>
  </si>
  <si>
    <t>endometrial K</t>
  </si>
  <si>
    <t>00-04</t>
  </si>
  <si>
    <t>05-09</t>
  </si>
  <si>
    <t>80-84</t>
  </si>
  <si>
    <t>colorectal</t>
  </si>
  <si>
    <t>endometrial</t>
  </si>
  <si>
    <t>total</t>
  </si>
  <si>
    <t>Wsp. Surowy / 100 000</t>
  </si>
  <si>
    <t>breast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</si>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</sst>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  <numFmt numFmtId="170" formatCode="#,##0.##########"/>
    <numFmt numFmtId="171" formatCode="0.0%"/>
    <numFmt numFmtId="172" formatCode="_-* #,##0.00\ _z_ł_-;\-* #,##0.00\ _z_ł_-;_-* &quot;-&quot;??\ _z_ł_-;_-@_-"/>
    <numFmt numFmtId="173" formatCode="_-* #,##0.000_-;\-* #,##0.00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6F6F6"/>
      </patternFill>
    </fill>
    <fill>
      <patternFill patternType="solid">
        <fgColor rgb="FF26147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8" fillId="0" borderId="0"/>
    <xf numFmtId="0" fontId="9" fillId="2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3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3" fillId="0" borderId="0"/>
  </cellStyleXfs>
  <cellXfs count="94">
    <xf numFmtId="0" fontId="0" fillId="0" borderId="0" xfId="0"/>
    <xf numFmtId="2" fontId="0" fillId="0" borderId="0" xfId="0" applyNumberFormat="1"/>
    <xf numFmtId="0" fontId="11" fillId="0" borderId="0" xfId="0" applyFont="1"/>
    <xf numFmtId="0" fontId="6" fillId="0" borderId="0" xfId="0" applyFont="1"/>
    <xf numFmtId="0" fontId="6" fillId="0" borderId="0" xfId="0" quotePrefix="1" applyFont="1"/>
    <xf numFmtId="2" fontId="14" fillId="0" borderId="0" xfId="0" applyNumberFormat="1" applyFont="1"/>
    <xf numFmtId="43" fontId="0" fillId="0" borderId="0" xfId="4" applyFont="1"/>
    <xf numFmtId="165" fontId="10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10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11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11" fillId="0" borderId="0" xfId="0" applyNumberFormat="1" applyFont="1" applyAlignment="1">
      <alignment vertical="center"/>
    </xf>
    <xf numFmtId="0" fontId="15" fillId="2" borderId="0" xfId="5" applyFont="1" applyAlignment="1">
      <alignment horizontal="center" vertical="center" wrapText="1"/>
    </xf>
    <xf numFmtId="164" fontId="15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5" fillId="0" borderId="0" xfId="0" applyFont="1"/>
    <xf numFmtId="0" fontId="5" fillId="0" borderId="0" xfId="0" quotePrefix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6" fillId="0" borderId="0" xfId="6"/>
    <xf numFmtId="0" fontId="18" fillId="0" borderId="0" xfId="7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0" fontId="18" fillId="5" borderId="0" xfId="7" applyNumberFormat="1" applyFont="1" applyFill="1" applyAlignment="1">
      <alignment horizontal="right" vertical="center" shrinkToFit="1"/>
    </xf>
    <xf numFmtId="170" fontId="18" fillId="0" borderId="0" xfId="0" applyNumberFormat="1" applyFont="1" applyAlignment="1">
      <alignment horizontal="right" vertical="center" shrinkToFit="1"/>
    </xf>
    <xf numFmtId="0" fontId="1" fillId="0" borderId="0" xfId="0" applyFont="1"/>
    <xf numFmtId="0" fontId="19" fillId="0" borderId="0" xfId="8"/>
    <xf numFmtId="0" fontId="21" fillId="6" borderId="6" xfId="8" applyFont="1" applyFill="1" applyBorder="1"/>
    <xf numFmtId="0" fontId="21" fillId="6" borderId="8" xfId="8" applyFont="1" applyFill="1" applyBorder="1"/>
    <xf numFmtId="171" fontId="20" fillId="0" borderId="11" xfId="8" applyNumberFormat="1" applyFont="1" applyBorder="1"/>
    <xf numFmtId="0" fontId="20" fillId="0" borderId="9" xfId="8" applyFont="1" applyBorder="1"/>
    <xf numFmtId="0" fontId="19" fillId="0" borderId="0" xfId="8" applyAlignment="1">
      <alignment horizontal="left"/>
    </xf>
    <xf numFmtId="0" fontId="21" fillId="6" borderId="7" xfId="8" applyFont="1" applyFill="1" applyBorder="1" applyAlignment="1">
      <alignment horizontal="left"/>
    </xf>
    <xf numFmtId="0" fontId="20" fillId="0" borderId="10" xfId="8" applyFont="1" applyBorder="1" applyAlignment="1">
      <alignment horizontal="left"/>
    </xf>
    <xf numFmtId="0" fontId="22" fillId="0" borderId="0" xfId="8" applyFont="1" applyAlignment="1">
      <alignment horizontal="left"/>
    </xf>
    <xf numFmtId="171" fontId="20" fillId="0" borderId="9" xfId="10" applyNumberFormat="1" applyFont="1" applyBorder="1"/>
    <xf numFmtId="0" fontId="21" fillId="6" borderId="0" xfId="8" applyFont="1" applyFill="1"/>
    <xf numFmtId="172" fontId="0" fillId="0" borderId="0" xfId="0" applyNumberFormat="1"/>
    <xf numFmtId="0" fontId="20" fillId="0" borderId="4" xfId="8" applyFont="1" applyBorder="1"/>
    <xf numFmtId="0" fontId="21" fillId="6" borderId="7" xfId="8" applyFont="1" applyFill="1" applyBorder="1"/>
    <xf numFmtId="0" fontId="20" fillId="0" borderId="10" xfId="8" applyFont="1" applyBorder="1"/>
    <xf numFmtId="3" fontId="20" fillId="0" borderId="5" xfId="8" applyNumberFormat="1" applyFont="1" applyBorder="1"/>
    <xf numFmtId="3" fontId="20" fillId="0" borderId="11" xfId="8" applyNumberFormat="1" applyFont="1" applyBorder="1"/>
    <xf numFmtId="43" fontId="0" fillId="0" borderId="0" xfId="0" applyNumberFormat="1"/>
    <xf numFmtId="0" fontId="24" fillId="0" borderId="0" xfId="11" applyFont="1" applyAlignment="1">
      <alignment horizontal="right" vertical="center"/>
    </xf>
    <xf numFmtId="0" fontId="23" fillId="0" borderId="0" xfId="11" applyAlignment="1">
      <alignment horizontal="right"/>
    </xf>
    <xf numFmtId="0" fontId="23" fillId="0" borderId="13" xfId="11" applyBorder="1"/>
    <xf numFmtId="0" fontId="25" fillId="0" borderId="12" xfId="11" applyFont="1" applyBorder="1"/>
    <xf numFmtId="0" fontId="25" fillId="0" borderId="0" xfId="11" applyFont="1" applyAlignment="1">
      <alignment horizontal="right"/>
    </xf>
    <xf numFmtId="1" fontId="25" fillId="0" borderId="0" xfId="11" applyNumberFormat="1" applyFont="1" applyAlignment="1">
      <alignment horizontal="right" vertical="center"/>
    </xf>
    <xf numFmtId="0" fontId="26" fillId="0" borderId="0" xfId="11" applyFont="1" applyAlignment="1">
      <alignment horizontal="right"/>
    </xf>
    <xf numFmtId="49" fontId="26" fillId="0" borderId="12" xfId="11" applyNumberFormat="1" applyFont="1" applyBorder="1" applyAlignment="1">
      <alignment horizontal="left"/>
    </xf>
    <xf numFmtId="1" fontId="26" fillId="0" borderId="0" xfId="11" applyNumberFormat="1" applyFont="1" applyAlignment="1">
      <alignment horizontal="right"/>
    </xf>
    <xf numFmtId="49" fontId="25" fillId="0" borderId="12" xfId="11" applyNumberFormat="1" applyFont="1" applyBorder="1" applyAlignment="1">
      <alignment horizontal="left"/>
    </xf>
    <xf numFmtId="0" fontId="20" fillId="0" borderId="0" xfId="8" applyFont="1"/>
    <xf numFmtId="0" fontId="19" fillId="0" borderId="9" xfId="8" applyBorder="1"/>
    <xf numFmtId="0" fontId="21" fillId="6" borderId="7" xfId="0" applyFont="1" applyFill="1" applyBorder="1"/>
    <xf numFmtId="0" fontId="21" fillId="6" borderId="6" xfId="0" applyFont="1" applyFill="1" applyBorder="1"/>
    <xf numFmtId="0" fontId="21" fillId="6" borderId="8" xfId="0" applyFont="1" applyFill="1" applyBorder="1"/>
    <xf numFmtId="0" fontId="20" fillId="0" borderId="4" xfId="0" applyFont="1" applyBorder="1"/>
    <xf numFmtId="3" fontId="20" fillId="0" borderId="5" xfId="0" applyNumberFormat="1" applyFont="1" applyBorder="1"/>
    <xf numFmtId="0" fontId="20" fillId="0" borderId="10" xfId="0" applyFont="1" applyBorder="1"/>
    <xf numFmtId="0" fontId="22" fillId="0" borderId="0" xfId="0" applyFont="1"/>
    <xf numFmtId="0" fontId="20" fillId="0" borderId="0" xfId="0" applyFont="1"/>
    <xf numFmtId="0" fontId="0" fillId="0" borderId="9" xfId="0" applyBorder="1"/>
    <xf numFmtId="0" fontId="20" fillId="0" borderId="5" xfId="0" applyFont="1" applyBorder="1"/>
    <xf numFmtId="0" fontId="20" fillId="0" borderId="11" xfId="0" applyFont="1" applyBorder="1"/>
    <xf numFmtId="173" fontId="0" fillId="0" borderId="0" xfId="4" applyNumberFormat="1" applyFont="1"/>
    <xf numFmtId="0" fontId="0" fillId="0" borderId="0" xfId="4" applyNumberFormat="1" applyFont="1"/>
    <xf numFmtId="49" fontId="24" fillId="0" borderId="13" xfId="11" applyNumberFormat="1" applyFont="1" applyBorder="1" applyAlignment="1">
      <alignment horizontal="center" vertical="center" wrapText="1"/>
    </xf>
    <xf numFmtId="49" fontId="24" fillId="0" borderId="12" xfId="11" applyNumberFormat="1" applyFont="1" applyBorder="1" applyAlignment="1">
      <alignment horizontal="center" vertical="center"/>
    </xf>
    <xf numFmtId="0" fontId="24" fillId="0" borderId="14" xfId="11" applyFont="1" applyBorder="1" applyAlignment="1">
      <alignment horizontal="center" vertical="center" wrapText="1"/>
    </xf>
    <xf numFmtId="0" fontId="24" fillId="0" borderId="15" xfId="11" applyFont="1" applyBorder="1" applyAlignment="1">
      <alignment horizontal="center" vertical="center" wrapText="1"/>
    </xf>
    <xf numFmtId="0" fontId="24" fillId="0" borderId="16" xfId="11" applyFont="1" applyBorder="1" applyAlignment="1">
      <alignment horizontal="center" vertical="center" wrapText="1"/>
    </xf>
    <xf numFmtId="0" fontId="24" fillId="0" borderId="17" xfId="11" applyFont="1" applyBorder="1" applyAlignment="1">
      <alignment horizontal="center" vertical="center"/>
    </xf>
    <xf numFmtId="0" fontId="23" fillId="0" borderId="18" xfId="11" applyBorder="1" applyAlignment="1">
      <alignment horizontal="center" vertical="center"/>
    </xf>
    <xf numFmtId="0" fontId="23" fillId="0" borderId="19" xfId="11" applyBorder="1" applyAlignment="1">
      <alignment horizontal="center" vertical="center"/>
    </xf>
    <xf numFmtId="0" fontId="24" fillId="0" borderId="20" xfId="11" applyFont="1" applyBorder="1" applyAlignment="1">
      <alignment horizontal="center" vertical="center" wrapText="1"/>
    </xf>
    <xf numFmtId="0" fontId="23" fillId="0" borderId="21" xfId="11" applyBorder="1" applyAlignment="1">
      <alignment horizontal="center" vertical="center"/>
    </xf>
    <xf numFmtId="0" fontId="23" fillId="0" borderId="22" xfId="11" applyBorder="1" applyAlignment="1">
      <alignment horizontal="center" vertical="center"/>
    </xf>
  </cellXfs>
  <cellStyles count="12">
    <cellStyle name="Accent1" xfId="5" builtinId="29"/>
    <cellStyle name="Akcent 1 2" xfId="2" xr:uid="{43BF0BD2-EBEA-4273-9079-C45FAEC828DD}"/>
    <cellStyle name="Comma" xfId="4" builtinId="3"/>
    <cellStyle name="Dziesiętny 2" xfId="9" xr:uid="{7FF76F13-9D31-4AB5-9F74-BFDF5101C09A}"/>
    <cellStyle name="Hyperlink" xfId="6" builtinId="8"/>
    <cellStyle name="Normal" xfId="0" builtinId="0"/>
    <cellStyle name="Normal 2" xfId="3" xr:uid="{D7EAA087-453D-4435-B2DF-92CB44FCAF8F}"/>
    <cellStyle name="Normalny 2" xfId="7" xr:uid="{F38F7950-2DB7-4AB0-8ACF-BA911AAE429C}"/>
    <cellStyle name="Normalny 3" xfId="8" xr:uid="{6AA3A43E-716F-4B22-B263-8A7ED37267DE}"/>
    <cellStyle name="Normalny 4" xfId="11" xr:uid="{68592AC6-2828-4348-A1F5-D67541325D81}"/>
    <cellStyle name="Normalny 6" xfId="1" xr:uid="{34EE92F3-FF80-4DDE-A49E-D208E5FDC316}"/>
    <cellStyle name="Procentowy 2" xfId="10" xr:uid="{D84512CE-8FAB-4CB3-B5AF-8076AAEB5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zdrowie.gov.pl/portal/home/badania-i-dane/zdrowe-dane/raporty/nfz-o-zdrowiu-cukrzy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onkologia.org.pl/pl/raport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zdrowie.gov.pl/portal/home/badania-i-dane/zdrowe-dane/raporty/nfz-o-zdrowiu-nadcisnienie-tetnic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T36"/>
  <sheetViews>
    <sheetView zoomScale="85" zoomScaleNormal="85" workbookViewId="0">
      <selection activeCell="B19" sqref="B19"/>
    </sheetView>
  </sheetViews>
  <sheetFormatPr defaultRowHeight="14.4"/>
  <cols>
    <col min="1" max="1" width="24.5546875" bestFit="1" customWidth="1"/>
    <col min="2" max="2" width="24.5546875" customWidth="1"/>
    <col min="3" max="3" width="9" bestFit="1" customWidth="1"/>
    <col min="4" max="4" width="9.44140625" bestFit="1" customWidth="1"/>
    <col min="5" max="5" width="11.6640625" bestFit="1" customWidth="1"/>
    <col min="6" max="6" width="12.109375" bestFit="1" customWidth="1"/>
    <col min="7" max="12" width="6.109375" bestFit="1" customWidth="1"/>
    <col min="13" max="13" width="6.6640625" bestFit="1" customWidth="1"/>
    <col min="14" max="15" width="6.109375" bestFit="1" customWidth="1"/>
    <col min="16" max="20" width="7.109375" bestFit="1" customWidth="1"/>
  </cols>
  <sheetData>
    <row r="1" spans="1:20">
      <c r="A1" t="s">
        <v>35</v>
      </c>
      <c r="B1" t="s">
        <v>157</v>
      </c>
      <c r="C1" t="s">
        <v>36</v>
      </c>
      <c r="D1" t="s">
        <v>38</v>
      </c>
      <c r="E1" t="s">
        <v>39</v>
      </c>
      <c r="F1" t="s">
        <v>37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</row>
    <row r="2" spans="1:20">
      <c r="A2" s="3" t="s">
        <v>63</v>
      </c>
      <c r="B2" t="s">
        <v>143</v>
      </c>
      <c r="C2">
        <v>1.038</v>
      </c>
      <c r="D2">
        <v>1</v>
      </c>
      <c r="E2">
        <v>1.052</v>
      </c>
      <c r="F2">
        <v>1</v>
      </c>
      <c r="G2" t="s">
        <v>3</v>
      </c>
      <c r="H2" t="s">
        <v>4</v>
      </c>
      <c r="I2" t="s">
        <v>5</v>
      </c>
      <c r="J2" t="s">
        <v>6</v>
      </c>
    </row>
    <row r="3" spans="1:20">
      <c r="A3" s="3" t="s">
        <v>64</v>
      </c>
      <c r="B3" t="s">
        <v>144</v>
      </c>
      <c r="C3">
        <v>0.79</v>
      </c>
      <c r="D3">
        <v>1</v>
      </c>
      <c r="E3">
        <v>0.79</v>
      </c>
      <c r="F3">
        <v>1</v>
      </c>
      <c r="G3" t="s">
        <v>13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14</v>
      </c>
      <c r="Q3" t="s">
        <v>15</v>
      </c>
      <c r="R3" t="s">
        <v>16</v>
      </c>
      <c r="S3" t="s">
        <v>17</v>
      </c>
    </row>
    <row r="4" spans="1:20">
      <c r="A4" s="3" t="s">
        <v>68</v>
      </c>
      <c r="B4" t="s">
        <v>146</v>
      </c>
      <c r="C4">
        <v>0.71</v>
      </c>
      <c r="D4">
        <v>1</v>
      </c>
      <c r="E4">
        <v>0.71</v>
      </c>
      <c r="F4">
        <v>1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4" t="s">
        <v>69</v>
      </c>
      <c r="B5" t="s">
        <v>147</v>
      </c>
      <c r="C5">
        <v>0.67999999999999994</v>
      </c>
      <c r="D5">
        <v>1</v>
      </c>
      <c r="E5">
        <v>0.67999999999999994</v>
      </c>
      <c r="F5">
        <v>1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14</v>
      </c>
      <c r="Q5" t="s">
        <v>15</v>
      </c>
      <c r="R5" t="s">
        <v>16</v>
      </c>
      <c r="S5" t="s">
        <v>17</v>
      </c>
    </row>
    <row r="6" spans="1:20">
      <c r="A6" s="32" t="s">
        <v>61</v>
      </c>
      <c r="B6" t="s">
        <v>148</v>
      </c>
      <c r="C6">
        <v>0.67999999999999994</v>
      </c>
      <c r="D6">
        <v>0.96</v>
      </c>
      <c r="E6">
        <v>0.67999999999999994</v>
      </c>
      <c r="F6">
        <v>0.96</v>
      </c>
      <c r="G6" t="s">
        <v>13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14</v>
      </c>
      <c r="Q6" t="s">
        <v>15</v>
      </c>
      <c r="R6" t="s">
        <v>16</v>
      </c>
      <c r="S6" t="s">
        <v>17</v>
      </c>
    </row>
    <row r="7" spans="1:20">
      <c r="A7" s="29" t="s">
        <v>135</v>
      </c>
      <c r="B7" t="s">
        <v>156</v>
      </c>
      <c r="C7">
        <v>0.995</v>
      </c>
      <c r="D7">
        <v>1</v>
      </c>
      <c r="E7">
        <v>0.995</v>
      </c>
      <c r="F7">
        <v>1</v>
      </c>
      <c r="G7" t="s">
        <v>13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14</v>
      </c>
      <c r="Q7" t="s">
        <v>15</v>
      </c>
      <c r="R7" t="s">
        <v>16</v>
      </c>
      <c r="S7" t="s">
        <v>17</v>
      </c>
    </row>
    <row r="8" spans="1:20">
      <c r="A8" s="31" t="s">
        <v>141</v>
      </c>
      <c r="B8" t="s">
        <v>149</v>
      </c>
      <c r="C8">
        <v>0.79</v>
      </c>
      <c r="D8">
        <v>0.98</v>
      </c>
      <c r="E8">
        <v>0.7</v>
      </c>
      <c r="F8">
        <v>1</v>
      </c>
      <c r="G8" t="s">
        <v>13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14</v>
      </c>
      <c r="Q8" t="s">
        <v>15</v>
      </c>
      <c r="R8" t="s">
        <v>16</v>
      </c>
      <c r="S8" t="s">
        <v>17</v>
      </c>
    </row>
    <row r="9" spans="1:20">
      <c r="A9" s="3" t="s">
        <v>73</v>
      </c>
      <c r="B9" t="s">
        <v>150</v>
      </c>
      <c r="C9">
        <v>0.77</v>
      </c>
      <c r="D9">
        <v>0.94</v>
      </c>
      <c r="E9">
        <v>0.77</v>
      </c>
      <c r="F9">
        <v>0.94</v>
      </c>
      <c r="G9" t="s">
        <v>13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8</v>
      </c>
      <c r="N9" t="s">
        <v>9</v>
      </c>
      <c r="O9" t="s">
        <v>10</v>
      </c>
      <c r="P9" t="s">
        <v>14</v>
      </c>
      <c r="Q9" t="s">
        <v>15</v>
      </c>
      <c r="R9" t="s">
        <v>16</v>
      </c>
      <c r="S9" t="s">
        <v>17</v>
      </c>
    </row>
    <row r="10" spans="1:20">
      <c r="A10" s="33" t="s">
        <v>65</v>
      </c>
      <c r="B10" t="s">
        <v>145</v>
      </c>
      <c r="C10">
        <v>0.92999999999999994</v>
      </c>
      <c r="D10">
        <v>0.98</v>
      </c>
      <c r="E10">
        <v>0.92999999999999994</v>
      </c>
      <c r="F10">
        <v>0.98</v>
      </c>
      <c r="G10" t="s">
        <v>12</v>
      </c>
      <c r="H10" t="s">
        <v>13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10</v>
      </c>
      <c r="Q10" t="s">
        <v>14</v>
      </c>
      <c r="R10" t="s">
        <v>15</v>
      </c>
      <c r="S10" t="s">
        <v>16</v>
      </c>
      <c r="T10" t="s">
        <v>17</v>
      </c>
    </row>
    <row r="11" spans="1:20">
      <c r="A11" s="29" t="s">
        <v>137</v>
      </c>
      <c r="B11" t="s">
        <v>151</v>
      </c>
      <c r="C11">
        <v>0.89</v>
      </c>
      <c r="D11">
        <v>0.94</v>
      </c>
      <c r="E11">
        <v>0.89</v>
      </c>
      <c r="F11">
        <v>0.94</v>
      </c>
      <c r="G11" t="s">
        <v>12</v>
      </c>
      <c r="H11" t="s">
        <v>13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14</v>
      </c>
      <c r="R11" t="s">
        <v>15</v>
      </c>
      <c r="S11" t="s">
        <v>16</v>
      </c>
      <c r="T11" t="s">
        <v>17</v>
      </c>
    </row>
    <row r="12" spans="1:20">
      <c r="A12" s="29" t="s">
        <v>138</v>
      </c>
      <c r="B12" t="s">
        <v>152</v>
      </c>
      <c r="C12">
        <v>1</v>
      </c>
      <c r="D12">
        <v>1</v>
      </c>
      <c r="E12">
        <v>0.79</v>
      </c>
      <c r="F12">
        <v>0.94</v>
      </c>
      <c r="G12" t="s">
        <v>12</v>
      </c>
      <c r="H12" t="s">
        <v>13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O12" t="s">
        <v>9</v>
      </c>
      <c r="P12" t="s">
        <v>10</v>
      </c>
      <c r="Q12" t="s">
        <v>14</v>
      </c>
      <c r="R12" t="s">
        <v>15</v>
      </c>
      <c r="S12" t="s">
        <v>16</v>
      </c>
      <c r="T12" t="s">
        <v>17</v>
      </c>
    </row>
    <row r="13" spans="1:20">
      <c r="A13" s="29" t="s">
        <v>139</v>
      </c>
      <c r="B13" t="s">
        <v>153</v>
      </c>
      <c r="C13">
        <v>1</v>
      </c>
      <c r="D13">
        <v>1</v>
      </c>
      <c r="E13">
        <v>0.86</v>
      </c>
      <c r="F13">
        <v>0.92</v>
      </c>
      <c r="G13" t="s">
        <v>12</v>
      </c>
      <c r="H13" t="s">
        <v>13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  <c r="N13" t="s">
        <v>8</v>
      </c>
      <c r="O13" t="s">
        <v>9</v>
      </c>
      <c r="P13" t="s">
        <v>10</v>
      </c>
      <c r="Q13" t="s">
        <v>14</v>
      </c>
      <c r="R13" t="s">
        <v>15</v>
      </c>
      <c r="S13" t="s">
        <v>16</v>
      </c>
      <c r="T13" t="s">
        <v>17</v>
      </c>
    </row>
    <row r="14" spans="1:20">
      <c r="A14" s="3" t="s">
        <v>77</v>
      </c>
      <c r="B14" t="s">
        <v>154</v>
      </c>
      <c r="C14">
        <v>0.78</v>
      </c>
      <c r="D14">
        <v>1</v>
      </c>
      <c r="E14">
        <v>0.78</v>
      </c>
      <c r="F14">
        <v>1</v>
      </c>
      <c r="G14" t="s">
        <v>12</v>
      </c>
      <c r="H14" t="s">
        <v>13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  <c r="P14" t="s">
        <v>10</v>
      </c>
      <c r="Q14" t="s">
        <v>14</v>
      </c>
      <c r="R14" t="s">
        <v>15</v>
      </c>
      <c r="S14" t="s">
        <v>16</v>
      </c>
      <c r="T14" t="s">
        <v>17</v>
      </c>
    </row>
    <row r="15" spans="1:20">
      <c r="A15" s="3" t="s">
        <v>78</v>
      </c>
      <c r="B15" t="s">
        <v>155</v>
      </c>
      <c r="C15">
        <v>0.81</v>
      </c>
      <c r="D15">
        <v>1</v>
      </c>
      <c r="E15">
        <v>0.81</v>
      </c>
      <c r="F15">
        <v>1</v>
      </c>
      <c r="G15" t="s">
        <v>12</v>
      </c>
      <c r="H15" t="s">
        <v>13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14</v>
      </c>
      <c r="R15" t="s">
        <v>15</v>
      </c>
      <c r="S15" t="s">
        <v>16</v>
      </c>
      <c r="T15" t="s">
        <v>17</v>
      </c>
    </row>
    <row r="18" spans="5:12">
      <c r="G18" s="3"/>
    </row>
    <row r="19" spans="5:12">
      <c r="G19" s="3"/>
    </row>
    <row r="20" spans="5:12">
      <c r="E20" s="3"/>
      <c r="G20" s="3"/>
    </row>
    <row r="21" spans="5:12">
      <c r="G21" s="3"/>
    </row>
    <row r="22" spans="5:12">
      <c r="G22" s="3"/>
    </row>
    <row r="23" spans="5:12">
      <c r="G23" s="3"/>
    </row>
    <row r="24" spans="5:12">
      <c r="G24" s="4"/>
    </row>
    <row r="25" spans="5:12">
      <c r="G25" s="3"/>
      <c r="K25" s="32"/>
    </row>
    <row r="26" spans="5:12">
      <c r="G26" s="4"/>
      <c r="L26" s="32"/>
    </row>
    <row r="27" spans="5:12">
      <c r="G27" s="29"/>
    </row>
    <row r="28" spans="5:12">
      <c r="G28" s="3"/>
    </row>
    <row r="29" spans="5:12">
      <c r="G29" s="3"/>
    </row>
    <row r="30" spans="5:12">
      <c r="G30" s="3"/>
    </row>
    <row r="31" spans="5:12">
      <c r="G31" s="3"/>
    </row>
    <row r="32" spans="5:12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93D6-0CD0-4EA0-9B26-92BFF6C33D64}">
  <dimension ref="A1:I29"/>
  <sheetViews>
    <sheetView workbookViewId="0">
      <selection activeCell="I26" sqref="I26:I29"/>
    </sheetView>
  </sheetViews>
  <sheetFormatPr defaultRowHeight="14.4"/>
  <cols>
    <col min="3" max="3" width="16.6640625" bestFit="1" customWidth="1"/>
  </cols>
  <sheetData>
    <row r="1" spans="1:9">
      <c r="A1">
        <v>2019</v>
      </c>
      <c r="F1" t="s">
        <v>55</v>
      </c>
      <c r="G1" t="s">
        <v>56</v>
      </c>
    </row>
    <row r="2" spans="1:9">
      <c r="B2" s="36" t="s">
        <v>171</v>
      </c>
      <c r="C2" s="36" t="s">
        <v>164</v>
      </c>
      <c r="D2" s="38">
        <v>16.8</v>
      </c>
      <c r="F2" t="s">
        <v>12</v>
      </c>
      <c r="G2" t="s">
        <v>1</v>
      </c>
      <c r="H2" s="38">
        <v>16.8</v>
      </c>
      <c r="I2">
        <f>H2/100</f>
        <v>0.16800000000000001</v>
      </c>
    </row>
    <row r="3" spans="1:9">
      <c r="B3" s="36" t="s">
        <v>171</v>
      </c>
      <c r="C3" s="36" t="s">
        <v>165</v>
      </c>
      <c r="D3" s="38">
        <v>25.5</v>
      </c>
      <c r="F3" t="s">
        <v>12</v>
      </c>
      <c r="G3" t="s">
        <v>0</v>
      </c>
      <c r="H3" s="38">
        <v>15.1</v>
      </c>
      <c r="I3">
        <f t="shared" ref="I3:I25" si="0">H3/100</f>
        <v>0.151</v>
      </c>
    </row>
    <row r="4" spans="1:9">
      <c r="B4" s="36" t="s">
        <v>171</v>
      </c>
      <c r="C4" s="36" t="s">
        <v>166</v>
      </c>
      <c r="D4" s="38">
        <v>25.7</v>
      </c>
      <c r="F4" t="s">
        <v>13</v>
      </c>
      <c r="G4" t="s">
        <v>1</v>
      </c>
      <c r="H4" s="38">
        <v>16.8</v>
      </c>
      <c r="I4">
        <f t="shared" si="0"/>
        <v>0.16800000000000001</v>
      </c>
    </row>
    <row r="5" spans="1:9">
      <c r="B5" s="36" t="s">
        <v>171</v>
      </c>
      <c r="C5" s="36" t="s">
        <v>167</v>
      </c>
      <c r="D5" s="38">
        <v>27.7</v>
      </c>
      <c r="F5" t="s">
        <v>13</v>
      </c>
      <c r="G5" t="s">
        <v>0</v>
      </c>
      <c r="H5" s="38">
        <v>15.1</v>
      </c>
      <c r="I5">
        <f t="shared" si="0"/>
        <v>0.151</v>
      </c>
    </row>
    <row r="6" spans="1:9">
      <c r="B6" s="36" t="s">
        <v>171</v>
      </c>
      <c r="C6" s="36" t="s">
        <v>168</v>
      </c>
      <c r="D6" s="38">
        <v>29.3</v>
      </c>
      <c r="F6" t="s">
        <v>3</v>
      </c>
      <c r="G6" t="s">
        <v>1</v>
      </c>
      <c r="H6" s="38">
        <v>25.5</v>
      </c>
      <c r="I6">
        <f t="shared" si="0"/>
        <v>0.255</v>
      </c>
    </row>
    <row r="7" spans="1:9">
      <c r="B7" s="36" t="s">
        <v>171</v>
      </c>
      <c r="C7" s="36" t="s">
        <v>169</v>
      </c>
      <c r="D7" s="38">
        <v>21.8</v>
      </c>
      <c r="F7" t="s">
        <v>3</v>
      </c>
      <c r="G7" t="s">
        <v>0</v>
      </c>
      <c r="H7" s="38">
        <v>19.600000000000001</v>
      </c>
      <c r="I7">
        <f t="shared" si="0"/>
        <v>0.19600000000000001</v>
      </c>
    </row>
    <row r="8" spans="1:9">
      <c r="B8" s="36" t="s">
        <v>163</v>
      </c>
      <c r="C8" s="36" t="s">
        <v>164</v>
      </c>
      <c r="D8" s="38">
        <v>15.1</v>
      </c>
      <c r="F8" t="s">
        <v>4</v>
      </c>
      <c r="G8" t="s">
        <v>1</v>
      </c>
      <c r="H8" s="38">
        <v>25.5</v>
      </c>
      <c r="I8">
        <f t="shared" si="0"/>
        <v>0.255</v>
      </c>
    </row>
    <row r="9" spans="1:9">
      <c r="B9" s="36" t="s">
        <v>163</v>
      </c>
      <c r="C9" s="36" t="s">
        <v>165</v>
      </c>
      <c r="D9" s="38">
        <v>19.600000000000001</v>
      </c>
      <c r="F9" t="s">
        <v>4</v>
      </c>
      <c r="G9" t="s">
        <v>0</v>
      </c>
      <c r="H9" s="38">
        <v>19.600000000000001</v>
      </c>
      <c r="I9">
        <f t="shared" si="0"/>
        <v>0.19600000000000001</v>
      </c>
    </row>
    <row r="10" spans="1:9">
      <c r="B10" s="36" t="s">
        <v>163</v>
      </c>
      <c r="C10" s="36" t="s">
        <v>166</v>
      </c>
      <c r="D10" s="38">
        <v>20.6</v>
      </c>
      <c r="F10" t="s">
        <v>5</v>
      </c>
      <c r="G10" t="s">
        <v>1</v>
      </c>
      <c r="H10" s="38">
        <v>25.7</v>
      </c>
      <c r="I10">
        <f t="shared" si="0"/>
        <v>0.25700000000000001</v>
      </c>
    </row>
    <row r="11" spans="1:9">
      <c r="B11" s="36" t="s">
        <v>163</v>
      </c>
      <c r="C11" s="36" t="s">
        <v>167</v>
      </c>
      <c r="D11" s="38">
        <v>22.6</v>
      </c>
      <c r="F11" t="s">
        <v>5</v>
      </c>
      <c r="G11" t="s">
        <v>0</v>
      </c>
      <c r="H11" s="38">
        <v>20.6</v>
      </c>
      <c r="I11">
        <f t="shared" si="0"/>
        <v>0.20600000000000002</v>
      </c>
    </row>
    <row r="12" spans="1:9">
      <c r="B12" s="36" t="s">
        <v>163</v>
      </c>
      <c r="C12" s="36" t="s">
        <v>168</v>
      </c>
      <c r="D12" s="38">
        <v>24.7</v>
      </c>
      <c r="F12" t="s">
        <v>6</v>
      </c>
      <c r="G12" t="s">
        <v>1</v>
      </c>
      <c r="H12" s="38">
        <v>25.7</v>
      </c>
      <c r="I12">
        <f t="shared" si="0"/>
        <v>0.25700000000000001</v>
      </c>
    </row>
    <row r="13" spans="1:9">
      <c r="B13" s="36" t="s">
        <v>163</v>
      </c>
      <c r="C13" s="36" t="s">
        <v>169</v>
      </c>
      <c r="D13" s="38">
        <v>29.6</v>
      </c>
      <c r="F13" t="s">
        <v>6</v>
      </c>
      <c r="G13" t="s">
        <v>0</v>
      </c>
      <c r="H13" s="38">
        <v>20.6</v>
      </c>
      <c r="I13">
        <f t="shared" si="0"/>
        <v>0.20600000000000002</v>
      </c>
    </row>
    <row r="14" spans="1:9">
      <c r="F14" t="s">
        <v>7</v>
      </c>
      <c r="G14" t="s">
        <v>1</v>
      </c>
      <c r="H14" s="38">
        <v>27.7</v>
      </c>
      <c r="I14">
        <f t="shared" si="0"/>
        <v>0.27699999999999997</v>
      </c>
    </row>
    <row r="15" spans="1:9">
      <c r="F15" t="s">
        <v>7</v>
      </c>
      <c r="G15" t="s">
        <v>0</v>
      </c>
      <c r="H15" s="38">
        <v>22.6</v>
      </c>
      <c r="I15">
        <f t="shared" si="0"/>
        <v>0.22600000000000001</v>
      </c>
    </row>
    <row r="16" spans="1:9">
      <c r="F16" t="s">
        <v>8</v>
      </c>
      <c r="G16" t="s">
        <v>1</v>
      </c>
      <c r="H16" s="38">
        <v>27.7</v>
      </c>
      <c r="I16">
        <f t="shared" si="0"/>
        <v>0.27699999999999997</v>
      </c>
    </row>
    <row r="17" spans="6:9">
      <c r="F17" t="s">
        <v>8</v>
      </c>
      <c r="G17" t="s">
        <v>0</v>
      </c>
      <c r="H17" s="38">
        <v>22.6</v>
      </c>
      <c r="I17">
        <f t="shared" si="0"/>
        <v>0.22600000000000001</v>
      </c>
    </row>
    <row r="18" spans="6:9">
      <c r="F18" t="s">
        <v>9</v>
      </c>
      <c r="G18" t="s">
        <v>1</v>
      </c>
      <c r="H18" s="38">
        <v>29.3</v>
      </c>
      <c r="I18">
        <f t="shared" si="0"/>
        <v>0.29299999999999998</v>
      </c>
    </row>
    <row r="19" spans="6:9">
      <c r="F19" t="s">
        <v>9</v>
      </c>
      <c r="G19" t="s">
        <v>0</v>
      </c>
      <c r="H19" s="38">
        <v>24.7</v>
      </c>
      <c r="I19">
        <f t="shared" si="0"/>
        <v>0.247</v>
      </c>
    </row>
    <row r="20" spans="6:9">
      <c r="F20" t="s">
        <v>10</v>
      </c>
      <c r="G20" t="s">
        <v>1</v>
      </c>
      <c r="H20" s="38">
        <v>29.3</v>
      </c>
      <c r="I20">
        <f t="shared" si="0"/>
        <v>0.29299999999999998</v>
      </c>
    </row>
    <row r="21" spans="6:9">
      <c r="F21" t="s">
        <v>10</v>
      </c>
      <c r="G21" t="s">
        <v>0</v>
      </c>
      <c r="H21" s="38">
        <v>24.7</v>
      </c>
      <c r="I21">
        <f t="shared" si="0"/>
        <v>0.247</v>
      </c>
    </row>
    <row r="22" spans="6:9">
      <c r="F22" t="s">
        <v>14</v>
      </c>
      <c r="G22" t="s">
        <v>1</v>
      </c>
      <c r="H22" s="38">
        <v>21.8</v>
      </c>
      <c r="I22">
        <f t="shared" si="0"/>
        <v>0.218</v>
      </c>
    </row>
    <row r="23" spans="6:9">
      <c r="F23" t="s">
        <v>14</v>
      </c>
      <c r="G23" t="s">
        <v>0</v>
      </c>
      <c r="H23" s="38">
        <v>29.6</v>
      </c>
      <c r="I23">
        <f t="shared" si="0"/>
        <v>0.29600000000000004</v>
      </c>
    </row>
    <row r="24" spans="6:9">
      <c r="F24" t="s">
        <v>15</v>
      </c>
      <c r="G24" t="s">
        <v>1</v>
      </c>
      <c r="H24" s="38">
        <v>21.8</v>
      </c>
      <c r="I24">
        <f t="shared" si="0"/>
        <v>0.218</v>
      </c>
    </row>
    <row r="25" spans="6:9">
      <c r="F25" t="s">
        <v>15</v>
      </c>
      <c r="G25" t="s">
        <v>0</v>
      </c>
      <c r="H25" s="38">
        <v>29.6</v>
      </c>
      <c r="I25">
        <f t="shared" si="0"/>
        <v>0.29600000000000004</v>
      </c>
    </row>
    <row r="26" spans="6:9">
      <c r="F26" t="s">
        <v>16</v>
      </c>
      <c r="G26" t="s">
        <v>1</v>
      </c>
    </row>
    <row r="27" spans="6:9">
      <c r="F27" t="s">
        <v>16</v>
      </c>
      <c r="G27" t="s">
        <v>0</v>
      </c>
    </row>
    <row r="28" spans="6:9">
      <c r="F28" t="s">
        <v>17</v>
      </c>
      <c r="G28" t="s">
        <v>1</v>
      </c>
    </row>
    <row r="29" spans="6:9">
      <c r="F29" t="s">
        <v>17</v>
      </c>
      <c r="G29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56B-8ED8-4EF3-8972-8D78757B4982}">
  <dimension ref="A1:I30"/>
  <sheetViews>
    <sheetView workbookViewId="0">
      <selection activeCell="K28" sqref="K28"/>
    </sheetView>
  </sheetViews>
  <sheetFormatPr defaultRowHeight="14.4"/>
  <cols>
    <col min="1" max="1" width="18.109375" bestFit="1" customWidth="1"/>
    <col min="2" max="2" width="18.109375" customWidth="1"/>
    <col min="6" max="6" width="13.33203125" bestFit="1" customWidth="1"/>
    <col min="7" max="8" width="14.44140625" bestFit="1" customWidth="1"/>
    <col min="9" max="9" width="10.5546875" bestFit="1" customWidth="1"/>
  </cols>
  <sheetData>
    <row r="1" spans="1:9">
      <c r="A1">
        <v>2024</v>
      </c>
      <c r="G1" s="6">
        <f>SUM(G3:G26)</f>
        <v>19751749.899923477</v>
      </c>
      <c r="H1" s="6">
        <f>SUM(H3:H26)</f>
        <v>19664925.859980211</v>
      </c>
      <c r="I1" s="6">
        <f>G1-H1</f>
        <v>86824.03994326666</v>
      </c>
    </row>
    <row r="2" spans="1:9">
      <c r="A2" t="s">
        <v>185</v>
      </c>
      <c r="B2" t="s">
        <v>184</v>
      </c>
      <c r="C2" t="s">
        <v>63</v>
      </c>
      <c r="E2" s="39" t="s">
        <v>186</v>
      </c>
      <c r="F2" t="s">
        <v>60</v>
      </c>
    </row>
    <row r="3" spans="1:9">
      <c r="A3" t="s">
        <v>172</v>
      </c>
      <c r="B3" t="s">
        <v>160</v>
      </c>
      <c r="C3">
        <v>3.5</v>
      </c>
      <c r="D3">
        <f>C3/100</f>
        <v>3.5000000000000003E-2</v>
      </c>
      <c r="E3" s="5">
        <v>3.2630514353513718E-2</v>
      </c>
      <c r="F3" s="6">
        <v>1131077.3323752533</v>
      </c>
      <c r="G3" s="6">
        <f>D3*F3</f>
        <v>39587.706633133872</v>
      </c>
      <c r="H3" s="6">
        <f>E3*F3</f>
        <v>36907.63512900471</v>
      </c>
      <c r="I3" s="6">
        <f>G3-H3</f>
        <v>2680.0715041291623</v>
      </c>
    </row>
    <row r="4" spans="1:9">
      <c r="A4" t="s">
        <v>172</v>
      </c>
      <c r="B4" t="s">
        <v>159</v>
      </c>
      <c r="C4">
        <v>6.5</v>
      </c>
      <c r="D4">
        <f t="shared" ref="D4:D28" si="0">C4/100</f>
        <v>6.5000000000000002E-2</v>
      </c>
      <c r="E4" s="5">
        <v>6.7469939589500427E-2</v>
      </c>
      <c r="F4" s="6">
        <v>1179683.0167621898</v>
      </c>
      <c r="G4" s="6">
        <f t="shared" ref="G4:G26" si="1">D4*F4</f>
        <v>76679.396089542337</v>
      </c>
      <c r="H4" s="6">
        <f t="shared" ref="H4:H26" si="2">E4*F4</f>
        <v>79593.141875704561</v>
      </c>
      <c r="I4" s="6">
        <f t="shared" ref="I4:I30" si="3">G4-H4</f>
        <v>-2913.7457861622242</v>
      </c>
    </row>
    <row r="5" spans="1:9">
      <c r="A5" t="s">
        <v>173</v>
      </c>
      <c r="B5" t="s">
        <v>160</v>
      </c>
      <c r="C5">
        <v>50.2</v>
      </c>
      <c r="D5">
        <f t="shared" si="0"/>
        <v>0.502</v>
      </c>
      <c r="E5" s="5">
        <v>0.47313639521598816</v>
      </c>
      <c r="F5" s="6">
        <v>1363470.0242741166</v>
      </c>
      <c r="G5" s="6">
        <f t="shared" si="1"/>
        <v>684461.95218560658</v>
      </c>
      <c r="H5" s="6">
        <f t="shared" si="2"/>
        <v>645107.29227011139</v>
      </c>
      <c r="I5" s="6">
        <f t="shared" si="3"/>
        <v>39354.659915495198</v>
      </c>
    </row>
    <row r="6" spans="1:9">
      <c r="A6" t="s">
        <v>173</v>
      </c>
      <c r="B6" t="s">
        <v>159</v>
      </c>
      <c r="C6">
        <v>57</v>
      </c>
      <c r="D6">
        <f t="shared" si="0"/>
        <v>0.56999999999999995</v>
      </c>
      <c r="E6" s="5">
        <v>0.57356274127960205</v>
      </c>
      <c r="F6" s="6">
        <v>1414775.7521785111</v>
      </c>
      <c r="G6" s="6">
        <f t="shared" si="1"/>
        <v>806422.17874175124</v>
      </c>
      <c r="H6" s="6">
        <f t="shared" si="2"/>
        <v>811462.65871541773</v>
      </c>
      <c r="I6" s="6">
        <f t="shared" si="3"/>
        <v>-5040.4799736664863</v>
      </c>
    </row>
    <row r="7" spans="1:9">
      <c r="A7" t="s">
        <v>174</v>
      </c>
      <c r="B7" t="s">
        <v>160</v>
      </c>
      <c r="C7">
        <v>77</v>
      </c>
      <c r="D7">
        <f t="shared" si="0"/>
        <v>0.77</v>
      </c>
      <c r="E7" s="5">
        <v>0.76417207717895508</v>
      </c>
      <c r="F7" s="6">
        <v>1614627.5604918366</v>
      </c>
      <c r="G7" s="6">
        <f t="shared" si="1"/>
        <v>1243263.2215787142</v>
      </c>
      <c r="H7" s="6">
        <f t="shared" si="2"/>
        <v>1233853.2967714358</v>
      </c>
      <c r="I7" s="6">
        <f t="shared" si="3"/>
        <v>9409.9248072784394</v>
      </c>
    </row>
    <row r="8" spans="1:9">
      <c r="A8" t="s">
        <v>174</v>
      </c>
      <c r="B8" t="s">
        <v>159</v>
      </c>
      <c r="C8">
        <v>89.1</v>
      </c>
      <c r="D8">
        <f t="shared" si="0"/>
        <v>0.8909999999999999</v>
      </c>
      <c r="E8" s="5">
        <v>0.90874773263931274</v>
      </c>
      <c r="F8" s="6">
        <v>1662231.4473845728</v>
      </c>
      <c r="G8" s="6">
        <f t="shared" si="1"/>
        <v>1481048.2196196541</v>
      </c>
      <c r="H8" s="6">
        <f t="shared" si="2"/>
        <v>1510549.0589324937</v>
      </c>
      <c r="I8" s="6">
        <f t="shared" si="3"/>
        <v>-29500.839312839555</v>
      </c>
    </row>
    <row r="9" spans="1:9">
      <c r="A9" t="s">
        <v>175</v>
      </c>
      <c r="B9" t="s">
        <v>160</v>
      </c>
      <c r="C9">
        <v>79.2</v>
      </c>
      <c r="D9">
        <f t="shared" si="0"/>
        <v>0.79200000000000004</v>
      </c>
      <c r="E9" s="5">
        <v>0.81653016805648804</v>
      </c>
      <c r="F9" s="6">
        <v>1541068.444409075</v>
      </c>
      <c r="G9" s="6">
        <f t="shared" si="1"/>
        <v>1220526.2079719873</v>
      </c>
      <c r="H9" s="6">
        <f t="shared" si="2"/>
        <v>1258328.8758998925</v>
      </c>
      <c r="I9" s="6">
        <f t="shared" si="3"/>
        <v>-37802.667927905219</v>
      </c>
    </row>
    <row r="10" spans="1:9">
      <c r="A10" t="s">
        <v>175</v>
      </c>
      <c r="B10" t="s">
        <v>159</v>
      </c>
      <c r="C10">
        <v>94.1</v>
      </c>
      <c r="D10">
        <f t="shared" si="0"/>
        <v>0.94099999999999995</v>
      </c>
      <c r="E10" s="5">
        <v>0.92646867036819458</v>
      </c>
      <c r="F10" s="6">
        <v>1587536.2617654814</v>
      </c>
      <c r="G10" s="6">
        <f t="shared" si="1"/>
        <v>1493871.6223213179</v>
      </c>
      <c r="H10" s="6">
        <f t="shared" si="2"/>
        <v>1470802.6095991598</v>
      </c>
      <c r="I10" s="6">
        <f t="shared" si="3"/>
        <v>23069.012722158106</v>
      </c>
    </row>
    <row r="11" spans="1:9">
      <c r="A11" t="s">
        <v>176</v>
      </c>
      <c r="B11" t="s">
        <v>160</v>
      </c>
      <c r="C11">
        <v>82.7</v>
      </c>
      <c r="D11">
        <f t="shared" si="0"/>
        <v>0.82700000000000007</v>
      </c>
      <c r="E11" s="5">
        <v>0.81550407409667969</v>
      </c>
      <c r="F11" s="6">
        <v>1422315.2730428765</v>
      </c>
      <c r="G11" s="6">
        <f t="shared" si="1"/>
        <v>1176254.730806459</v>
      </c>
      <c r="H11" s="6">
        <f t="shared" si="2"/>
        <v>1159903.8998163971</v>
      </c>
      <c r="I11" s="6">
        <f t="shared" si="3"/>
        <v>16350.830990061862</v>
      </c>
    </row>
    <row r="12" spans="1:9">
      <c r="A12" t="s">
        <v>176</v>
      </c>
      <c r="B12" t="s">
        <v>159</v>
      </c>
      <c r="C12">
        <v>92.9</v>
      </c>
      <c r="D12">
        <f t="shared" si="0"/>
        <v>0.92900000000000005</v>
      </c>
      <c r="E12" s="5">
        <v>0.9265286922454834</v>
      </c>
      <c r="F12" s="6">
        <v>1461507.4156286435</v>
      </c>
      <c r="G12" s="6">
        <f t="shared" si="1"/>
        <v>1357740.38911901</v>
      </c>
      <c r="H12" s="6">
        <f t="shared" si="2"/>
        <v>1354128.5545094833</v>
      </c>
      <c r="I12" s="6">
        <f t="shared" si="3"/>
        <v>3611.8346095266752</v>
      </c>
    </row>
    <row r="13" spans="1:9">
      <c r="A13" t="s">
        <v>177</v>
      </c>
      <c r="B13" t="s">
        <v>160</v>
      </c>
      <c r="C13">
        <v>85.5</v>
      </c>
      <c r="D13">
        <f t="shared" si="0"/>
        <v>0.85499999999999998</v>
      </c>
      <c r="E13" s="5">
        <v>0.85306209325790405</v>
      </c>
      <c r="F13" s="6">
        <v>1188521.7266578516</v>
      </c>
      <c r="G13" s="6">
        <f t="shared" si="1"/>
        <v>1016186.0762924631</v>
      </c>
      <c r="H13" s="6">
        <f t="shared" si="2"/>
        <v>1013882.8320252453</v>
      </c>
      <c r="I13" s="6">
        <f t="shared" si="3"/>
        <v>2303.2442672178149</v>
      </c>
    </row>
    <row r="14" spans="1:9">
      <c r="A14" t="s">
        <v>177</v>
      </c>
      <c r="B14" t="s">
        <v>159</v>
      </c>
      <c r="C14">
        <v>92</v>
      </c>
      <c r="D14">
        <f t="shared" si="0"/>
        <v>0.92</v>
      </c>
      <c r="E14" s="5">
        <v>0.91972529888153076</v>
      </c>
      <c r="F14" s="6">
        <v>1211018.4583885893</v>
      </c>
      <c r="G14" s="6">
        <f t="shared" si="1"/>
        <v>1114136.9817175022</v>
      </c>
      <c r="H14" s="6">
        <f t="shared" si="2"/>
        <v>1113804.3135924959</v>
      </c>
      <c r="I14" s="6">
        <f t="shared" si="3"/>
        <v>332.66812500637025</v>
      </c>
    </row>
    <row r="15" spans="1:9">
      <c r="A15" t="s">
        <v>178</v>
      </c>
      <c r="B15" t="s">
        <v>160</v>
      </c>
      <c r="C15">
        <v>84.4</v>
      </c>
      <c r="D15">
        <f t="shared" si="0"/>
        <v>0.84400000000000008</v>
      </c>
      <c r="E15" s="5">
        <v>0.86015743017196655</v>
      </c>
      <c r="F15" s="6">
        <v>1200539.3038657843</v>
      </c>
      <c r="G15" s="6">
        <f t="shared" si="1"/>
        <v>1013255.1724627221</v>
      </c>
      <c r="H15" s="6">
        <f t="shared" si="2"/>
        <v>1032652.8024336348</v>
      </c>
      <c r="I15" s="6">
        <f t="shared" si="3"/>
        <v>-19397.629970912705</v>
      </c>
    </row>
    <row r="16" spans="1:9">
      <c r="A16" t="s">
        <v>178</v>
      </c>
      <c r="B16" t="s">
        <v>159</v>
      </c>
      <c r="C16">
        <v>90</v>
      </c>
      <c r="D16">
        <f t="shared" si="0"/>
        <v>0.9</v>
      </c>
      <c r="E16" s="5">
        <v>0.89639145135879517</v>
      </c>
      <c r="F16" s="6">
        <v>1204135.3272422375</v>
      </c>
      <c r="G16" s="6">
        <f t="shared" si="1"/>
        <v>1083721.7945180137</v>
      </c>
      <c r="H16" s="6">
        <f t="shared" si="2"/>
        <v>1079376.613619067</v>
      </c>
      <c r="I16" s="6">
        <f t="shared" si="3"/>
        <v>4345.1808989467099</v>
      </c>
    </row>
    <row r="17" spans="1:9">
      <c r="A17" t="s">
        <v>179</v>
      </c>
      <c r="B17" t="s">
        <v>160</v>
      </c>
      <c r="C17">
        <v>82.4</v>
      </c>
      <c r="D17">
        <f t="shared" si="0"/>
        <v>0.82400000000000007</v>
      </c>
      <c r="E17" s="5">
        <v>0.81327581405639648</v>
      </c>
      <c r="F17" s="6">
        <v>1448390.5886690344</v>
      </c>
      <c r="G17" s="6">
        <f t="shared" si="1"/>
        <v>1193473.8450632845</v>
      </c>
      <c r="H17" s="6">
        <f t="shared" si="2"/>
        <v>1177941.0350714324</v>
      </c>
      <c r="I17" s="6">
        <f t="shared" si="3"/>
        <v>15532.809991852148</v>
      </c>
    </row>
    <row r="18" spans="1:9">
      <c r="A18" t="s">
        <v>179</v>
      </c>
      <c r="B18" t="s">
        <v>159</v>
      </c>
      <c r="C18">
        <v>85.8</v>
      </c>
      <c r="D18">
        <f t="shared" si="0"/>
        <v>0.85799999999999998</v>
      </c>
      <c r="E18" s="5">
        <v>0.84229302406311035</v>
      </c>
      <c r="F18" s="6">
        <v>1401242.554288005</v>
      </c>
      <c r="G18" s="6">
        <f t="shared" si="1"/>
        <v>1202266.1115791083</v>
      </c>
      <c r="H18" s="6">
        <f t="shared" si="2"/>
        <v>1180256.8284971607</v>
      </c>
      <c r="I18" s="6">
        <f t="shared" si="3"/>
        <v>22009.283081947593</v>
      </c>
    </row>
    <row r="19" spans="1:9">
      <c r="A19" t="s">
        <v>180</v>
      </c>
      <c r="B19" t="s">
        <v>160</v>
      </c>
      <c r="C19">
        <v>73</v>
      </c>
      <c r="D19">
        <f t="shared" si="0"/>
        <v>0.73</v>
      </c>
      <c r="E19" s="5">
        <v>0.72102522850036621</v>
      </c>
      <c r="F19" s="6">
        <v>1529075.1830384983</v>
      </c>
      <c r="G19" s="6">
        <f t="shared" si="1"/>
        <v>1116224.8836181038</v>
      </c>
      <c r="H19" s="6">
        <f t="shared" si="2"/>
        <v>1102501.7832445726</v>
      </c>
      <c r="I19" s="6">
        <f t="shared" si="3"/>
        <v>13723.100373531226</v>
      </c>
    </row>
    <row r="20" spans="1:9">
      <c r="A20" t="s">
        <v>180</v>
      </c>
      <c r="B20" t="s">
        <v>159</v>
      </c>
      <c r="C20">
        <v>78.900000000000006</v>
      </c>
      <c r="D20">
        <f t="shared" si="0"/>
        <v>0.78900000000000003</v>
      </c>
      <c r="E20" s="5">
        <v>0.7894633412361145</v>
      </c>
      <c r="F20" s="6">
        <v>1408692.3727937087</v>
      </c>
      <c r="G20" s="6">
        <f t="shared" si="1"/>
        <v>1111458.2821342363</v>
      </c>
      <c r="H20" s="6">
        <f t="shared" si="2"/>
        <v>1112110.9873995516</v>
      </c>
      <c r="I20" s="6">
        <f t="shared" si="3"/>
        <v>-652.70526531524956</v>
      </c>
    </row>
    <row r="21" spans="1:9">
      <c r="A21" t="s">
        <v>181</v>
      </c>
      <c r="B21" t="s">
        <v>160</v>
      </c>
      <c r="C21">
        <v>25.7</v>
      </c>
      <c r="D21">
        <f t="shared" si="0"/>
        <v>0.25700000000000001</v>
      </c>
      <c r="E21" s="5">
        <v>0.24866959452629089</v>
      </c>
      <c r="F21" s="6">
        <v>1342334.4809374062</v>
      </c>
      <c r="G21" s="6">
        <f t="shared" si="1"/>
        <v>344979.96160091338</v>
      </c>
      <c r="H21" s="6">
        <f t="shared" si="2"/>
        <v>333797.77109336393</v>
      </c>
      <c r="I21" s="6">
        <f t="shared" si="3"/>
        <v>11182.190507549443</v>
      </c>
    </row>
    <row r="22" spans="1:9">
      <c r="A22" t="s">
        <v>181</v>
      </c>
      <c r="B22" t="s">
        <v>159</v>
      </c>
      <c r="C22">
        <v>62.7</v>
      </c>
      <c r="D22">
        <f t="shared" si="0"/>
        <v>0.627</v>
      </c>
      <c r="E22" s="5">
        <v>0.6206013560295105</v>
      </c>
      <c r="F22" s="6">
        <v>1155506.4516822975</v>
      </c>
      <c r="G22" s="6">
        <f t="shared" si="1"/>
        <v>724502.54520480055</v>
      </c>
      <c r="H22" s="6">
        <f t="shared" si="2"/>
        <v>717108.87081488187</v>
      </c>
      <c r="I22" s="6">
        <f t="shared" si="3"/>
        <v>7393.674389918684</v>
      </c>
    </row>
    <row r="23" spans="1:9">
      <c r="A23" t="s">
        <v>182</v>
      </c>
      <c r="B23" t="s">
        <v>160</v>
      </c>
      <c r="C23">
        <v>8.6</v>
      </c>
      <c r="D23">
        <f t="shared" si="0"/>
        <v>8.5999999999999993E-2</v>
      </c>
      <c r="E23" s="5">
        <v>8.1963472068309784E-2</v>
      </c>
      <c r="F23" s="6">
        <v>817443.11859938316</v>
      </c>
      <c r="G23" s="6">
        <f t="shared" si="1"/>
        <v>70300.108199546943</v>
      </c>
      <c r="H23" s="6">
        <f t="shared" si="2"/>
        <v>67000.476218752578</v>
      </c>
      <c r="I23" s="6">
        <f t="shared" si="3"/>
        <v>3299.6319807943655</v>
      </c>
    </row>
    <row r="24" spans="1:9">
      <c r="A24" t="s">
        <v>182</v>
      </c>
      <c r="B24" t="s">
        <v>159</v>
      </c>
      <c r="C24">
        <v>16.7</v>
      </c>
      <c r="D24">
        <f t="shared" si="0"/>
        <v>0.16699999999999998</v>
      </c>
      <c r="E24" s="5">
        <v>0.17121295630931854</v>
      </c>
      <c r="F24" s="6">
        <v>638652.78916675621</v>
      </c>
      <c r="G24" s="6">
        <f t="shared" si="1"/>
        <v>106655.01579084828</v>
      </c>
      <c r="H24" s="6">
        <f t="shared" si="2"/>
        <v>109345.63208843226</v>
      </c>
      <c r="I24" s="6">
        <f t="shared" si="3"/>
        <v>-2690.6162975839834</v>
      </c>
    </row>
    <row r="25" spans="1:9">
      <c r="A25" t="s">
        <v>183</v>
      </c>
      <c r="B25" t="s">
        <v>160</v>
      </c>
      <c r="C25">
        <v>4.4000000000000004</v>
      </c>
      <c r="D25">
        <f t="shared" si="0"/>
        <v>4.4000000000000004E-2</v>
      </c>
      <c r="E25" s="5">
        <v>3.2490484416484833E-2</v>
      </c>
      <c r="F25" s="6">
        <v>787781.01107808691</v>
      </c>
      <c r="G25" s="6">
        <f t="shared" si="1"/>
        <v>34662.364487435829</v>
      </c>
      <c r="H25" s="6">
        <f t="shared" si="2"/>
        <v>25595.38666403525</v>
      </c>
      <c r="I25" s="6">
        <f t="shared" si="3"/>
        <v>9066.9778234005789</v>
      </c>
    </row>
    <row r="26" spans="1:9">
      <c r="A26" t="s">
        <v>183</v>
      </c>
      <c r="B26" t="s">
        <v>159</v>
      </c>
      <c r="C26">
        <v>7.5</v>
      </c>
      <c r="D26">
        <f t="shared" si="0"/>
        <v>7.4999999999999997E-2</v>
      </c>
      <c r="E26" s="5">
        <v>7.283329963684082E-2</v>
      </c>
      <c r="F26" s="6">
        <v>534281.76249755372</v>
      </c>
      <c r="G26" s="6">
        <f t="shared" si="1"/>
        <v>40071.132187316529</v>
      </c>
      <c r="H26" s="6">
        <f t="shared" si="2"/>
        <v>38913.50369848375</v>
      </c>
      <c r="I26" s="6">
        <f t="shared" si="3"/>
        <v>1157.6284888327791</v>
      </c>
    </row>
    <row r="27" spans="1:9">
      <c r="A27" t="s">
        <v>170</v>
      </c>
      <c r="B27" t="s">
        <v>160</v>
      </c>
      <c r="C27">
        <v>0.8</v>
      </c>
      <c r="D27">
        <f t="shared" si="0"/>
        <v>8.0000000000000002E-3</v>
      </c>
      <c r="E27" s="5">
        <v>1.4018112793564796E-2</v>
      </c>
      <c r="F27" s="6">
        <v>719284.10659203865</v>
      </c>
      <c r="G27" s="6"/>
      <c r="H27" s="6"/>
      <c r="I27" s="6">
        <f t="shared" si="3"/>
        <v>0</v>
      </c>
    </row>
    <row r="28" spans="1:9">
      <c r="A28" t="s">
        <v>170</v>
      </c>
      <c r="B28" t="s">
        <v>159</v>
      </c>
      <c r="C28">
        <v>2.5</v>
      </c>
      <c r="D28">
        <f t="shared" si="0"/>
        <v>2.5000000000000001E-2</v>
      </c>
      <c r="E28" s="5">
        <v>3.7903346121311188E-2</v>
      </c>
      <c r="F28" s="6">
        <v>424126.92288729502</v>
      </c>
      <c r="G28" s="6"/>
      <c r="H28" s="6"/>
      <c r="I28" s="6">
        <f t="shared" si="3"/>
        <v>0</v>
      </c>
    </row>
    <row r="29" spans="1:9">
      <c r="A29" t="s">
        <v>17</v>
      </c>
      <c r="B29" t="s">
        <v>160</v>
      </c>
      <c r="E29" s="5">
        <v>4.5846062712371349E-3</v>
      </c>
      <c r="F29" s="6">
        <v>983115.65548705647</v>
      </c>
      <c r="G29" s="6"/>
      <c r="H29" s="6"/>
      <c r="I29" s="6">
        <f t="shared" si="3"/>
        <v>0</v>
      </c>
    </row>
    <row r="30" spans="1:9">
      <c r="A30" t="s">
        <v>17</v>
      </c>
      <c r="B30" t="s">
        <v>159</v>
      </c>
      <c r="E30" s="5">
        <v>2.6178202591836452E-2</v>
      </c>
      <c r="F30" s="6">
        <v>423655.44720715767</v>
      </c>
      <c r="G30" s="6"/>
      <c r="H30" s="6"/>
      <c r="I30" s="6">
        <f t="shared" si="3"/>
        <v>0</v>
      </c>
    </row>
  </sheetData>
  <sortState xmlns:xlrd2="http://schemas.microsoft.com/office/spreadsheetml/2017/richdata2" ref="A3:C26">
    <sortCondition ref="A3:A26"/>
    <sortCondition descending="1" ref="B3:B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2C77-2D33-4229-9E74-7A76448E8588}">
  <dimension ref="A1:U42"/>
  <sheetViews>
    <sheetView topLeftCell="A6" workbookViewId="0">
      <selection activeCell="E6" sqref="E6"/>
    </sheetView>
  </sheetViews>
  <sheetFormatPr defaultRowHeight="14.4"/>
  <cols>
    <col min="4" max="4" width="13.33203125" bestFit="1" customWidth="1"/>
    <col min="11" max="11" width="13.33203125" bestFit="1" customWidth="1"/>
    <col min="12" max="12" width="13.33203125" customWidth="1"/>
    <col min="15" max="15" width="15.109375" bestFit="1" customWidth="1"/>
    <col min="16" max="16" width="13.33203125" bestFit="1" customWidth="1"/>
    <col min="18" max="18" width="11.88671875" bestFit="1" customWidth="1"/>
  </cols>
  <sheetData>
    <row r="1" spans="1:21">
      <c r="A1" s="45" t="s">
        <v>187</v>
      </c>
      <c r="B1" s="40"/>
      <c r="C1" s="40"/>
      <c r="D1" s="40"/>
      <c r="E1" s="40"/>
      <c r="F1" s="40"/>
      <c r="G1" s="40"/>
      <c r="H1" s="40"/>
      <c r="I1" s="40"/>
      <c r="J1" s="40"/>
    </row>
    <row r="2" spans="1:21" ht="15" thickBot="1"/>
    <row r="3" spans="1:21">
      <c r="A3" s="46" t="s">
        <v>188</v>
      </c>
      <c r="B3" s="41" t="s">
        <v>189</v>
      </c>
      <c r="C3" s="41" t="s">
        <v>190</v>
      </c>
      <c r="D3" s="41" t="s">
        <v>191</v>
      </c>
      <c r="E3" s="41" t="s">
        <v>101</v>
      </c>
      <c r="F3" s="41" t="s">
        <v>102</v>
      </c>
      <c r="G3" s="41" t="s">
        <v>103</v>
      </c>
      <c r="H3" s="41" t="s">
        <v>104</v>
      </c>
      <c r="I3" s="41" t="s">
        <v>192</v>
      </c>
      <c r="J3" s="42" t="s">
        <v>193</v>
      </c>
    </row>
    <row r="4" spans="1:21" ht="15" thickBot="1">
      <c r="A4" s="47">
        <v>2023</v>
      </c>
      <c r="B4" s="44">
        <v>808.57</v>
      </c>
      <c r="C4" s="49">
        <v>0.04</v>
      </c>
      <c r="D4" s="49">
        <v>0.152</v>
      </c>
      <c r="E4" s="49">
        <v>0.14000000000000001</v>
      </c>
      <c r="F4" s="49">
        <v>0.17299999999999999</v>
      </c>
      <c r="G4" s="49">
        <v>0.17699999999999999</v>
      </c>
      <c r="H4" s="49">
        <v>0.185</v>
      </c>
      <c r="I4" s="49">
        <v>0.13300000000000001</v>
      </c>
      <c r="J4" s="43">
        <v>0.73</v>
      </c>
    </row>
    <row r="6" spans="1:21">
      <c r="A6" s="45"/>
      <c r="B6" s="40"/>
      <c r="C6" s="40"/>
      <c r="D6" s="40"/>
      <c r="F6" s="40"/>
      <c r="G6" s="40"/>
      <c r="H6" s="40"/>
      <c r="I6" s="40"/>
      <c r="J6" s="40"/>
    </row>
    <row r="7" spans="1:21">
      <c r="A7" s="40" t="s">
        <v>195</v>
      </c>
      <c r="B7" s="40"/>
      <c r="C7" s="40"/>
    </row>
    <row r="8" spans="1:21" ht="15" thickBot="1">
      <c r="A8" s="48"/>
    </row>
    <row r="9" spans="1:21">
      <c r="A9" s="53" t="s">
        <v>196</v>
      </c>
      <c r="B9" s="41" t="s">
        <v>197</v>
      </c>
      <c r="C9" s="42" t="s">
        <v>198</v>
      </c>
      <c r="D9" s="50" t="s">
        <v>201</v>
      </c>
      <c r="E9" s="50" t="s">
        <v>211</v>
      </c>
      <c r="H9" t="s">
        <v>54</v>
      </c>
      <c r="I9" t="s">
        <v>55</v>
      </c>
      <c r="J9" t="s">
        <v>56</v>
      </c>
      <c r="K9" t="s">
        <v>60</v>
      </c>
      <c r="L9" t="s">
        <v>211</v>
      </c>
      <c r="R9" s="83" t="s">
        <v>203</v>
      </c>
      <c r="S9" s="85" t="s">
        <v>204</v>
      </c>
      <c r="T9" s="88" t="s">
        <v>199</v>
      </c>
      <c r="U9" s="91" t="s">
        <v>205</v>
      </c>
    </row>
    <row r="10" spans="1:21">
      <c r="A10" s="52" t="s">
        <v>190</v>
      </c>
      <c r="B10" s="40" t="s">
        <v>200</v>
      </c>
      <c r="C10" s="55">
        <v>24024</v>
      </c>
      <c r="D10" s="57">
        <v>3666117</v>
      </c>
      <c r="E10">
        <f t="shared" ref="E10:E23" si="0">C10/D10</f>
        <v>6.5529823516270761E-3</v>
      </c>
      <c r="H10">
        <v>2024</v>
      </c>
      <c r="I10" t="s">
        <v>12</v>
      </c>
      <c r="J10" t="s">
        <v>1</v>
      </c>
      <c r="K10" s="6">
        <v>1131077.3323752533</v>
      </c>
      <c r="L10" s="6">
        <v>6.5529823516270761E-3</v>
      </c>
      <c r="R10" s="84"/>
      <c r="S10" s="86"/>
      <c r="T10" s="89"/>
      <c r="U10" s="92"/>
    </row>
    <row r="11" spans="1:21" ht="15" thickBot="1">
      <c r="A11" s="52" t="s">
        <v>190</v>
      </c>
      <c r="B11" s="40" t="s">
        <v>199</v>
      </c>
      <c r="C11" s="55">
        <v>7937</v>
      </c>
      <c r="D11" s="57">
        <v>3863615</v>
      </c>
      <c r="E11">
        <f t="shared" si="0"/>
        <v>2.0542937119769956E-3</v>
      </c>
      <c r="H11">
        <v>2024</v>
      </c>
      <c r="I11" t="s">
        <v>12</v>
      </c>
      <c r="J11" t="s">
        <v>0</v>
      </c>
      <c r="K11" s="6">
        <v>1179683.0167621898</v>
      </c>
      <c r="L11" s="6">
        <v>2.0542937119769956E-3</v>
      </c>
      <c r="R11" s="84"/>
      <c r="S11" s="87"/>
      <c r="T11" s="90"/>
      <c r="U11" s="93"/>
    </row>
    <row r="12" spans="1:21">
      <c r="A12" s="52" t="s">
        <v>191</v>
      </c>
      <c r="B12" s="40" t="s">
        <v>200</v>
      </c>
      <c r="C12" s="55">
        <v>83482</v>
      </c>
      <c r="D12">
        <v>4519166.0291750282</v>
      </c>
      <c r="E12">
        <f t="shared" si="0"/>
        <v>1.8472877398407864E-2</v>
      </c>
      <c r="H12">
        <v>2024</v>
      </c>
      <c r="I12" t="s">
        <v>13</v>
      </c>
      <c r="J12" t="s">
        <v>1</v>
      </c>
      <c r="K12" s="6">
        <v>1363470.0242741166</v>
      </c>
      <c r="L12" s="6">
        <v>1.8472877398407864E-2</v>
      </c>
      <c r="M12" t="s">
        <v>202</v>
      </c>
      <c r="N12" t="s">
        <v>1</v>
      </c>
      <c r="O12" s="51">
        <f>K12+K14+K16</f>
        <v>4519166.0291750282</v>
      </c>
      <c r="R12" s="60"/>
      <c r="S12" s="59"/>
      <c r="T12" s="58"/>
      <c r="U12" s="58"/>
    </row>
    <row r="13" spans="1:21">
      <c r="A13" s="52" t="s">
        <v>191</v>
      </c>
      <c r="B13" s="40" t="s">
        <v>199</v>
      </c>
      <c r="C13" s="55">
        <v>39653</v>
      </c>
      <c r="D13">
        <v>4664543.4613285661</v>
      </c>
      <c r="E13">
        <f t="shared" si="0"/>
        <v>8.5009391227123306E-3</v>
      </c>
      <c r="H13">
        <v>2024</v>
      </c>
      <c r="I13" t="s">
        <v>13</v>
      </c>
      <c r="J13" t="s">
        <v>0</v>
      </c>
      <c r="K13" s="6">
        <v>1414775.7521785111</v>
      </c>
      <c r="L13" s="6">
        <v>8.5009391227123306E-3</v>
      </c>
      <c r="N13" t="s">
        <v>0</v>
      </c>
      <c r="O13" s="51">
        <f>K13+K15+K17</f>
        <v>4664543.4613285661</v>
      </c>
      <c r="R13" s="61" t="s">
        <v>206</v>
      </c>
      <c r="S13" s="62">
        <v>37563071</v>
      </c>
      <c r="T13" s="63">
        <v>18144911</v>
      </c>
      <c r="U13" s="63">
        <v>19418160</v>
      </c>
    </row>
    <row r="14" spans="1:21">
      <c r="A14" s="52" t="s">
        <v>101</v>
      </c>
      <c r="B14" s="40" t="s">
        <v>200</v>
      </c>
      <c r="C14" s="55">
        <v>78625</v>
      </c>
      <c r="D14">
        <v>2610836.9997007279</v>
      </c>
      <c r="E14">
        <f t="shared" si="0"/>
        <v>3.0114863551042266E-2</v>
      </c>
      <c r="H14">
        <v>2024</v>
      </c>
      <c r="I14" t="s">
        <v>3</v>
      </c>
      <c r="J14" t="s">
        <v>1</v>
      </c>
      <c r="K14" s="6">
        <v>1614627.5604918366</v>
      </c>
      <c r="L14" s="6">
        <v>1.8472877398407864E-2</v>
      </c>
      <c r="R14" s="65" t="s">
        <v>207</v>
      </c>
      <c r="S14" s="64">
        <v>1571983</v>
      </c>
      <c r="T14" s="66">
        <v>806465</v>
      </c>
      <c r="U14" s="66">
        <v>765518</v>
      </c>
    </row>
    <row r="15" spans="1:21">
      <c r="A15" s="52" t="s">
        <v>101</v>
      </c>
      <c r="B15" s="40" t="s">
        <v>199</v>
      </c>
      <c r="C15" s="55">
        <v>34828</v>
      </c>
      <c r="D15">
        <v>2672525.874017233</v>
      </c>
      <c r="E15">
        <f t="shared" si="0"/>
        <v>1.3031866347339776E-2</v>
      </c>
      <c r="H15">
        <v>2024</v>
      </c>
      <c r="I15" t="s">
        <v>3</v>
      </c>
      <c r="J15" t="s">
        <v>0</v>
      </c>
      <c r="K15" s="6">
        <v>1662231.4473845728</v>
      </c>
      <c r="L15" s="6">
        <v>8.5009391227123306E-3</v>
      </c>
      <c r="R15" s="65" t="s">
        <v>208</v>
      </c>
      <c r="S15" s="64">
        <v>1976903</v>
      </c>
      <c r="T15" s="64">
        <v>1015473</v>
      </c>
      <c r="U15" s="64">
        <v>961430</v>
      </c>
    </row>
    <row r="16" spans="1:21">
      <c r="A16" s="52" t="s">
        <v>102</v>
      </c>
      <c r="B16" s="40" t="s">
        <v>200</v>
      </c>
      <c r="C16" s="55">
        <v>101403</v>
      </c>
      <c r="D16">
        <v>2648929.8925348185</v>
      </c>
      <c r="E16">
        <f t="shared" si="0"/>
        <v>3.8280741323419951E-2</v>
      </c>
      <c r="H16">
        <v>2024</v>
      </c>
      <c r="I16" t="s">
        <v>4</v>
      </c>
      <c r="J16" t="s">
        <v>1</v>
      </c>
      <c r="K16" s="6">
        <v>1541068.444409075</v>
      </c>
      <c r="L16" s="6">
        <v>1.8472877398407864E-2</v>
      </c>
      <c r="R16" s="67" t="s">
        <v>209</v>
      </c>
      <c r="S16" s="64">
        <v>2031373</v>
      </c>
      <c r="T16" s="64">
        <v>1043430</v>
      </c>
      <c r="U16" s="64">
        <v>987943</v>
      </c>
    </row>
    <row r="17" spans="1:21">
      <c r="A17" s="52" t="s">
        <v>102</v>
      </c>
      <c r="B17" s="40" t="s">
        <v>199</v>
      </c>
      <c r="C17" s="55">
        <v>38465</v>
      </c>
      <c r="D17">
        <v>2605377.8815302425</v>
      </c>
      <c r="E17">
        <f t="shared" si="0"/>
        <v>1.4763693310165037E-2</v>
      </c>
      <c r="H17">
        <v>2024</v>
      </c>
      <c r="I17" t="s">
        <v>4</v>
      </c>
      <c r="J17" t="s">
        <v>0</v>
      </c>
      <c r="K17" s="6">
        <v>1587536.2617654814</v>
      </c>
      <c r="L17" s="6">
        <v>8.5009391227123306E-3</v>
      </c>
      <c r="R17" s="67" t="s">
        <v>210</v>
      </c>
      <c r="S17" s="64">
        <v>1949473</v>
      </c>
      <c r="T17" s="64">
        <v>998247</v>
      </c>
      <c r="U17" s="64">
        <v>951226</v>
      </c>
    </row>
    <row r="18" spans="1:21">
      <c r="A18" s="52" t="s">
        <v>103</v>
      </c>
      <c r="B18" s="40" t="s">
        <v>200</v>
      </c>
      <c r="C18" s="55">
        <v>103415</v>
      </c>
      <c r="D18">
        <v>2871409.6639759047</v>
      </c>
      <c r="E18">
        <f t="shared" si="0"/>
        <v>3.6015411279491955E-2</v>
      </c>
      <c r="H18">
        <v>2024</v>
      </c>
      <c r="I18" t="s">
        <v>5</v>
      </c>
      <c r="J18" t="s">
        <v>1</v>
      </c>
      <c r="K18" s="6">
        <v>1422315.2730428765</v>
      </c>
      <c r="L18" s="6">
        <v>3.0114863551042266E-2</v>
      </c>
      <c r="M18" t="s">
        <v>101</v>
      </c>
      <c r="N18" t="s">
        <v>1</v>
      </c>
      <c r="O18" s="51">
        <f>K18+K20</f>
        <v>2610836.9997007279</v>
      </c>
      <c r="S18">
        <f>SUM(S13:S17)-S13</f>
        <v>7529732</v>
      </c>
      <c r="T18">
        <f t="shared" ref="T18:U18" si="1">SUM(T13:T17)-T13</f>
        <v>3863615</v>
      </c>
      <c r="U18">
        <f t="shared" si="1"/>
        <v>3666117</v>
      </c>
    </row>
    <row r="19" spans="1:21">
      <c r="A19" s="52" t="s">
        <v>103</v>
      </c>
      <c r="B19" s="40" t="s">
        <v>199</v>
      </c>
      <c r="C19" s="55">
        <v>39775</v>
      </c>
      <c r="D19">
        <v>2564198.8244760064</v>
      </c>
      <c r="E19">
        <f t="shared" si="0"/>
        <v>1.551166766802025E-2</v>
      </c>
      <c r="H19">
        <v>2024</v>
      </c>
      <c r="I19" t="s">
        <v>5</v>
      </c>
      <c r="J19" t="s">
        <v>0</v>
      </c>
      <c r="K19" s="6">
        <v>1461507.4156286435</v>
      </c>
      <c r="L19" s="6">
        <v>1.3031866347339776E-2</v>
      </c>
      <c r="N19" t="s">
        <v>0</v>
      </c>
      <c r="O19" s="51">
        <f>K19+K21</f>
        <v>2672525.874017233</v>
      </c>
    </row>
    <row r="20" spans="1:21">
      <c r="A20" s="52" t="s">
        <v>104</v>
      </c>
      <c r="B20" s="40" t="s">
        <v>200</v>
      </c>
      <c r="C20" s="55">
        <v>113087</v>
      </c>
      <c r="D20">
        <v>1605224.1296774701</v>
      </c>
      <c r="E20">
        <f t="shared" si="0"/>
        <v>7.0449352155404002E-2</v>
      </c>
      <c r="H20">
        <v>2024</v>
      </c>
      <c r="I20" t="s">
        <v>6</v>
      </c>
      <c r="J20" t="s">
        <v>1</v>
      </c>
      <c r="K20" s="6">
        <v>1188521.7266578516</v>
      </c>
      <c r="L20" s="6">
        <v>3.0114863551042266E-2</v>
      </c>
    </row>
    <row r="21" spans="1:21">
      <c r="A21" s="52" t="s">
        <v>104</v>
      </c>
      <c r="B21" s="40" t="s">
        <v>199</v>
      </c>
      <c r="C21" s="55">
        <v>36263</v>
      </c>
      <c r="D21">
        <v>1172934.55166431</v>
      </c>
      <c r="E21">
        <f t="shared" si="0"/>
        <v>3.0916473513842184E-2</v>
      </c>
      <c r="H21">
        <v>2024</v>
      </c>
      <c r="I21" t="s">
        <v>6</v>
      </c>
      <c r="J21" t="s">
        <v>0</v>
      </c>
      <c r="K21" s="6">
        <v>1211018.4583885893</v>
      </c>
      <c r="L21" s="6">
        <v>1.3031866347339776E-2</v>
      </c>
    </row>
    <row r="22" spans="1:21">
      <c r="A22" s="52" t="s">
        <v>192</v>
      </c>
      <c r="B22" s="68" t="s">
        <v>200</v>
      </c>
      <c r="C22" s="55">
        <v>86197</v>
      </c>
      <c r="D22">
        <v>1702399.762079095</v>
      </c>
      <c r="E22">
        <f t="shared" si="0"/>
        <v>5.0632643354419839E-2</v>
      </c>
      <c r="H22">
        <v>2024</v>
      </c>
      <c r="I22" t="s">
        <v>7</v>
      </c>
      <c r="J22" t="s">
        <v>1</v>
      </c>
      <c r="K22" s="6">
        <v>1200539.3038657843</v>
      </c>
      <c r="L22" s="6">
        <v>3.8280741323419951E-2</v>
      </c>
      <c r="M22" s="52" t="s">
        <v>102</v>
      </c>
      <c r="N22" s="40" t="s">
        <v>199</v>
      </c>
      <c r="O22" s="51">
        <f>K23+K25</f>
        <v>2605377.8815302425</v>
      </c>
    </row>
    <row r="23" spans="1:21" ht="15" thickBot="1">
      <c r="A23" s="54" t="s">
        <v>192</v>
      </c>
      <c r="B23" s="69" t="s">
        <v>199</v>
      </c>
      <c r="C23" s="56">
        <v>21411</v>
      </c>
      <c r="D23">
        <v>847782.37009445275</v>
      </c>
      <c r="E23">
        <f t="shared" si="0"/>
        <v>2.5255302251230547E-2</v>
      </c>
      <c r="H23">
        <v>2024</v>
      </c>
      <c r="I23" t="s">
        <v>7</v>
      </c>
      <c r="J23" t="s">
        <v>0</v>
      </c>
      <c r="K23" s="6">
        <v>1204135.3272422375</v>
      </c>
      <c r="L23" s="6">
        <v>1.4763693310165037E-2</v>
      </c>
      <c r="N23" s="40" t="s">
        <v>200</v>
      </c>
      <c r="O23" s="51">
        <f>K22+K24</f>
        <v>2648929.8925348185</v>
      </c>
    </row>
    <row r="24" spans="1:21">
      <c r="H24">
        <v>2024</v>
      </c>
      <c r="I24" t="s">
        <v>8</v>
      </c>
      <c r="J24" t="s">
        <v>1</v>
      </c>
      <c r="K24" s="6">
        <v>1448390.5886690344</v>
      </c>
      <c r="L24" s="6">
        <v>3.8280741323419951E-2</v>
      </c>
    </row>
    <row r="25" spans="1:21">
      <c r="H25">
        <v>2024</v>
      </c>
      <c r="I25" t="s">
        <v>8</v>
      </c>
      <c r="J25" t="s">
        <v>0</v>
      </c>
      <c r="K25" s="6">
        <v>1401242.554288005</v>
      </c>
      <c r="L25" s="6">
        <v>1.4763693310165037E-2</v>
      </c>
    </row>
    <row r="26" spans="1:21">
      <c r="H26">
        <v>2024</v>
      </c>
      <c r="I26" t="s">
        <v>9</v>
      </c>
      <c r="J26" t="s">
        <v>1</v>
      </c>
      <c r="K26" s="6">
        <v>1529075.1830384983</v>
      </c>
      <c r="L26" s="6">
        <v>3.6015411279491955E-2</v>
      </c>
      <c r="M26" s="52" t="s">
        <v>103</v>
      </c>
      <c r="N26" s="40" t="s">
        <v>199</v>
      </c>
      <c r="O26" s="51">
        <f>K27+K29</f>
        <v>2564198.8244760064</v>
      </c>
    </row>
    <row r="27" spans="1:21">
      <c r="H27">
        <v>2024</v>
      </c>
      <c r="I27" t="s">
        <v>9</v>
      </c>
      <c r="J27" t="s">
        <v>0</v>
      </c>
      <c r="K27" s="6">
        <v>1408692.3727937087</v>
      </c>
      <c r="L27" s="6">
        <v>1.551166766802025E-2</v>
      </c>
      <c r="M27" s="52" t="s">
        <v>103</v>
      </c>
      <c r="N27" s="40" t="s">
        <v>200</v>
      </c>
      <c r="O27" s="51">
        <f>K26+K28</f>
        <v>2871409.6639759047</v>
      </c>
    </row>
    <row r="28" spans="1:21">
      <c r="A28" t="s">
        <v>196</v>
      </c>
      <c r="B28" t="s">
        <v>197</v>
      </c>
      <c r="C28" t="s">
        <v>198</v>
      </c>
      <c r="D28" t="s">
        <v>201</v>
      </c>
      <c r="H28">
        <v>2024</v>
      </c>
      <c r="I28" t="s">
        <v>10</v>
      </c>
      <c r="J28" t="s">
        <v>1</v>
      </c>
      <c r="K28" s="6">
        <v>1342334.4809374062</v>
      </c>
      <c r="L28" s="6">
        <v>3.6015411279491955E-2</v>
      </c>
    </row>
    <row r="29" spans="1:21">
      <c r="A29" t="s">
        <v>190</v>
      </c>
      <c r="B29" t="s">
        <v>199</v>
      </c>
      <c r="C29">
        <v>2.0542937119769956E-3</v>
      </c>
      <c r="H29">
        <v>2024</v>
      </c>
      <c r="I29" t="s">
        <v>10</v>
      </c>
      <c r="J29" t="s">
        <v>0</v>
      </c>
      <c r="K29" s="6">
        <v>1155506.4516822975</v>
      </c>
      <c r="L29" s="6">
        <v>1.551166766802025E-2</v>
      </c>
    </row>
    <row r="30" spans="1:21">
      <c r="A30" t="s">
        <v>190</v>
      </c>
      <c r="B30" t="s">
        <v>200</v>
      </c>
      <c r="C30">
        <v>6.5529823516270761E-3</v>
      </c>
      <c r="H30">
        <v>2024</v>
      </c>
      <c r="I30" t="s">
        <v>14</v>
      </c>
      <c r="J30" t="s">
        <v>1</v>
      </c>
      <c r="K30" s="6">
        <v>817443.11859938316</v>
      </c>
      <c r="L30" s="6">
        <v>7.0449352155404002E-2</v>
      </c>
      <c r="M30" s="52" t="s">
        <v>104</v>
      </c>
      <c r="N30" s="40" t="s">
        <v>199</v>
      </c>
      <c r="O30" s="51">
        <f>K31+K33</f>
        <v>1172934.55166431</v>
      </c>
    </row>
    <row r="31" spans="1:21">
      <c r="A31" t="s">
        <v>191</v>
      </c>
      <c r="B31" t="s">
        <v>199</v>
      </c>
      <c r="C31">
        <v>8.5009391227123306E-3</v>
      </c>
      <c r="H31">
        <v>2024</v>
      </c>
      <c r="I31" t="s">
        <v>14</v>
      </c>
      <c r="J31" t="s">
        <v>0</v>
      </c>
      <c r="K31" s="6">
        <v>638652.78916675621</v>
      </c>
      <c r="L31" s="6">
        <v>3.0916473513842184E-2</v>
      </c>
      <c r="M31" s="52" t="s">
        <v>104</v>
      </c>
      <c r="N31" s="40" t="s">
        <v>200</v>
      </c>
      <c r="O31" s="57">
        <f>K30+K32</f>
        <v>1605224.1296774701</v>
      </c>
    </row>
    <row r="32" spans="1:21">
      <c r="A32" t="s">
        <v>191</v>
      </c>
      <c r="B32" t="s">
        <v>200</v>
      </c>
      <c r="C32">
        <v>1.8472877398407864E-2</v>
      </c>
      <c r="H32">
        <v>2024</v>
      </c>
      <c r="I32" t="s">
        <v>15</v>
      </c>
      <c r="J32" t="s">
        <v>1</v>
      </c>
      <c r="K32" s="6">
        <v>787781.01107808691</v>
      </c>
      <c r="L32" s="6">
        <v>7.0449352155404002E-2</v>
      </c>
    </row>
    <row r="33" spans="1:15">
      <c r="A33" t="s">
        <v>101</v>
      </c>
      <c r="B33" t="s">
        <v>199</v>
      </c>
      <c r="C33">
        <v>1.3031866347339776E-2</v>
      </c>
      <c r="H33">
        <v>2024</v>
      </c>
      <c r="I33" t="s">
        <v>15</v>
      </c>
      <c r="J33" t="s">
        <v>0</v>
      </c>
      <c r="K33" s="6">
        <v>534281.76249755372</v>
      </c>
      <c r="L33" s="6">
        <v>3.0916473513842184E-2</v>
      </c>
    </row>
    <row r="34" spans="1:15">
      <c r="A34" t="s">
        <v>101</v>
      </c>
      <c r="B34" t="s">
        <v>200</v>
      </c>
      <c r="C34">
        <v>3.0114863551042266E-2</v>
      </c>
      <c r="H34">
        <v>2024</v>
      </c>
      <c r="I34" t="s">
        <v>16</v>
      </c>
      <c r="J34" t="s">
        <v>1</v>
      </c>
      <c r="K34" s="6">
        <v>719284.10659203865</v>
      </c>
      <c r="L34" s="6">
        <v>5.0632643354419839E-2</v>
      </c>
      <c r="M34" s="52" t="s">
        <v>192</v>
      </c>
      <c r="N34" s="40" t="s">
        <v>199</v>
      </c>
      <c r="O34" s="51">
        <f>K35+K37</f>
        <v>847782.37009445275</v>
      </c>
    </row>
    <row r="35" spans="1:15" ht="15" thickBot="1">
      <c r="A35" t="s">
        <v>102</v>
      </c>
      <c r="B35" t="s">
        <v>199</v>
      </c>
      <c r="C35">
        <v>1.4763693310165037E-2</v>
      </c>
      <c r="H35">
        <v>2024</v>
      </c>
      <c r="I35" t="s">
        <v>16</v>
      </c>
      <c r="J35" t="s">
        <v>0</v>
      </c>
      <c r="K35" s="6">
        <v>424126.92288729502</v>
      </c>
      <c r="L35" s="6">
        <v>2.5255302251230547E-2</v>
      </c>
      <c r="M35" s="54" t="s">
        <v>192</v>
      </c>
      <c r="N35" s="44" t="s">
        <v>200</v>
      </c>
      <c r="O35" s="51">
        <f>K34+K36</f>
        <v>1702399.762079095</v>
      </c>
    </row>
    <row r="36" spans="1:15">
      <c r="A36" t="s">
        <v>102</v>
      </c>
      <c r="B36" t="s">
        <v>200</v>
      </c>
      <c r="C36">
        <v>3.8280741323419951E-2</v>
      </c>
      <c r="H36">
        <v>2024</v>
      </c>
      <c r="I36" t="s">
        <v>17</v>
      </c>
      <c r="J36" t="s">
        <v>1</v>
      </c>
      <c r="K36" s="6">
        <v>983115.65548705647</v>
      </c>
      <c r="L36" s="6">
        <v>5.0632643354419839E-2</v>
      </c>
    </row>
    <row r="37" spans="1:15">
      <c r="A37" t="s">
        <v>103</v>
      </c>
      <c r="B37" t="s">
        <v>199</v>
      </c>
      <c r="C37">
        <v>1.551166766802025E-2</v>
      </c>
      <c r="H37">
        <v>2024</v>
      </c>
      <c r="I37" t="s">
        <v>17</v>
      </c>
      <c r="J37" t="s">
        <v>0</v>
      </c>
      <c r="K37" s="6">
        <v>423655.44720715767</v>
      </c>
      <c r="L37" s="6">
        <v>2.5255302251230547E-2</v>
      </c>
    </row>
    <row r="38" spans="1:15">
      <c r="A38" t="s">
        <v>103</v>
      </c>
      <c r="B38" t="s">
        <v>200</v>
      </c>
      <c r="C38">
        <v>3.6015411279491955E-2</v>
      </c>
    </row>
    <row r="39" spans="1:15">
      <c r="A39" t="s">
        <v>104</v>
      </c>
      <c r="B39" t="s">
        <v>199</v>
      </c>
      <c r="C39">
        <v>3.0916473513842184E-2</v>
      </c>
    </row>
    <row r="40" spans="1:15">
      <c r="A40" t="s">
        <v>104</v>
      </c>
      <c r="B40" t="s">
        <v>200</v>
      </c>
      <c r="C40">
        <v>7.0449352155404002E-2</v>
      </c>
    </row>
    <row r="41" spans="1:15">
      <c r="A41" t="s">
        <v>192</v>
      </c>
      <c r="B41" t="s">
        <v>199</v>
      </c>
      <c r="C41">
        <v>2.5255302251230547E-2</v>
      </c>
    </row>
    <row r="42" spans="1:15">
      <c r="A42" t="s">
        <v>192</v>
      </c>
      <c r="B42" t="s">
        <v>200</v>
      </c>
      <c r="C42">
        <v>5.0632643354419839E-2</v>
      </c>
    </row>
  </sheetData>
  <sortState xmlns:xlrd2="http://schemas.microsoft.com/office/spreadsheetml/2017/richdata2" ref="A10:E23">
    <sortCondition ref="A10:A23"/>
    <sortCondition ref="B10:B23"/>
  </sortState>
  <mergeCells count="4">
    <mergeCell ref="R9:R11"/>
    <mergeCell ref="S9:S11"/>
    <mergeCell ref="T9:T11"/>
    <mergeCell ref="U9:U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FB50-EAB1-42E0-A1E2-E7C6247BF845}">
  <dimension ref="A1:Y42"/>
  <sheetViews>
    <sheetView workbookViewId="0">
      <selection activeCell="F4" sqref="F4:K21"/>
    </sheetView>
  </sheetViews>
  <sheetFormatPr defaultRowHeight="14.4"/>
  <cols>
    <col min="1" max="1" width="9.6640625" customWidth="1"/>
    <col min="2" max="2" width="15.6640625" customWidth="1"/>
    <col min="3" max="3" width="11.6640625" customWidth="1"/>
    <col min="4" max="4" width="19.6640625" customWidth="1"/>
    <col min="10" max="10" width="12" bestFit="1" customWidth="1"/>
    <col min="15" max="15" width="13.33203125" bestFit="1" customWidth="1"/>
    <col min="19" max="19" width="15.109375" bestFit="1" customWidth="1"/>
    <col min="20" max="20" width="13.5546875" bestFit="1" customWidth="1"/>
    <col min="22" max="22" width="11.88671875" bestFit="1" customWidth="1"/>
  </cols>
  <sheetData>
    <row r="1" spans="1:25">
      <c r="A1" t="s">
        <v>212</v>
      </c>
    </row>
    <row r="2" spans="1:25" ht="15" thickBot="1"/>
    <row r="3" spans="1:25" ht="15" thickBot="1">
      <c r="A3" s="70" t="s">
        <v>213</v>
      </c>
      <c r="B3" s="71" t="s">
        <v>196</v>
      </c>
      <c r="C3" s="71" t="s">
        <v>197</v>
      </c>
      <c r="D3" s="72" t="s">
        <v>214</v>
      </c>
    </row>
    <row r="4" spans="1:25">
      <c r="A4" s="73" t="s">
        <v>215</v>
      </c>
      <c r="B4" t="s">
        <v>216</v>
      </c>
      <c r="C4" t="s">
        <v>200</v>
      </c>
      <c r="D4" s="79">
        <v>23</v>
      </c>
      <c r="G4" t="s">
        <v>219</v>
      </c>
      <c r="H4" t="s">
        <v>220</v>
      </c>
      <c r="I4" t="s">
        <v>201</v>
      </c>
      <c r="J4" t="s">
        <v>73</v>
      </c>
      <c r="L4" t="s">
        <v>54</v>
      </c>
      <c r="M4" t="s">
        <v>55</v>
      </c>
      <c r="N4" t="s">
        <v>56</v>
      </c>
      <c r="O4" t="s">
        <v>60</v>
      </c>
      <c r="P4" t="s">
        <v>73</v>
      </c>
      <c r="V4" s="83" t="s">
        <v>203</v>
      </c>
      <c r="W4" s="85" t="s">
        <v>204</v>
      </c>
      <c r="X4" s="88" t="s">
        <v>199</v>
      </c>
      <c r="Y4" s="91" t="s">
        <v>205</v>
      </c>
    </row>
    <row r="5" spans="1:25">
      <c r="A5" s="73" t="s">
        <v>217</v>
      </c>
      <c r="B5" t="s">
        <v>216</v>
      </c>
      <c r="C5" t="s">
        <v>200</v>
      </c>
      <c r="D5" s="79">
        <v>5</v>
      </c>
      <c r="L5">
        <v>2024</v>
      </c>
      <c r="M5" t="s">
        <v>12</v>
      </c>
      <c r="N5" t="s">
        <v>1</v>
      </c>
      <c r="O5" s="6">
        <v>1131077.3323752533</v>
      </c>
      <c r="P5" s="6">
        <v>7.6375085683299251E-6</v>
      </c>
      <c r="V5" s="84"/>
      <c r="W5" s="86"/>
      <c r="X5" s="89"/>
      <c r="Y5" s="92"/>
    </row>
    <row r="6" spans="1:25" ht="15" thickBot="1">
      <c r="A6" s="73" t="s">
        <v>215</v>
      </c>
      <c r="B6" t="s">
        <v>216</v>
      </c>
      <c r="C6" t="s">
        <v>199</v>
      </c>
      <c r="D6" s="79">
        <v>29</v>
      </c>
      <c r="F6" t="s">
        <v>216</v>
      </c>
      <c r="G6" t="s">
        <v>200</v>
      </c>
      <c r="H6">
        <v>28</v>
      </c>
      <c r="I6">
        <v>3666117</v>
      </c>
      <c r="J6">
        <f>H6/I6</f>
        <v>7.6375085683299251E-6</v>
      </c>
      <c r="L6">
        <v>2024</v>
      </c>
      <c r="M6" t="s">
        <v>12</v>
      </c>
      <c r="N6" t="s">
        <v>0</v>
      </c>
      <c r="O6" s="6">
        <v>1179683.0167621898</v>
      </c>
      <c r="P6" s="6">
        <v>9.0588736196541321E-6</v>
      </c>
      <c r="V6" s="84"/>
      <c r="W6" s="87"/>
      <c r="X6" s="90"/>
      <c r="Y6" s="93"/>
    </row>
    <row r="7" spans="1:25">
      <c r="A7" s="73" t="s">
        <v>217</v>
      </c>
      <c r="B7" t="s">
        <v>216</v>
      </c>
      <c r="C7" t="s">
        <v>199</v>
      </c>
      <c r="D7" s="79">
        <v>6</v>
      </c>
      <c r="G7" t="s">
        <v>199</v>
      </c>
      <c r="H7">
        <v>35</v>
      </c>
      <c r="I7">
        <v>3863615</v>
      </c>
      <c r="J7">
        <f t="shared" ref="J7:J21" si="0">H7/I7</f>
        <v>9.0588736196541321E-6</v>
      </c>
      <c r="L7">
        <v>2024</v>
      </c>
      <c r="M7" t="s">
        <v>13</v>
      </c>
      <c r="N7" t="s">
        <v>1</v>
      </c>
      <c r="O7" s="6">
        <v>1363470.0242741166</v>
      </c>
      <c r="P7" s="6">
        <v>3.4470871499372959E-5</v>
      </c>
      <c r="Q7" t="s">
        <v>100</v>
      </c>
      <c r="R7" t="s">
        <v>1</v>
      </c>
      <c r="S7" s="51">
        <f>O9+O11</f>
        <v>3155696.0049009118</v>
      </c>
      <c r="V7" s="60"/>
      <c r="W7" s="59"/>
      <c r="X7" s="58"/>
      <c r="Y7" s="58"/>
    </row>
    <row r="8" spans="1:25">
      <c r="A8" s="73" t="s">
        <v>215</v>
      </c>
      <c r="B8" t="s">
        <v>99</v>
      </c>
      <c r="C8" t="s">
        <v>200</v>
      </c>
      <c r="D8" s="79">
        <v>47</v>
      </c>
      <c r="F8" t="s">
        <v>99</v>
      </c>
      <c r="G8" t="s">
        <v>200</v>
      </c>
      <c r="H8">
        <v>47</v>
      </c>
      <c r="I8">
        <v>1363470.0242741166</v>
      </c>
      <c r="J8">
        <f t="shared" si="0"/>
        <v>3.4470871499372959E-5</v>
      </c>
      <c r="L8">
        <v>2024</v>
      </c>
      <c r="M8" t="s">
        <v>13</v>
      </c>
      <c r="N8" t="s">
        <v>0</v>
      </c>
      <c r="O8" s="6">
        <v>1414775.7521785111</v>
      </c>
      <c r="P8" s="6">
        <v>2.827303191930374E-5</v>
      </c>
      <c r="R8" t="s">
        <v>0</v>
      </c>
      <c r="S8" s="51">
        <f>O10+O12</f>
        <v>3249767.7091500545</v>
      </c>
      <c r="V8" s="61" t="s">
        <v>206</v>
      </c>
      <c r="W8" s="62">
        <v>37563071</v>
      </c>
      <c r="X8" s="63">
        <v>18144911</v>
      </c>
      <c r="Y8" s="63">
        <v>19418160</v>
      </c>
    </row>
    <row r="9" spans="1:25">
      <c r="A9" s="73" t="s">
        <v>217</v>
      </c>
      <c r="B9" t="s">
        <v>99</v>
      </c>
      <c r="C9" t="s">
        <v>200</v>
      </c>
      <c r="D9" s="74" t="s">
        <v>218</v>
      </c>
      <c r="G9" t="s">
        <v>199</v>
      </c>
      <c r="H9">
        <v>40</v>
      </c>
      <c r="I9">
        <v>1414775.7521785111</v>
      </c>
      <c r="J9">
        <f t="shared" si="0"/>
        <v>2.827303191930374E-5</v>
      </c>
      <c r="L9">
        <v>2024</v>
      </c>
      <c r="M9" t="s">
        <v>3</v>
      </c>
      <c r="N9" t="s">
        <v>1</v>
      </c>
      <c r="O9" s="6">
        <v>1614627.5604918366</v>
      </c>
      <c r="P9" s="6">
        <v>8.0489375277443921E-5</v>
      </c>
      <c r="V9" s="65" t="s">
        <v>207</v>
      </c>
      <c r="W9" s="64">
        <v>1571983</v>
      </c>
      <c r="X9" s="66">
        <v>806465</v>
      </c>
      <c r="Y9" s="66">
        <v>765518</v>
      </c>
    </row>
    <row r="10" spans="1:25">
      <c r="A10" s="73" t="s">
        <v>215</v>
      </c>
      <c r="B10" t="s">
        <v>99</v>
      </c>
      <c r="C10" t="s">
        <v>199</v>
      </c>
      <c r="D10" s="79">
        <v>40</v>
      </c>
      <c r="F10" t="s">
        <v>100</v>
      </c>
      <c r="G10" t="s">
        <v>200</v>
      </c>
      <c r="H10">
        <v>254</v>
      </c>
      <c r="I10">
        <v>3155696.0049009118</v>
      </c>
      <c r="J10">
        <f t="shared" si="0"/>
        <v>8.0489375277443921E-5</v>
      </c>
      <c r="L10">
        <v>2024</v>
      </c>
      <c r="M10" t="s">
        <v>3</v>
      </c>
      <c r="N10" t="s">
        <v>0</v>
      </c>
      <c r="O10" s="6">
        <v>1662231.4473845728</v>
      </c>
      <c r="P10" s="6">
        <v>7.9390289734732283E-5</v>
      </c>
      <c r="V10" s="65" t="s">
        <v>208</v>
      </c>
      <c r="W10" s="64">
        <v>1976903</v>
      </c>
      <c r="X10" s="64">
        <v>1015473</v>
      </c>
      <c r="Y10" s="64">
        <v>961430</v>
      </c>
    </row>
    <row r="11" spans="1:25">
      <c r="A11" s="73" t="s">
        <v>215</v>
      </c>
      <c r="B11" t="s">
        <v>100</v>
      </c>
      <c r="C11" t="s">
        <v>200</v>
      </c>
      <c r="D11" s="79">
        <v>242</v>
      </c>
      <c r="G11" t="s">
        <v>199</v>
      </c>
      <c r="H11">
        <v>258</v>
      </c>
      <c r="I11">
        <v>3249767.7091500545</v>
      </c>
      <c r="J11">
        <f t="shared" si="0"/>
        <v>7.9390289734732283E-5</v>
      </c>
      <c r="L11">
        <v>2024</v>
      </c>
      <c r="M11" t="s">
        <v>4</v>
      </c>
      <c r="N11" t="s">
        <v>1</v>
      </c>
      <c r="O11" s="6">
        <v>1541068.444409075</v>
      </c>
      <c r="P11" s="6">
        <v>8.0489375277443921E-5</v>
      </c>
      <c r="V11" s="67" t="s">
        <v>209</v>
      </c>
      <c r="W11" s="64">
        <v>2031373</v>
      </c>
      <c r="X11" s="64">
        <v>1043430</v>
      </c>
      <c r="Y11" s="64">
        <v>987943</v>
      </c>
    </row>
    <row r="12" spans="1:25">
      <c r="A12" s="73" t="s">
        <v>217</v>
      </c>
      <c r="B12" t="s">
        <v>100</v>
      </c>
      <c r="C12" t="s">
        <v>200</v>
      </c>
      <c r="D12" s="79">
        <v>12</v>
      </c>
      <c r="F12" t="s">
        <v>101</v>
      </c>
      <c r="G12" t="s">
        <v>200</v>
      </c>
      <c r="H12">
        <v>688</v>
      </c>
      <c r="I12">
        <v>2610836.9997007279</v>
      </c>
      <c r="J12">
        <f t="shared" si="0"/>
        <v>2.6351702541325381E-4</v>
      </c>
      <c r="L12">
        <v>2024</v>
      </c>
      <c r="M12" t="s">
        <v>4</v>
      </c>
      <c r="N12" t="s">
        <v>0</v>
      </c>
      <c r="O12" s="6">
        <v>1587536.2617654814</v>
      </c>
      <c r="P12" s="6">
        <v>7.9390289734732283E-5</v>
      </c>
      <c r="V12" s="67" t="s">
        <v>210</v>
      </c>
      <c r="W12" s="64">
        <v>1949473</v>
      </c>
      <c r="X12" s="64">
        <v>998247</v>
      </c>
      <c r="Y12" s="64">
        <v>951226</v>
      </c>
    </row>
    <row r="13" spans="1:25">
      <c r="A13" s="73" t="s">
        <v>215</v>
      </c>
      <c r="B13" t="s">
        <v>100</v>
      </c>
      <c r="C13" t="s">
        <v>199</v>
      </c>
      <c r="D13" s="79">
        <v>244</v>
      </c>
      <c r="G13" t="s">
        <v>199</v>
      </c>
      <c r="H13">
        <v>1004</v>
      </c>
      <c r="I13">
        <v>2672525.874017233</v>
      </c>
      <c r="J13">
        <f t="shared" si="0"/>
        <v>3.7567456680628045E-4</v>
      </c>
      <c r="L13">
        <v>2024</v>
      </c>
      <c r="M13" t="s">
        <v>5</v>
      </c>
      <c r="N13" t="s">
        <v>1</v>
      </c>
      <c r="O13" s="6">
        <v>1422315.2730428765</v>
      </c>
      <c r="P13" s="6">
        <v>2.6351702541325381E-4</v>
      </c>
      <c r="Q13" t="s">
        <v>101</v>
      </c>
      <c r="R13" t="s">
        <v>1</v>
      </c>
      <c r="S13" s="51">
        <f>O13+O15</f>
        <v>2610836.9997007279</v>
      </c>
      <c r="W13">
        <f>SUM(W8:W12)-W8</f>
        <v>7529732</v>
      </c>
      <c r="X13">
        <f t="shared" ref="X13:Y13" si="1">SUM(X8:X12)-X8</f>
        <v>3863615</v>
      </c>
      <c r="Y13">
        <f t="shared" si="1"/>
        <v>3666117</v>
      </c>
    </row>
    <row r="14" spans="1:25">
      <c r="A14" s="73" t="s">
        <v>217</v>
      </c>
      <c r="B14" t="s">
        <v>100</v>
      </c>
      <c r="C14" t="s">
        <v>199</v>
      </c>
      <c r="D14" s="79">
        <v>14</v>
      </c>
      <c r="F14" t="s">
        <v>102</v>
      </c>
      <c r="G14" t="s">
        <v>200</v>
      </c>
      <c r="H14">
        <v>1411</v>
      </c>
      <c r="I14">
        <v>2648929.8925348185</v>
      </c>
      <c r="J14">
        <f t="shared" si="0"/>
        <v>5.3266792902917619E-4</v>
      </c>
      <c r="L14">
        <v>2024</v>
      </c>
      <c r="M14" t="s">
        <v>5</v>
      </c>
      <c r="N14" t="s">
        <v>0</v>
      </c>
      <c r="O14" s="6">
        <v>1461507.4156286435</v>
      </c>
      <c r="P14" s="6">
        <v>3.7567456680628045E-4</v>
      </c>
      <c r="R14" t="s">
        <v>0</v>
      </c>
      <c r="S14" s="51">
        <f>O14+O16</f>
        <v>2672525.874017233</v>
      </c>
    </row>
    <row r="15" spans="1:25">
      <c r="A15" s="73" t="s">
        <v>215</v>
      </c>
      <c r="B15" t="s">
        <v>101</v>
      </c>
      <c r="C15" t="s">
        <v>200</v>
      </c>
      <c r="D15" s="79">
        <v>651</v>
      </c>
      <c r="G15" t="s">
        <v>199</v>
      </c>
      <c r="H15">
        <v>2730</v>
      </c>
      <c r="I15">
        <v>2605377.8815302425</v>
      </c>
      <c r="J15">
        <f t="shared" si="0"/>
        <v>1.0478326462173549E-3</v>
      </c>
      <c r="L15">
        <v>2024</v>
      </c>
      <c r="M15" t="s">
        <v>6</v>
      </c>
      <c r="N15" t="s">
        <v>1</v>
      </c>
      <c r="O15" s="6">
        <v>1188521.7266578516</v>
      </c>
      <c r="P15" s="6">
        <v>2.6351702541325381E-4</v>
      </c>
    </row>
    <row r="16" spans="1:25">
      <c r="A16" s="73" t="s">
        <v>217</v>
      </c>
      <c r="B16" t="s">
        <v>101</v>
      </c>
      <c r="C16" t="s">
        <v>200</v>
      </c>
      <c r="D16" s="79">
        <v>37</v>
      </c>
      <c r="F16" t="s">
        <v>103</v>
      </c>
      <c r="G16" t="s">
        <v>200</v>
      </c>
      <c r="H16">
        <v>3096</v>
      </c>
      <c r="I16">
        <v>2871409.6639759047</v>
      </c>
      <c r="J16">
        <f t="shared" si="0"/>
        <v>1.0782160549369733E-3</v>
      </c>
      <c r="L16">
        <v>2024</v>
      </c>
      <c r="M16" t="s">
        <v>6</v>
      </c>
      <c r="N16" t="s">
        <v>0</v>
      </c>
      <c r="O16" s="6">
        <v>1211018.4583885893</v>
      </c>
      <c r="P16" s="6">
        <v>3.7567456680628045E-4</v>
      </c>
    </row>
    <row r="17" spans="1:20">
      <c r="A17" s="73" t="s">
        <v>215</v>
      </c>
      <c r="B17" t="s">
        <v>101</v>
      </c>
      <c r="C17" t="s">
        <v>199</v>
      </c>
      <c r="D17" s="79">
        <v>937</v>
      </c>
      <c r="G17" t="s">
        <v>199</v>
      </c>
      <c r="H17">
        <v>7565</v>
      </c>
      <c r="I17">
        <v>2564198.8244760064</v>
      </c>
      <c r="J17">
        <f t="shared" si="0"/>
        <v>2.9502392434587851E-3</v>
      </c>
      <c r="L17">
        <v>2024</v>
      </c>
      <c r="M17" t="s">
        <v>7</v>
      </c>
      <c r="N17" t="s">
        <v>1</v>
      </c>
      <c r="O17" s="6">
        <v>1200539.3038657843</v>
      </c>
      <c r="P17" s="6">
        <v>5.3266792902917619E-4</v>
      </c>
      <c r="Q17" s="52" t="s">
        <v>102</v>
      </c>
      <c r="R17" t="s">
        <v>1</v>
      </c>
      <c r="S17" s="51">
        <f>O17+O19</f>
        <v>2648929.8925348185</v>
      </c>
    </row>
    <row r="18" spans="1:20">
      <c r="A18" s="73" t="s">
        <v>217</v>
      </c>
      <c r="B18" t="s">
        <v>101</v>
      </c>
      <c r="C18" t="s">
        <v>199</v>
      </c>
      <c r="D18" s="79">
        <v>67</v>
      </c>
      <c r="F18" t="s">
        <v>104</v>
      </c>
      <c r="G18" t="s">
        <v>200</v>
      </c>
      <c r="H18">
        <v>9603</v>
      </c>
      <c r="I18">
        <v>1605224.1296774701</v>
      </c>
      <c r="J18">
        <f t="shared" si="0"/>
        <v>5.9823421679622299E-3</v>
      </c>
      <c r="L18">
        <v>2024</v>
      </c>
      <c r="M18" t="s">
        <v>7</v>
      </c>
      <c r="N18" t="s">
        <v>0</v>
      </c>
      <c r="O18" s="6">
        <v>1204135.3272422375</v>
      </c>
      <c r="P18" s="6">
        <v>1.0478326462173549E-3</v>
      </c>
      <c r="R18" t="s">
        <v>0</v>
      </c>
      <c r="S18" s="51">
        <f>O18+O20</f>
        <v>2605377.8815302425</v>
      </c>
    </row>
    <row r="19" spans="1:20">
      <c r="A19" s="73" t="s">
        <v>215</v>
      </c>
      <c r="B19" t="s">
        <v>102</v>
      </c>
      <c r="C19" t="s">
        <v>200</v>
      </c>
      <c r="D19" s="79">
        <v>1277</v>
      </c>
      <c r="G19" t="s">
        <v>199</v>
      </c>
      <c r="H19">
        <v>14777</v>
      </c>
      <c r="I19">
        <v>1172934.55166431</v>
      </c>
      <c r="J19">
        <f t="shared" si="0"/>
        <v>1.2598315889861456E-2</v>
      </c>
      <c r="L19">
        <v>2024</v>
      </c>
      <c r="M19" t="s">
        <v>8</v>
      </c>
      <c r="N19" t="s">
        <v>1</v>
      </c>
      <c r="O19" s="6">
        <v>1448390.5886690344</v>
      </c>
      <c r="P19" s="6">
        <v>5.3266792902917619E-4</v>
      </c>
    </row>
    <row r="20" spans="1:20">
      <c r="A20" s="73" t="s">
        <v>217</v>
      </c>
      <c r="B20" t="s">
        <v>102</v>
      </c>
      <c r="C20" t="s">
        <v>200</v>
      </c>
      <c r="D20" s="79">
        <v>134</v>
      </c>
      <c r="F20" t="s">
        <v>192</v>
      </c>
      <c r="G20" t="s">
        <v>200</v>
      </c>
      <c r="H20">
        <v>20745</v>
      </c>
      <c r="I20">
        <v>1702399.762079095</v>
      </c>
      <c r="J20">
        <f t="shared" si="0"/>
        <v>1.2185739484987175E-2</v>
      </c>
      <c r="L20">
        <v>2024</v>
      </c>
      <c r="M20" t="s">
        <v>8</v>
      </c>
      <c r="N20" t="s">
        <v>0</v>
      </c>
      <c r="O20" s="6">
        <v>1401242.554288005</v>
      </c>
      <c r="P20" s="6">
        <v>1.0478326462173549E-3</v>
      </c>
    </row>
    <row r="21" spans="1:20">
      <c r="A21" s="73" t="s">
        <v>215</v>
      </c>
      <c r="B21" t="s">
        <v>102</v>
      </c>
      <c r="C21" t="s">
        <v>199</v>
      </c>
      <c r="D21" s="79">
        <v>2487</v>
      </c>
      <c r="G21" t="s">
        <v>199</v>
      </c>
      <c r="H21">
        <v>12380</v>
      </c>
      <c r="I21">
        <v>847782.37009445275</v>
      </c>
      <c r="J21">
        <f t="shared" si="0"/>
        <v>1.4602804253432074E-2</v>
      </c>
      <c r="L21">
        <v>2024</v>
      </c>
      <c r="M21" t="s">
        <v>9</v>
      </c>
      <c r="N21" t="s">
        <v>1</v>
      </c>
      <c r="O21" s="6">
        <v>1529075.1830384983</v>
      </c>
      <c r="P21" s="6">
        <v>1.0782160549369733E-3</v>
      </c>
      <c r="Q21" s="52" t="s">
        <v>103</v>
      </c>
      <c r="R21" t="s">
        <v>1</v>
      </c>
      <c r="S21" s="51">
        <f>O21+O23</f>
        <v>2871409.6639759047</v>
      </c>
    </row>
    <row r="22" spans="1:20">
      <c r="A22" s="73" t="s">
        <v>217</v>
      </c>
      <c r="B22" t="s">
        <v>102</v>
      </c>
      <c r="C22" t="s">
        <v>199</v>
      </c>
      <c r="D22" s="79">
        <v>243</v>
      </c>
      <c r="L22">
        <v>2024</v>
      </c>
      <c r="M22" t="s">
        <v>9</v>
      </c>
      <c r="N22" t="s">
        <v>0</v>
      </c>
      <c r="O22" s="6">
        <v>1408692.3727937087</v>
      </c>
      <c r="P22" s="6">
        <v>2.9502392434587851E-3</v>
      </c>
      <c r="Q22" s="52" t="s">
        <v>103</v>
      </c>
      <c r="R22" t="s">
        <v>0</v>
      </c>
      <c r="S22" s="51">
        <f>O22+O24</f>
        <v>2564198.8244760064</v>
      </c>
    </row>
    <row r="23" spans="1:20">
      <c r="A23" s="73" t="s">
        <v>215</v>
      </c>
      <c r="B23" t="s">
        <v>103</v>
      </c>
      <c r="C23" t="s">
        <v>200</v>
      </c>
      <c r="D23" s="79">
        <v>2792</v>
      </c>
      <c r="L23">
        <v>2024</v>
      </c>
      <c r="M23" t="s">
        <v>10</v>
      </c>
      <c r="N23" t="s">
        <v>1</v>
      </c>
      <c r="O23" s="6">
        <v>1342334.4809374062</v>
      </c>
      <c r="P23" s="6">
        <v>1.0782160549369733E-3</v>
      </c>
    </row>
    <row r="24" spans="1:20">
      <c r="A24" s="73" t="s">
        <v>217</v>
      </c>
      <c r="B24" t="s">
        <v>103</v>
      </c>
      <c r="C24" t="s">
        <v>200</v>
      </c>
      <c r="D24" s="79">
        <v>304</v>
      </c>
      <c r="L24">
        <v>2024</v>
      </c>
      <c r="M24" t="s">
        <v>10</v>
      </c>
      <c r="N24" t="s">
        <v>0</v>
      </c>
      <c r="O24" s="6">
        <v>1155506.4516822975</v>
      </c>
      <c r="P24" s="6">
        <v>2.9502392434587851E-3</v>
      </c>
    </row>
    <row r="25" spans="1:20">
      <c r="A25" s="73" t="s">
        <v>215</v>
      </c>
      <c r="B25" t="s">
        <v>103</v>
      </c>
      <c r="C25" t="s">
        <v>199</v>
      </c>
      <c r="D25" s="79">
        <v>6739</v>
      </c>
      <c r="L25">
        <v>2024</v>
      </c>
      <c r="M25" t="s">
        <v>14</v>
      </c>
      <c r="N25" t="s">
        <v>1</v>
      </c>
      <c r="O25" s="6">
        <v>817443.11859938316</v>
      </c>
      <c r="P25" s="6">
        <v>5.9823421679622299E-3</v>
      </c>
      <c r="Q25" s="52" t="s">
        <v>104</v>
      </c>
      <c r="R25" t="s">
        <v>1</v>
      </c>
      <c r="S25" s="51">
        <f>O25+O27</f>
        <v>1605224.1296774701</v>
      </c>
      <c r="T25" s="51">
        <f>0.23*S25</f>
        <v>369201.54982581816</v>
      </c>
    </row>
    <row r="26" spans="1:20">
      <c r="A26" s="73" t="s">
        <v>217</v>
      </c>
      <c r="B26" t="s">
        <v>103</v>
      </c>
      <c r="C26" t="s">
        <v>199</v>
      </c>
      <c r="D26" s="79">
        <v>826</v>
      </c>
      <c r="L26">
        <v>2024</v>
      </c>
      <c r="M26" t="s">
        <v>14</v>
      </c>
      <c r="N26" t="s">
        <v>0</v>
      </c>
      <c r="O26" s="6">
        <v>638652.78916675621</v>
      </c>
      <c r="P26" s="6">
        <v>1.2598315889861456E-2</v>
      </c>
      <c r="Q26" s="52" t="s">
        <v>104</v>
      </c>
      <c r="R26" t="s">
        <v>0</v>
      </c>
      <c r="S26" s="51">
        <f>O26+O28</f>
        <v>1172934.55166431</v>
      </c>
    </row>
    <row r="27" spans="1:20">
      <c r="A27" s="73" t="s">
        <v>215</v>
      </c>
      <c r="B27" t="s">
        <v>104</v>
      </c>
      <c r="C27" t="s">
        <v>200</v>
      </c>
      <c r="D27" s="79">
        <v>8586</v>
      </c>
      <c r="L27">
        <v>2024</v>
      </c>
      <c r="M27" t="s">
        <v>15</v>
      </c>
      <c r="N27" t="s">
        <v>1</v>
      </c>
      <c r="O27" s="6">
        <v>787781.01107808691</v>
      </c>
      <c r="P27" s="6">
        <v>5.9823421679622299E-3</v>
      </c>
    </row>
    <row r="28" spans="1:20">
      <c r="A28" s="73" t="s">
        <v>217</v>
      </c>
      <c r="B28" t="s">
        <v>104</v>
      </c>
      <c r="C28" t="s">
        <v>200</v>
      </c>
      <c r="D28" s="79">
        <v>1017</v>
      </c>
      <c r="L28">
        <v>2024</v>
      </c>
      <c r="M28" t="s">
        <v>15</v>
      </c>
      <c r="N28" t="s">
        <v>0</v>
      </c>
      <c r="O28" s="6">
        <v>534281.76249755372</v>
      </c>
      <c r="P28" s="6">
        <v>1.2598315889861456E-2</v>
      </c>
    </row>
    <row r="29" spans="1:20">
      <c r="A29" s="73" t="s">
        <v>215</v>
      </c>
      <c r="B29" t="s">
        <v>104</v>
      </c>
      <c r="C29" t="s">
        <v>199</v>
      </c>
      <c r="D29" s="79">
        <v>12871</v>
      </c>
      <c r="L29">
        <v>2024</v>
      </c>
      <c r="M29" t="s">
        <v>16</v>
      </c>
      <c r="N29" t="s">
        <v>1</v>
      </c>
      <c r="O29" s="6">
        <v>719284.10659203865</v>
      </c>
      <c r="P29" s="6">
        <v>1.2185739484987175E-2</v>
      </c>
      <c r="Q29" s="52" t="s">
        <v>192</v>
      </c>
      <c r="R29" t="s">
        <v>1</v>
      </c>
      <c r="S29" s="51">
        <f>O29+O31</f>
        <v>1702399.762079095</v>
      </c>
    </row>
    <row r="30" spans="1:20" ht="15" thickBot="1">
      <c r="A30" s="73" t="s">
        <v>217</v>
      </c>
      <c r="B30" t="s">
        <v>104</v>
      </c>
      <c r="C30" t="s">
        <v>199</v>
      </c>
      <c r="D30" s="79">
        <v>1906</v>
      </c>
      <c r="L30">
        <v>2024</v>
      </c>
      <c r="M30" t="s">
        <v>16</v>
      </c>
      <c r="N30" t="s">
        <v>0</v>
      </c>
      <c r="O30" s="6">
        <v>424126.92288729502</v>
      </c>
      <c r="P30" s="6">
        <v>1.4602804253432074E-2</v>
      </c>
      <c r="Q30" s="54" t="s">
        <v>192</v>
      </c>
      <c r="R30" t="s">
        <v>0</v>
      </c>
      <c r="S30" s="51">
        <f>O30+O32</f>
        <v>847782.37009445275</v>
      </c>
    </row>
    <row r="31" spans="1:20">
      <c r="A31" s="73" t="s">
        <v>215</v>
      </c>
      <c r="B31" t="s">
        <v>105</v>
      </c>
      <c r="C31" t="s">
        <v>200</v>
      </c>
      <c r="D31" s="79">
        <v>9851</v>
      </c>
      <c r="L31">
        <v>2024</v>
      </c>
      <c r="M31" t="s">
        <v>17</v>
      </c>
      <c r="N31" t="s">
        <v>1</v>
      </c>
      <c r="O31" s="6">
        <v>983115.65548705647</v>
      </c>
      <c r="P31" s="6">
        <v>1.2185739484987175E-2</v>
      </c>
    </row>
    <row r="32" spans="1:20">
      <c r="A32" s="73" t="s">
        <v>217</v>
      </c>
      <c r="B32" t="s">
        <v>105</v>
      </c>
      <c r="C32" t="s">
        <v>200</v>
      </c>
      <c r="D32" s="79">
        <v>1310</v>
      </c>
      <c r="L32">
        <v>2024</v>
      </c>
      <c r="M32" t="s">
        <v>17</v>
      </c>
      <c r="N32" t="s">
        <v>0</v>
      </c>
      <c r="O32" s="6">
        <v>423655.44720715767</v>
      </c>
      <c r="P32" s="6">
        <v>1.4602804253432074E-2</v>
      </c>
    </row>
    <row r="33" spans="1:4">
      <c r="A33" s="73" t="s">
        <v>215</v>
      </c>
      <c r="B33" t="s">
        <v>105</v>
      </c>
      <c r="C33" t="s">
        <v>199</v>
      </c>
      <c r="D33" s="79">
        <v>7798</v>
      </c>
    </row>
    <row r="34" spans="1:4">
      <c r="A34" s="73" t="s">
        <v>217</v>
      </c>
      <c r="B34" t="s">
        <v>105</v>
      </c>
      <c r="C34" t="s">
        <v>199</v>
      </c>
      <c r="D34" s="79">
        <v>1136</v>
      </c>
    </row>
    <row r="35" spans="1:4">
      <c r="A35" s="73" t="s">
        <v>215</v>
      </c>
      <c r="B35" t="s">
        <v>106</v>
      </c>
      <c r="C35" t="s">
        <v>200</v>
      </c>
      <c r="D35" s="79">
        <v>8675</v>
      </c>
    </row>
    <row r="36" spans="1:4">
      <c r="A36" s="73" t="s">
        <v>217</v>
      </c>
      <c r="B36" s="77" t="s">
        <v>106</v>
      </c>
      <c r="C36" s="77" t="s">
        <v>200</v>
      </c>
      <c r="D36" s="79">
        <v>909</v>
      </c>
    </row>
    <row r="37" spans="1:4">
      <c r="A37" s="73" t="s">
        <v>215</v>
      </c>
      <c r="B37" t="s">
        <v>106</v>
      </c>
      <c r="C37" t="s">
        <v>199</v>
      </c>
      <c r="D37" s="79">
        <v>3043</v>
      </c>
    </row>
    <row r="38" spans="1:4" ht="15" thickBot="1">
      <c r="A38" s="75" t="s">
        <v>217</v>
      </c>
      <c r="B38" s="78" t="s">
        <v>106</v>
      </c>
      <c r="C38" s="78" t="s">
        <v>199</v>
      </c>
      <c r="D38" s="80">
        <v>403</v>
      </c>
    </row>
    <row r="40" spans="1:4">
      <c r="A40" t="s">
        <v>194</v>
      </c>
    </row>
    <row r="42" spans="1:4">
      <c r="A42" s="76" t="str">
        <f>HYPERLINK("#'Spis treści'!A1", "Powrót do spisu treści")</f>
        <v>Powrót do spisu treści</v>
      </c>
    </row>
  </sheetData>
  <sortState xmlns:xlrd2="http://schemas.microsoft.com/office/spreadsheetml/2017/richdata2" ref="A4:D38">
    <sortCondition ref="B4:B38"/>
    <sortCondition ref="C4:C38"/>
  </sortState>
  <mergeCells count="4">
    <mergeCell ref="V4:V6"/>
    <mergeCell ref="W4:W6"/>
    <mergeCell ref="X4:X6"/>
    <mergeCell ref="Y4:Y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0676-16ED-48CC-B8B2-7396DEDE93F4}">
  <dimension ref="A1:H30"/>
  <sheetViews>
    <sheetView workbookViewId="0">
      <selection activeCell="G2" sqref="G2"/>
    </sheetView>
  </sheetViews>
  <sheetFormatPr defaultRowHeight="14.4"/>
  <sheetData>
    <row r="1" spans="1:8">
      <c r="A1" s="34" t="s">
        <v>221</v>
      </c>
      <c r="G1" t="s">
        <v>223</v>
      </c>
    </row>
    <row r="2" spans="1:8">
      <c r="A2" t="s">
        <v>54</v>
      </c>
      <c r="B2" t="s">
        <v>55</v>
      </c>
      <c r="C2" t="s">
        <v>56</v>
      </c>
      <c r="E2" t="s">
        <v>68</v>
      </c>
    </row>
    <row r="3" spans="1:8">
      <c r="A3">
        <v>2024</v>
      </c>
      <c r="B3" t="s">
        <v>12</v>
      </c>
      <c r="C3" t="s">
        <v>1</v>
      </c>
      <c r="D3" s="6">
        <v>0.8</v>
      </c>
      <c r="E3" s="81">
        <f>D3/100</f>
        <v>8.0000000000000002E-3</v>
      </c>
    </row>
    <row r="4" spans="1:8">
      <c r="A4">
        <v>2024</v>
      </c>
      <c r="B4" t="s">
        <v>12</v>
      </c>
      <c r="C4" t="s">
        <v>0</v>
      </c>
      <c r="D4" s="6">
        <v>0.6</v>
      </c>
      <c r="E4" s="81">
        <f t="shared" ref="E4:E30" si="0">D4/100</f>
        <v>6.0000000000000001E-3</v>
      </c>
    </row>
    <row r="5" spans="1:8">
      <c r="A5">
        <v>2024</v>
      </c>
      <c r="B5" t="s">
        <v>13</v>
      </c>
      <c r="C5" t="s">
        <v>1</v>
      </c>
      <c r="D5" s="6">
        <v>0.8</v>
      </c>
      <c r="E5" s="81">
        <f t="shared" si="0"/>
        <v>8.0000000000000002E-3</v>
      </c>
    </row>
    <row r="6" spans="1:8">
      <c r="A6">
        <v>2024</v>
      </c>
      <c r="B6" t="s">
        <v>13</v>
      </c>
      <c r="C6" t="s">
        <v>0</v>
      </c>
      <c r="D6" s="6">
        <v>0.6</v>
      </c>
      <c r="E6" s="81">
        <f t="shared" si="0"/>
        <v>6.0000000000000001E-3</v>
      </c>
    </row>
    <row r="7" spans="1:8">
      <c r="A7">
        <v>2024</v>
      </c>
      <c r="B7" t="s">
        <v>3</v>
      </c>
      <c r="C7" t="s">
        <v>1</v>
      </c>
      <c r="D7" s="6">
        <v>1.6</v>
      </c>
      <c r="E7" s="81">
        <f t="shared" si="0"/>
        <v>1.6E-2</v>
      </c>
    </row>
    <row r="8" spans="1:8">
      <c r="A8">
        <v>2024</v>
      </c>
      <c r="B8" t="s">
        <v>3</v>
      </c>
      <c r="C8" t="s">
        <v>0</v>
      </c>
      <c r="D8" s="6">
        <v>0.8</v>
      </c>
      <c r="E8" s="81">
        <f t="shared" si="0"/>
        <v>8.0000000000000002E-3</v>
      </c>
    </row>
    <row r="9" spans="1:8">
      <c r="A9">
        <v>2024</v>
      </c>
      <c r="B9" t="s">
        <v>4</v>
      </c>
      <c r="C9" t="s">
        <v>1</v>
      </c>
      <c r="D9" s="6">
        <v>1.6</v>
      </c>
      <c r="E9" s="81">
        <f t="shared" si="0"/>
        <v>1.6E-2</v>
      </c>
    </row>
    <row r="10" spans="1:8">
      <c r="A10">
        <v>2024</v>
      </c>
      <c r="B10" t="s">
        <v>4</v>
      </c>
      <c r="C10" t="s">
        <v>0</v>
      </c>
      <c r="D10" s="6">
        <v>0.8</v>
      </c>
      <c r="E10" s="81">
        <f t="shared" si="0"/>
        <v>8.0000000000000002E-3</v>
      </c>
    </row>
    <row r="11" spans="1:8">
      <c r="A11">
        <v>2024</v>
      </c>
      <c r="B11" t="s">
        <v>5</v>
      </c>
      <c r="C11" t="s">
        <v>1</v>
      </c>
      <c r="D11" s="6">
        <v>2</v>
      </c>
      <c r="E11" s="81">
        <f t="shared" si="0"/>
        <v>0.02</v>
      </c>
    </row>
    <row r="12" spans="1:8">
      <c r="A12">
        <v>2024</v>
      </c>
      <c r="B12" t="s">
        <v>5</v>
      </c>
      <c r="C12" t="s">
        <v>0</v>
      </c>
      <c r="D12" s="6">
        <v>2.1</v>
      </c>
      <c r="E12" s="81">
        <f t="shared" si="0"/>
        <v>2.1000000000000001E-2</v>
      </c>
    </row>
    <row r="13" spans="1:8">
      <c r="A13">
        <v>2024</v>
      </c>
      <c r="B13" t="s">
        <v>6</v>
      </c>
      <c r="C13" t="s">
        <v>1</v>
      </c>
      <c r="D13" s="6">
        <v>2</v>
      </c>
      <c r="E13" s="81">
        <f t="shared" si="0"/>
        <v>0.02</v>
      </c>
      <c r="H13" t="s">
        <v>222</v>
      </c>
    </row>
    <row r="14" spans="1:8">
      <c r="A14">
        <v>2024</v>
      </c>
      <c r="B14" t="s">
        <v>6</v>
      </c>
      <c r="C14" t="s">
        <v>0</v>
      </c>
      <c r="D14" s="6">
        <v>2.1</v>
      </c>
      <c r="E14" s="81">
        <f t="shared" si="0"/>
        <v>2.1000000000000001E-2</v>
      </c>
    </row>
    <row r="15" spans="1:8">
      <c r="A15">
        <v>2024</v>
      </c>
      <c r="B15" t="s">
        <v>7</v>
      </c>
      <c r="C15" t="s">
        <v>1</v>
      </c>
      <c r="D15" s="6">
        <v>4.0999999999999996</v>
      </c>
      <c r="E15" s="81">
        <f t="shared" si="0"/>
        <v>4.0999999999999995E-2</v>
      </c>
    </row>
    <row r="16" spans="1:8">
      <c r="A16">
        <v>2024</v>
      </c>
      <c r="B16" t="s">
        <v>7</v>
      </c>
      <c r="C16" t="s">
        <v>0</v>
      </c>
      <c r="D16" s="6">
        <v>6.3</v>
      </c>
      <c r="E16" s="81">
        <f t="shared" si="0"/>
        <v>6.3E-2</v>
      </c>
    </row>
    <row r="17" spans="1:5">
      <c r="A17">
        <v>2024</v>
      </c>
      <c r="B17" t="s">
        <v>8</v>
      </c>
      <c r="C17" t="s">
        <v>1</v>
      </c>
      <c r="D17" s="6">
        <v>4.0999999999999996</v>
      </c>
      <c r="E17" s="81">
        <f t="shared" si="0"/>
        <v>4.0999999999999995E-2</v>
      </c>
    </row>
    <row r="18" spans="1:5">
      <c r="A18">
        <v>2024</v>
      </c>
      <c r="B18" t="s">
        <v>8</v>
      </c>
      <c r="C18" t="s">
        <v>0</v>
      </c>
      <c r="D18" s="6">
        <v>6.3</v>
      </c>
      <c r="E18" s="81">
        <f t="shared" si="0"/>
        <v>6.3E-2</v>
      </c>
    </row>
    <row r="19" spans="1:5">
      <c r="A19">
        <v>2024</v>
      </c>
      <c r="B19" t="s">
        <v>9</v>
      </c>
      <c r="C19" t="s">
        <v>1</v>
      </c>
      <c r="D19" s="6">
        <v>11.4</v>
      </c>
      <c r="E19" s="81">
        <f t="shared" si="0"/>
        <v>0.114</v>
      </c>
    </row>
    <row r="20" spans="1:5">
      <c r="A20">
        <v>2024</v>
      </c>
      <c r="B20" t="s">
        <v>9</v>
      </c>
      <c r="C20" t="s">
        <v>0</v>
      </c>
      <c r="D20" s="6">
        <v>14.5</v>
      </c>
      <c r="E20" s="81">
        <f t="shared" si="0"/>
        <v>0.14499999999999999</v>
      </c>
    </row>
    <row r="21" spans="1:5">
      <c r="A21">
        <v>2024</v>
      </c>
      <c r="B21" t="s">
        <v>10</v>
      </c>
      <c r="C21" t="s">
        <v>1</v>
      </c>
      <c r="D21" s="6">
        <v>11.4</v>
      </c>
      <c r="E21" s="81">
        <f t="shared" si="0"/>
        <v>0.114</v>
      </c>
    </row>
    <row r="22" spans="1:5">
      <c r="A22">
        <v>2024</v>
      </c>
      <c r="B22" t="s">
        <v>10</v>
      </c>
      <c r="C22" t="s">
        <v>0</v>
      </c>
      <c r="D22" s="6">
        <v>14.5</v>
      </c>
      <c r="E22" s="81">
        <f t="shared" si="0"/>
        <v>0.14499999999999999</v>
      </c>
    </row>
    <row r="23" spans="1:5">
      <c r="A23">
        <v>2024</v>
      </c>
      <c r="B23" t="s">
        <v>14</v>
      </c>
      <c r="C23" t="s">
        <v>1</v>
      </c>
      <c r="D23" s="6">
        <v>22.9</v>
      </c>
      <c r="E23" s="81">
        <f t="shared" si="0"/>
        <v>0.22899999999999998</v>
      </c>
    </row>
    <row r="24" spans="1:5">
      <c r="A24">
        <v>2024</v>
      </c>
      <c r="B24" t="s">
        <v>14</v>
      </c>
      <c r="C24" t="s">
        <v>0</v>
      </c>
      <c r="D24" s="6">
        <v>25</v>
      </c>
      <c r="E24" s="81">
        <f t="shared" si="0"/>
        <v>0.25</v>
      </c>
    </row>
    <row r="25" spans="1:5">
      <c r="A25">
        <v>2024</v>
      </c>
      <c r="B25" t="s">
        <v>15</v>
      </c>
      <c r="C25" t="s">
        <v>1</v>
      </c>
      <c r="D25" s="6">
        <v>22.9</v>
      </c>
      <c r="E25" s="81">
        <f t="shared" si="0"/>
        <v>0.22899999999999998</v>
      </c>
    </row>
    <row r="26" spans="1:5">
      <c r="A26">
        <v>2024</v>
      </c>
      <c r="B26" t="s">
        <v>15</v>
      </c>
      <c r="C26" t="s">
        <v>0</v>
      </c>
      <c r="D26" s="6">
        <v>25</v>
      </c>
      <c r="E26" s="81">
        <f t="shared" si="0"/>
        <v>0.25</v>
      </c>
    </row>
    <row r="27" spans="1:5">
      <c r="A27">
        <v>2024</v>
      </c>
      <c r="B27" t="s">
        <v>16</v>
      </c>
      <c r="C27" t="s">
        <v>1</v>
      </c>
      <c r="D27" s="6">
        <v>30</v>
      </c>
      <c r="E27" s="81">
        <f t="shared" si="0"/>
        <v>0.3</v>
      </c>
    </row>
    <row r="28" spans="1:5">
      <c r="A28">
        <v>2024</v>
      </c>
      <c r="B28" t="s">
        <v>16</v>
      </c>
      <c r="C28" t="s">
        <v>0</v>
      </c>
      <c r="D28" s="6">
        <v>28.1</v>
      </c>
      <c r="E28" s="81">
        <f t="shared" si="0"/>
        <v>0.28100000000000003</v>
      </c>
    </row>
    <row r="29" spans="1:5">
      <c r="A29">
        <v>2024</v>
      </c>
      <c r="B29" t="s">
        <v>17</v>
      </c>
      <c r="C29" t="s">
        <v>1</v>
      </c>
      <c r="D29" s="6">
        <v>25</v>
      </c>
      <c r="E29" s="81">
        <f t="shared" si="0"/>
        <v>0.25</v>
      </c>
    </row>
    <row r="30" spans="1:5">
      <c r="A30">
        <v>2024</v>
      </c>
      <c r="B30" t="s">
        <v>17</v>
      </c>
      <c r="C30" t="s">
        <v>0</v>
      </c>
      <c r="D30" s="6">
        <v>23.8</v>
      </c>
      <c r="E30" s="81">
        <f t="shared" si="0"/>
        <v>0.23800000000000002</v>
      </c>
    </row>
  </sheetData>
  <hyperlinks>
    <hyperlink ref="A1" r:id="rId1" display="https://ezdrowie.gov.pl/portal/home/badania-i-dane/zdrowe-dane/raporty/nfz-o-zdrowiu-cukrzyca" xr:uid="{94FD7F26-15CD-405D-AD82-7A72A04F5BF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7F1-9A36-401A-AC2F-2EB4C5D12440}">
  <dimension ref="A1:P31"/>
  <sheetViews>
    <sheetView workbookViewId="0">
      <selection activeCell="I33" sqref="I33"/>
    </sheetView>
  </sheetViews>
  <sheetFormatPr defaultRowHeight="14.4"/>
  <cols>
    <col min="6" max="6" width="10" bestFit="1" customWidth="1"/>
    <col min="7" max="8" width="10" customWidth="1"/>
    <col min="11" max="11" width="15.109375" bestFit="1" customWidth="1"/>
  </cols>
  <sheetData>
    <row r="1" spans="1:16">
      <c r="A1" s="34" t="s">
        <v>224</v>
      </c>
      <c r="J1" t="s">
        <v>225</v>
      </c>
      <c r="K1" t="s">
        <v>229</v>
      </c>
      <c r="M1" t="s">
        <v>233</v>
      </c>
      <c r="O1" t="s">
        <v>231</v>
      </c>
    </row>
    <row r="2" spans="1:16">
      <c r="A2" t="s">
        <v>54</v>
      </c>
      <c r="B2" t="s">
        <v>55</v>
      </c>
      <c r="C2" t="s">
        <v>56</v>
      </c>
      <c r="D2" t="s">
        <v>230</v>
      </c>
      <c r="E2" t="s">
        <v>229</v>
      </c>
      <c r="F2" t="s">
        <v>233</v>
      </c>
      <c r="G2" t="s">
        <v>231</v>
      </c>
      <c r="J2" t="s">
        <v>1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</row>
    <row r="3" spans="1:16">
      <c r="A3">
        <v>2022</v>
      </c>
      <c r="B3" t="s">
        <v>12</v>
      </c>
      <c r="C3" t="s">
        <v>1</v>
      </c>
      <c r="D3">
        <v>0</v>
      </c>
      <c r="E3">
        <v>0</v>
      </c>
      <c r="F3">
        <v>1.1000000000000001E-6</v>
      </c>
      <c r="G3">
        <v>2.1049999999999999E-4</v>
      </c>
      <c r="I3" t="s">
        <v>196</v>
      </c>
      <c r="J3" t="s">
        <v>232</v>
      </c>
    </row>
    <row r="4" spans="1:16">
      <c r="A4">
        <v>2022</v>
      </c>
      <c r="B4" t="s">
        <v>12</v>
      </c>
      <c r="C4" t="s">
        <v>0</v>
      </c>
      <c r="D4">
        <v>0</v>
      </c>
      <c r="E4">
        <v>1.1000000000000001E-6</v>
      </c>
      <c r="F4">
        <v>0</v>
      </c>
      <c r="G4">
        <v>2.2079999999999997E-4</v>
      </c>
      <c r="I4" s="6" t="s">
        <v>226</v>
      </c>
      <c r="J4">
        <v>0</v>
      </c>
      <c r="K4">
        <v>0</v>
      </c>
      <c r="L4">
        <v>0</v>
      </c>
      <c r="M4">
        <v>0</v>
      </c>
      <c r="N4">
        <v>0</v>
      </c>
      <c r="O4">
        <v>18.420000000000002</v>
      </c>
      <c r="P4">
        <v>17.78</v>
      </c>
    </row>
    <row r="5" spans="1:16">
      <c r="A5">
        <v>2022</v>
      </c>
      <c r="B5" t="s">
        <v>13</v>
      </c>
      <c r="C5" t="s">
        <v>1</v>
      </c>
      <c r="D5">
        <v>2.2000000000000001E-6</v>
      </c>
      <c r="E5">
        <v>8.8000000000000004E-6</v>
      </c>
      <c r="F5">
        <v>1.6499999999999998E-5</v>
      </c>
      <c r="G5">
        <v>3.8270000000000003E-4</v>
      </c>
      <c r="I5" s="6" t="s">
        <v>227</v>
      </c>
      <c r="J5">
        <v>0</v>
      </c>
      <c r="K5">
        <v>0</v>
      </c>
      <c r="L5">
        <v>0</v>
      </c>
      <c r="M5">
        <v>0</v>
      </c>
      <c r="N5">
        <v>0</v>
      </c>
      <c r="O5">
        <v>11.08</v>
      </c>
      <c r="P5">
        <v>12.77</v>
      </c>
    </row>
    <row r="6" spans="1:16">
      <c r="A6">
        <v>2022</v>
      </c>
      <c r="B6" t="s">
        <v>13</v>
      </c>
      <c r="C6" t="s">
        <v>0</v>
      </c>
      <c r="D6">
        <v>0</v>
      </c>
      <c r="E6">
        <v>7.4000000000000003E-6</v>
      </c>
      <c r="F6">
        <v>0</v>
      </c>
      <c r="G6">
        <v>3.1800000000000003E-4</v>
      </c>
      <c r="I6" s="6" t="s">
        <v>133</v>
      </c>
      <c r="J6">
        <v>0</v>
      </c>
      <c r="K6">
        <v>0.39</v>
      </c>
      <c r="L6">
        <v>0.09</v>
      </c>
      <c r="M6">
        <v>0</v>
      </c>
      <c r="N6">
        <v>0</v>
      </c>
      <c r="O6">
        <v>14.75</v>
      </c>
      <c r="P6">
        <v>13.63</v>
      </c>
    </row>
    <row r="7" spans="1:16">
      <c r="A7">
        <v>2022</v>
      </c>
      <c r="B7" t="s">
        <v>3</v>
      </c>
      <c r="C7" t="s">
        <v>1</v>
      </c>
      <c r="D7">
        <v>9.100000000000001E-6</v>
      </c>
      <c r="E7">
        <v>1.2799999999999999E-5</v>
      </c>
      <c r="F7">
        <v>6.4900000000000005E-5</v>
      </c>
      <c r="G7">
        <v>7.5829999999999995E-4</v>
      </c>
      <c r="I7" s="6" t="s">
        <v>12</v>
      </c>
      <c r="J7">
        <v>0</v>
      </c>
      <c r="K7">
        <v>0</v>
      </c>
      <c r="L7">
        <v>0.11</v>
      </c>
      <c r="M7">
        <v>0.11</v>
      </c>
      <c r="N7">
        <v>0</v>
      </c>
      <c r="O7">
        <v>21.05</v>
      </c>
      <c r="P7">
        <v>22.08</v>
      </c>
    </row>
    <row r="8" spans="1:16">
      <c r="A8">
        <v>2022</v>
      </c>
      <c r="B8" t="s">
        <v>3</v>
      </c>
      <c r="C8" t="s">
        <v>0</v>
      </c>
      <c r="D8">
        <v>0</v>
      </c>
      <c r="E8">
        <v>1.8600000000000001E-5</v>
      </c>
      <c r="F8">
        <v>8.9999999999999996E-7</v>
      </c>
      <c r="G8">
        <v>4.6340000000000004E-4</v>
      </c>
      <c r="I8" s="6" t="s">
        <v>13</v>
      </c>
      <c r="J8">
        <v>0.22</v>
      </c>
      <c r="K8">
        <v>0.88</v>
      </c>
      <c r="L8">
        <v>0.74</v>
      </c>
      <c r="M8">
        <v>1.65</v>
      </c>
      <c r="N8">
        <v>0</v>
      </c>
      <c r="O8">
        <v>38.270000000000003</v>
      </c>
      <c r="P8">
        <v>31.8</v>
      </c>
    </row>
    <row r="9" spans="1:16">
      <c r="A9">
        <v>2022</v>
      </c>
      <c r="B9" t="s">
        <v>4</v>
      </c>
      <c r="C9" t="s">
        <v>1</v>
      </c>
      <c r="D9">
        <v>2.34E-5</v>
      </c>
      <c r="E9">
        <v>2.94E-5</v>
      </c>
      <c r="F9">
        <v>2.2929999999999999E-4</v>
      </c>
      <c r="G9">
        <v>1.2287000000000001E-3</v>
      </c>
      <c r="I9" s="6" t="s">
        <v>3</v>
      </c>
      <c r="J9">
        <v>0.91</v>
      </c>
      <c r="K9">
        <v>1.28</v>
      </c>
      <c r="L9">
        <v>1.86</v>
      </c>
      <c r="M9">
        <v>6.49</v>
      </c>
      <c r="N9">
        <v>0.09</v>
      </c>
      <c r="O9">
        <v>75.83</v>
      </c>
      <c r="P9">
        <v>46.34</v>
      </c>
    </row>
    <row r="10" spans="1:16">
      <c r="A10">
        <v>2022</v>
      </c>
      <c r="B10" t="s">
        <v>4</v>
      </c>
      <c r="C10" t="s">
        <v>0</v>
      </c>
      <c r="D10">
        <v>0</v>
      </c>
      <c r="E10">
        <v>2.8500000000000002E-5</v>
      </c>
      <c r="F10">
        <v>2.2000000000000001E-6</v>
      </c>
      <c r="G10">
        <v>5.909E-4</v>
      </c>
      <c r="I10" s="6" t="s">
        <v>4</v>
      </c>
      <c r="J10">
        <v>2.34</v>
      </c>
      <c r="K10">
        <v>2.94</v>
      </c>
      <c r="L10">
        <v>2.85</v>
      </c>
      <c r="M10">
        <v>22.93</v>
      </c>
      <c r="N10">
        <v>0.22</v>
      </c>
      <c r="O10">
        <v>122.87</v>
      </c>
      <c r="P10">
        <v>59.09</v>
      </c>
    </row>
    <row r="11" spans="1:16">
      <c r="A11">
        <v>2022</v>
      </c>
      <c r="B11" t="s">
        <v>5</v>
      </c>
      <c r="C11" t="s">
        <v>1</v>
      </c>
      <c r="D11">
        <v>4.2500000000000003E-5</v>
      </c>
      <c r="E11">
        <v>5.5999999999999999E-5</v>
      </c>
      <c r="F11">
        <v>5.0299999999999997E-4</v>
      </c>
      <c r="G11">
        <v>1.7325999999999999E-3</v>
      </c>
      <c r="I11" s="6" t="s">
        <v>5</v>
      </c>
      <c r="J11">
        <v>4.25</v>
      </c>
      <c r="K11">
        <v>5.6</v>
      </c>
      <c r="L11">
        <v>5.52</v>
      </c>
      <c r="M11">
        <v>50.3</v>
      </c>
      <c r="N11">
        <v>0.25</v>
      </c>
      <c r="O11">
        <v>173.26</v>
      </c>
      <c r="P11">
        <v>72.430000000000007</v>
      </c>
    </row>
    <row r="12" spans="1:16">
      <c r="A12">
        <v>2022</v>
      </c>
      <c r="B12" t="s">
        <v>5</v>
      </c>
      <c r="C12" t="s">
        <v>0</v>
      </c>
      <c r="D12">
        <v>0</v>
      </c>
      <c r="E12">
        <v>5.5199999999999993E-5</v>
      </c>
      <c r="F12">
        <v>2.5000000000000002E-6</v>
      </c>
      <c r="G12">
        <v>7.243000000000001E-4</v>
      </c>
      <c r="I12" s="6" t="s">
        <v>6</v>
      </c>
      <c r="J12">
        <v>8.1300000000000008</v>
      </c>
      <c r="K12">
        <v>11</v>
      </c>
      <c r="L12">
        <v>10.54</v>
      </c>
      <c r="M12">
        <v>93.44</v>
      </c>
      <c r="N12">
        <v>0.32</v>
      </c>
      <c r="O12">
        <v>257.8</v>
      </c>
      <c r="P12">
        <v>106.82</v>
      </c>
    </row>
    <row r="13" spans="1:16">
      <c r="A13">
        <v>2022</v>
      </c>
      <c r="B13" t="s">
        <v>6</v>
      </c>
      <c r="C13" t="s">
        <v>1</v>
      </c>
      <c r="D13">
        <v>8.1300000000000011E-5</v>
      </c>
      <c r="E13">
        <v>1.1E-4</v>
      </c>
      <c r="F13">
        <v>9.3439999999999994E-4</v>
      </c>
      <c r="G13">
        <v>2.578E-3</v>
      </c>
      <c r="I13" s="6" t="s">
        <v>7</v>
      </c>
      <c r="J13" s="82">
        <v>16.2</v>
      </c>
      <c r="K13">
        <v>19.75</v>
      </c>
      <c r="L13">
        <v>23.42</v>
      </c>
      <c r="M13">
        <v>142.82</v>
      </c>
      <c r="N13">
        <v>0.71</v>
      </c>
      <c r="O13">
        <v>367.71</v>
      </c>
      <c r="P13">
        <v>172.22</v>
      </c>
    </row>
    <row r="14" spans="1:16">
      <c r="A14">
        <v>2022</v>
      </c>
      <c r="B14" t="s">
        <v>6</v>
      </c>
      <c r="C14" t="s">
        <v>0</v>
      </c>
      <c r="D14">
        <v>0</v>
      </c>
      <c r="E14">
        <v>1.0539999999999999E-4</v>
      </c>
      <c r="F14">
        <v>3.1999999999999999E-6</v>
      </c>
      <c r="G14">
        <v>1.0681999999999998E-3</v>
      </c>
      <c r="I14" s="6" t="s">
        <v>8</v>
      </c>
      <c r="J14" s="82">
        <v>39.58</v>
      </c>
      <c r="K14">
        <v>34.81</v>
      </c>
      <c r="L14">
        <v>39.19</v>
      </c>
      <c r="M14">
        <v>182.64</v>
      </c>
      <c r="N14">
        <v>0.43</v>
      </c>
      <c r="O14">
        <v>510.66</v>
      </c>
      <c r="P14">
        <v>318.75</v>
      </c>
    </row>
    <row r="15" spans="1:16">
      <c r="A15">
        <v>2022</v>
      </c>
      <c r="B15" t="s">
        <v>7</v>
      </c>
      <c r="C15" t="s">
        <v>1</v>
      </c>
      <c r="D15">
        <v>1.6199999999999998E-4</v>
      </c>
      <c r="E15">
        <v>1.975E-4</v>
      </c>
      <c r="F15">
        <v>1.4281999999999999E-3</v>
      </c>
      <c r="G15">
        <v>3.6771E-3</v>
      </c>
      <c r="I15" s="6" t="s">
        <v>9</v>
      </c>
      <c r="J15" s="82">
        <v>61.62</v>
      </c>
      <c r="K15">
        <v>47.25</v>
      </c>
      <c r="L15">
        <v>73.73</v>
      </c>
      <c r="M15">
        <v>185.23</v>
      </c>
      <c r="N15">
        <v>1.1100000000000001</v>
      </c>
      <c r="O15">
        <v>627.64</v>
      </c>
      <c r="P15">
        <v>594.61</v>
      </c>
    </row>
    <row r="16" spans="1:16">
      <c r="A16">
        <v>2022</v>
      </c>
      <c r="B16" t="s">
        <v>7</v>
      </c>
      <c r="C16" t="s">
        <v>0</v>
      </c>
      <c r="D16">
        <v>0</v>
      </c>
      <c r="E16">
        <v>2.3420000000000003E-4</v>
      </c>
      <c r="F16">
        <v>7.0999999999999998E-6</v>
      </c>
      <c r="G16">
        <v>1.7221999999999999E-3</v>
      </c>
      <c r="I16" s="6" t="s">
        <v>10</v>
      </c>
      <c r="J16" s="82">
        <v>76.180000000000007</v>
      </c>
      <c r="K16">
        <v>73.459999999999994</v>
      </c>
      <c r="L16">
        <v>113.02</v>
      </c>
      <c r="M16">
        <v>211.6</v>
      </c>
      <c r="N16">
        <v>1.62</v>
      </c>
      <c r="O16">
        <v>835.37</v>
      </c>
      <c r="P16">
        <v>1017.16</v>
      </c>
    </row>
    <row r="17" spans="1:16">
      <c r="A17">
        <v>2022</v>
      </c>
      <c r="B17" t="s">
        <v>8</v>
      </c>
      <c r="C17" t="s">
        <v>1</v>
      </c>
      <c r="D17">
        <v>3.9579999999999997E-4</v>
      </c>
      <c r="E17">
        <v>3.481E-4</v>
      </c>
      <c r="F17">
        <v>1.8263999999999999E-3</v>
      </c>
      <c r="G17">
        <v>5.1066000000000002E-3</v>
      </c>
      <c r="I17" s="6" t="s">
        <v>14</v>
      </c>
      <c r="J17" s="82">
        <v>83.42</v>
      </c>
      <c r="K17">
        <v>104.51</v>
      </c>
      <c r="L17">
        <v>179.59</v>
      </c>
      <c r="M17">
        <v>248.37</v>
      </c>
      <c r="N17">
        <v>2.4900000000000002</v>
      </c>
      <c r="O17">
        <v>1083.3499999999999</v>
      </c>
      <c r="P17">
        <v>1621.76</v>
      </c>
    </row>
    <row r="18" spans="1:16">
      <c r="A18">
        <v>2022</v>
      </c>
      <c r="B18" t="s">
        <v>8</v>
      </c>
      <c r="C18" t="s">
        <v>0</v>
      </c>
      <c r="D18">
        <v>0</v>
      </c>
      <c r="E18">
        <v>3.9189999999999998E-4</v>
      </c>
      <c r="F18">
        <v>4.3000000000000003E-6</v>
      </c>
      <c r="G18">
        <v>3.1874999999999998E-3</v>
      </c>
      <c r="I18" s="6" t="s">
        <v>15</v>
      </c>
      <c r="J18" s="82">
        <v>90.8</v>
      </c>
      <c r="K18">
        <v>145.62</v>
      </c>
      <c r="L18">
        <v>260.7</v>
      </c>
      <c r="M18">
        <v>225.89</v>
      </c>
      <c r="N18">
        <v>5.29</v>
      </c>
      <c r="O18">
        <v>1260.92</v>
      </c>
      <c r="P18">
        <v>2231.61</v>
      </c>
    </row>
    <row r="19" spans="1:16">
      <c r="A19">
        <v>2022</v>
      </c>
      <c r="B19" t="s">
        <v>9</v>
      </c>
      <c r="C19" t="s">
        <v>1</v>
      </c>
      <c r="D19">
        <v>6.1620000000000002E-4</v>
      </c>
      <c r="E19">
        <v>4.7249999999999999E-4</v>
      </c>
      <c r="F19">
        <v>1.8522999999999999E-3</v>
      </c>
      <c r="G19">
        <v>6.2763999999999997E-3</v>
      </c>
      <c r="I19" s="6" t="s">
        <v>16</v>
      </c>
      <c r="J19" s="82">
        <v>83.27</v>
      </c>
      <c r="K19">
        <v>173.21</v>
      </c>
      <c r="L19">
        <v>325.39</v>
      </c>
      <c r="M19">
        <v>246.78</v>
      </c>
      <c r="N19">
        <v>4.5599999999999996</v>
      </c>
      <c r="O19">
        <v>1426.24</v>
      </c>
      <c r="P19">
        <v>2639.64</v>
      </c>
    </row>
    <row r="20" spans="1:16">
      <c r="A20">
        <v>2022</v>
      </c>
      <c r="B20" t="s">
        <v>9</v>
      </c>
      <c r="C20" t="s">
        <v>0</v>
      </c>
      <c r="D20">
        <v>0</v>
      </c>
      <c r="E20">
        <v>7.3730000000000009E-4</v>
      </c>
      <c r="F20">
        <v>1.11E-5</v>
      </c>
      <c r="G20">
        <v>5.9461000000000002E-3</v>
      </c>
      <c r="I20" s="6" t="s">
        <v>228</v>
      </c>
      <c r="J20" s="82">
        <v>64.930000000000007</v>
      </c>
      <c r="K20">
        <v>165.02</v>
      </c>
      <c r="L20">
        <v>325.16000000000003</v>
      </c>
      <c r="M20">
        <v>222.51</v>
      </c>
      <c r="N20">
        <v>4.3600000000000003</v>
      </c>
      <c r="O20">
        <v>1239.82</v>
      </c>
      <c r="P20">
        <v>2459.2399999999998</v>
      </c>
    </row>
    <row r="21" spans="1:16">
      <c r="A21">
        <v>2022</v>
      </c>
      <c r="B21" t="s">
        <v>10</v>
      </c>
      <c r="C21" t="s">
        <v>1</v>
      </c>
      <c r="D21">
        <v>7.6180000000000009E-4</v>
      </c>
      <c r="E21">
        <v>7.3459999999999997E-4</v>
      </c>
      <c r="F21">
        <v>2.1159999999999998E-3</v>
      </c>
      <c r="G21">
        <v>8.3537000000000004E-3</v>
      </c>
      <c r="I21" s="6" t="s">
        <v>106</v>
      </c>
      <c r="J21" s="82">
        <v>38.72</v>
      </c>
      <c r="K21">
        <v>134.81</v>
      </c>
      <c r="L21">
        <v>254.26</v>
      </c>
      <c r="M21">
        <v>159.22999999999999</v>
      </c>
      <c r="N21">
        <v>2.2799999999999998</v>
      </c>
      <c r="O21">
        <v>1024.5899999999999</v>
      </c>
      <c r="P21">
        <v>2106.66</v>
      </c>
    </row>
    <row r="22" spans="1:16">
      <c r="A22">
        <v>2022</v>
      </c>
      <c r="B22" t="s">
        <v>10</v>
      </c>
      <c r="C22" t="s">
        <v>0</v>
      </c>
      <c r="D22">
        <v>0</v>
      </c>
      <c r="E22">
        <v>1.1302E-3</v>
      </c>
      <c r="F22">
        <v>1.6200000000000001E-5</v>
      </c>
      <c r="G22">
        <v>1.0171599999999999E-2</v>
      </c>
      <c r="I22" s="6"/>
      <c r="J22" s="6"/>
    </row>
    <row r="23" spans="1:16">
      <c r="A23">
        <v>2022</v>
      </c>
      <c r="B23" t="s">
        <v>14</v>
      </c>
      <c r="C23" t="s">
        <v>1</v>
      </c>
      <c r="D23">
        <v>8.342E-4</v>
      </c>
      <c r="E23">
        <v>1.0451E-3</v>
      </c>
      <c r="F23">
        <v>2.4837000000000001E-3</v>
      </c>
      <c r="G23">
        <v>1.0833499999999999E-2</v>
      </c>
      <c r="I23" s="6"/>
      <c r="J23" s="6"/>
    </row>
    <row r="24" spans="1:16">
      <c r="A24">
        <v>2022</v>
      </c>
      <c r="B24" t="s">
        <v>14</v>
      </c>
      <c r="C24" t="s">
        <v>0</v>
      </c>
      <c r="D24">
        <v>0</v>
      </c>
      <c r="E24">
        <v>1.7959E-3</v>
      </c>
      <c r="F24">
        <v>2.4900000000000002E-5</v>
      </c>
      <c r="G24">
        <v>1.6217599999999999E-2</v>
      </c>
      <c r="I24" s="6"/>
      <c r="J24" s="6"/>
      <c r="K24" s="51"/>
    </row>
    <row r="25" spans="1:16">
      <c r="A25">
        <v>2022</v>
      </c>
      <c r="B25" t="s">
        <v>15</v>
      </c>
      <c r="C25" t="s">
        <v>1</v>
      </c>
      <c r="D25">
        <v>9.0799999999999995E-4</v>
      </c>
      <c r="E25">
        <v>1.4561999999999999E-3</v>
      </c>
      <c r="F25">
        <v>2.2588999999999999E-3</v>
      </c>
      <c r="G25">
        <v>1.2609200000000001E-2</v>
      </c>
      <c r="I25" s="6"/>
      <c r="J25" s="6"/>
      <c r="K25" s="51"/>
    </row>
    <row r="26" spans="1:16">
      <c r="A26">
        <v>2022</v>
      </c>
      <c r="B26" t="s">
        <v>15</v>
      </c>
      <c r="C26" t="s">
        <v>0</v>
      </c>
      <c r="D26">
        <v>0</v>
      </c>
      <c r="E26">
        <v>2.6069999999999999E-3</v>
      </c>
      <c r="F26">
        <v>5.2899999999999998E-5</v>
      </c>
      <c r="G26">
        <v>2.2316100000000002E-2</v>
      </c>
      <c r="I26" s="6"/>
      <c r="J26" s="6"/>
    </row>
    <row r="27" spans="1:16">
      <c r="A27">
        <v>2022</v>
      </c>
      <c r="B27" t="s">
        <v>16</v>
      </c>
      <c r="C27" t="s">
        <v>1</v>
      </c>
      <c r="D27">
        <v>8.3269999999999991E-4</v>
      </c>
      <c r="E27">
        <v>1.7321000000000001E-3</v>
      </c>
      <c r="F27">
        <v>2.4678E-3</v>
      </c>
      <c r="G27">
        <v>1.42624E-2</v>
      </c>
      <c r="I27" s="6"/>
      <c r="J27" s="6"/>
    </row>
    <row r="28" spans="1:16">
      <c r="A28">
        <v>2022</v>
      </c>
      <c r="B28" t="s">
        <v>16</v>
      </c>
      <c r="C28" t="s">
        <v>0</v>
      </c>
      <c r="D28">
        <v>0</v>
      </c>
      <c r="E28">
        <v>3.2538999999999997E-3</v>
      </c>
      <c r="F28">
        <v>4.5599999999999997E-5</v>
      </c>
      <c r="G28">
        <v>2.63964E-2</v>
      </c>
      <c r="I28" s="6"/>
      <c r="J28" s="6"/>
      <c r="K28" s="51"/>
    </row>
    <row r="29" spans="1:16">
      <c r="A29">
        <v>2022</v>
      </c>
      <c r="B29" t="s">
        <v>17</v>
      </c>
      <c r="C29" t="s">
        <v>1</v>
      </c>
      <c r="D29">
        <v>6.4930000000000012E-4</v>
      </c>
      <c r="E29">
        <v>1.6502000000000001E-3</v>
      </c>
      <c r="F29">
        <v>2.2250999999999998E-3</v>
      </c>
      <c r="G29">
        <v>1.23982E-2</v>
      </c>
      <c r="I29" s="6"/>
      <c r="J29" s="6"/>
      <c r="K29" s="51"/>
    </row>
    <row r="30" spans="1:16">
      <c r="A30">
        <v>2022</v>
      </c>
      <c r="B30" t="s">
        <v>17</v>
      </c>
      <c r="C30" t="s">
        <v>0</v>
      </c>
      <c r="D30">
        <v>0</v>
      </c>
      <c r="E30">
        <v>3.2516000000000003E-3</v>
      </c>
      <c r="F30">
        <v>4.3600000000000003E-5</v>
      </c>
      <c r="G30">
        <v>2.4592399999999997E-2</v>
      </c>
      <c r="I30" s="6"/>
      <c r="J30" s="6"/>
    </row>
    <row r="31" spans="1:16">
      <c r="F31" s="6"/>
      <c r="G31" s="6"/>
      <c r="H31" s="6"/>
      <c r="I31" s="6"/>
      <c r="J31" s="6"/>
    </row>
  </sheetData>
  <sortState xmlns:xlrd2="http://schemas.microsoft.com/office/spreadsheetml/2017/richdata2" ref="A3:G30">
    <sortCondition ref="B3:B30"/>
    <sortCondition ref="C3:C30"/>
  </sortState>
  <hyperlinks>
    <hyperlink ref="A1" r:id="rId1" display="https://onkologia.org.pl/pl/raporty" xr:uid="{763CA1E9-E296-46DB-8C4A-FF8E60F7D66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33203125" bestFit="1" customWidth="1"/>
    <col min="9" max="9" width="13.33203125" bestFit="1" customWidth="1"/>
    <col min="10" max="10" width="19.44140625" bestFit="1" customWidth="1"/>
    <col min="14" max="14" width="23.3320312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activeCell="B2" sqref="B2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Y41"/>
  <sheetViews>
    <sheetView tabSelected="1" zoomScale="85" zoomScaleNormal="85" workbookViewId="0">
      <selection activeCell="V32" sqref="V32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4" max="14" width="11" customWidth="1"/>
    <col min="15" max="15" width="14.109375" bestFit="1" customWidth="1"/>
    <col min="16" max="16" width="18.44140625" bestFit="1" customWidth="1"/>
    <col min="17" max="17" width="14.109375" bestFit="1" customWidth="1"/>
    <col min="22" max="22" width="11.33203125" bestFit="1" customWidth="1"/>
  </cols>
  <sheetData>
    <row r="1" spans="1: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9" t="s">
        <v>65</v>
      </c>
      <c r="M1" s="3" t="s">
        <v>68</v>
      </c>
      <c r="N1" s="4" t="s">
        <v>69</v>
      </c>
      <c r="O1" s="31" t="s">
        <v>141</v>
      </c>
      <c r="P1" s="29" t="s">
        <v>135</v>
      </c>
      <c r="Q1" s="29" t="s">
        <v>136</v>
      </c>
      <c r="R1" s="3" t="s">
        <v>73</v>
      </c>
      <c r="S1" s="29" t="s">
        <v>137</v>
      </c>
      <c r="T1" s="29" t="s">
        <v>138</v>
      </c>
      <c r="U1" s="29" t="s">
        <v>139</v>
      </c>
      <c r="V1" s="3" t="s">
        <v>77</v>
      </c>
      <c r="W1" s="3" t="s">
        <v>78</v>
      </c>
    </row>
    <row r="2" spans="1:25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3.5000000000000003E-2</v>
      </c>
      <c r="J2" s="5">
        <f>I2*G2</f>
        <v>39587.706633133872</v>
      </c>
      <c r="K2">
        <v>0.16800000000000001</v>
      </c>
      <c r="L2">
        <v>2.1049999999999999E-4</v>
      </c>
      <c r="M2" s="7">
        <v>8.0000000000000002E-3</v>
      </c>
      <c r="N2">
        <v>2.280014250089063E-2</v>
      </c>
      <c r="O2" s="28">
        <v>0.42111873638157249</v>
      </c>
      <c r="P2" s="1">
        <v>2491.9610569266101</v>
      </c>
      <c r="Q2">
        <v>79</v>
      </c>
      <c r="R2" s="6">
        <v>7.6375085683299251E-6</v>
      </c>
      <c r="S2">
        <v>0</v>
      </c>
      <c r="T2">
        <v>1.1000000000000001E-6</v>
      </c>
      <c r="U2">
        <v>0</v>
      </c>
      <c r="V2" s="6">
        <v>6.5529823516270761E-3</v>
      </c>
      <c r="W2">
        <v>0.5</v>
      </c>
      <c r="Y2" s="1"/>
    </row>
    <row r="3" spans="1:25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6.5000000000000002E-2</v>
      </c>
      <c r="J3" s="5">
        <f t="shared" ref="J3:J29" si="0">I3*G3</f>
        <v>76679.396089542337</v>
      </c>
      <c r="K3">
        <v>0.151</v>
      </c>
      <c r="L3">
        <v>2.2079999999999997E-4</v>
      </c>
      <c r="M3" s="7">
        <v>6.0000000000000001E-3</v>
      </c>
      <c r="N3">
        <v>3.8905194184697289E-2</v>
      </c>
      <c r="O3" s="28">
        <v>0.29886901300801583</v>
      </c>
      <c r="P3" s="1">
        <v>2394.18242102875</v>
      </c>
      <c r="Q3">
        <v>79</v>
      </c>
      <c r="R3" s="6">
        <v>9.0588736196541321E-6</v>
      </c>
      <c r="S3">
        <v>1.1000000000000001E-6</v>
      </c>
      <c r="T3">
        <v>0</v>
      </c>
      <c r="U3">
        <v>0</v>
      </c>
      <c r="V3" s="6">
        <v>2.0542937119769956E-3</v>
      </c>
      <c r="W3">
        <v>0.5</v>
      </c>
      <c r="Y3" s="1"/>
    </row>
    <row r="4" spans="1:25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0.502</v>
      </c>
      <c r="J4" s="5">
        <f t="shared" si="0"/>
        <v>684461.95218560658</v>
      </c>
      <c r="K4">
        <v>0.16800000000000001</v>
      </c>
      <c r="L4">
        <v>3.8270000000000003E-4</v>
      </c>
      <c r="M4" s="7">
        <v>8.0000000000000002E-3</v>
      </c>
      <c r="N4">
        <v>2.280014250089063E-2</v>
      </c>
      <c r="O4" s="28">
        <v>0.24796760099241055</v>
      </c>
      <c r="P4" s="1">
        <v>1959.11262274878</v>
      </c>
      <c r="Q4">
        <v>79</v>
      </c>
      <c r="R4" s="6">
        <v>3.4470871499372959E-5</v>
      </c>
      <c r="S4">
        <v>8.8000000000000004E-6</v>
      </c>
      <c r="T4">
        <v>1.6499999999999998E-5</v>
      </c>
      <c r="U4">
        <v>2.2000000000000001E-6</v>
      </c>
      <c r="V4" s="6">
        <v>1.8472877398407864E-2</v>
      </c>
      <c r="W4">
        <v>0.5</v>
      </c>
      <c r="Y4" s="1"/>
    </row>
    <row r="5" spans="1:25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0.56999999999999995</v>
      </c>
      <c r="J5" s="5">
        <f t="shared" si="0"/>
        <v>806422.17874175124</v>
      </c>
      <c r="K5">
        <v>0.151</v>
      </c>
      <c r="L5">
        <v>3.1800000000000003E-4</v>
      </c>
      <c r="M5" s="7">
        <v>6.0000000000000001E-3</v>
      </c>
      <c r="N5">
        <v>3.8905194184697289E-2</v>
      </c>
      <c r="O5" s="28">
        <v>0.10574141245018609</v>
      </c>
      <c r="P5" s="1">
        <v>1846.7459201179399</v>
      </c>
      <c r="Q5">
        <v>79</v>
      </c>
      <c r="R5" s="6">
        <v>2.827303191930374E-5</v>
      </c>
      <c r="S5">
        <v>7.4000000000000003E-6</v>
      </c>
      <c r="T5">
        <v>0</v>
      </c>
      <c r="U5">
        <v>0</v>
      </c>
      <c r="V5" s="6">
        <v>8.5009391227123306E-3</v>
      </c>
      <c r="W5">
        <v>0.5</v>
      </c>
      <c r="Y5" s="1"/>
    </row>
    <row r="6" spans="1:25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0.77</v>
      </c>
      <c r="J6" s="5">
        <f t="shared" si="0"/>
        <v>1243263.2215787142</v>
      </c>
      <c r="K6">
        <v>0.255</v>
      </c>
      <c r="L6">
        <v>7.5829999999999995E-4</v>
      </c>
      <c r="M6" s="7">
        <v>1.6E-2</v>
      </c>
      <c r="N6">
        <v>3.8325258514715452E-2</v>
      </c>
      <c r="O6" s="28">
        <v>0.34802791677589084</v>
      </c>
      <c r="P6" s="1">
        <v>2481.9486896696899</v>
      </c>
      <c r="Q6">
        <v>79</v>
      </c>
      <c r="R6" s="6">
        <v>8.0489375277443921E-5</v>
      </c>
      <c r="S6">
        <v>1.2799999999999999E-5</v>
      </c>
      <c r="T6">
        <v>6.4900000000000005E-5</v>
      </c>
      <c r="U6">
        <v>9.100000000000001E-6</v>
      </c>
      <c r="V6" s="6">
        <v>1.8472877398407864E-2</v>
      </c>
      <c r="W6">
        <v>0.5</v>
      </c>
      <c r="Y6" s="1"/>
    </row>
    <row r="7" spans="1:25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0.8909999999999999</v>
      </c>
      <c r="J7" s="5">
        <f t="shared" si="0"/>
        <v>1481048.2196196541</v>
      </c>
      <c r="K7">
        <v>0.19600000000000001</v>
      </c>
      <c r="L7">
        <v>4.6340000000000004E-4</v>
      </c>
      <c r="M7" s="7">
        <v>8.0000000000000002E-3</v>
      </c>
      <c r="N7">
        <v>6.4750971264568968E-2</v>
      </c>
      <c r="O7" s="28">
        <v>0.11026990975904027</v>
      </c>
      <c r="P7" s="1">
        <v>2084.9011072537901</v>
      </c>
      <c r="Q7">
        <v>79</v>
      </c>
      <c r="R7" s="6">
        <v>7.9390289734732283E-5</v>
      </c>
      <c r="S7">
        <v>1.8600000000000001E-5</v>
      </c>
      <c r="T7">
        <v>8.9999999999999996E-7</v>
      </c>
      <c r="U7">
        <v>0</v>
      </c>
      <c r="V7" s="6">
        <v>8.5009391227123306E-3</v>
      </c>
      <c r="W7">
        <v>0.5</v>
      </c>
      <c r="Y7" s="1"/>
    </row>
    <row r="8" spans="1:25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0.79200000000000004</v>
      </c>
      <c r="J8" s="5">
        <f t="shared" si="0"/>
        <v>1220526.2079719873</v>
      </c>
      <c r="K8">
        <v>0.255</v>
      </c>
      <c r="L8">
        <v>1.2287000000000001E-3</v>
      </c>
      <c r="M8" s="7">
        <v>1.6E-2</v>
      </c>
      <c r="N8">
        <v>3.8325258514715452E-2</v>
      </c>
      <c r="O8" s="28">
        <v>0.31904849434255311</v>
      </c>
      <c r="P8" s="1">
        <v>2608.3303700373899</v>
      </c>
      <c r="Q8">
        <v>79</v>
      </c>
      <c r="R8" s="6">
        <v>8.0489375277443921E-5</v>
      </c>
      <c r="S8">
        <v>2.94E-5</v>
      </c>
      <c r="T8">
        <v>2.2929999999999999E-4</v>
      </c>
      <c r="U8">
        <v>2.34E-5</v>
      </c>
      <c r="V8" s="6">
        <v>1.8472877398407864E-2</v>
      </c>
      <c r="W8">
        <v>0.5</v>
      </c>
      <c r="Y8" s="1"/>
    </row>
    <row r="9" spans="1:25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0.94099999999999995</v>
      </c>
      <c r="J9" s="5">
        <f t="shared" si="0"/>
        <v>1493871.6223213179</v>
      </c>
      <c r="K9">
        <v>0.19600000000000001</v>
      </c>
      <c r="L9">
        <v>5.909E-4</v>
      </c>
      <c r="M9" s="7">
        <v>8.0000000000000002E-3</v>
      </c>
      <c r="N9">
        <v>6.4750971264568968E-2</v>
      </c>
      <c r="O9" s="28">
        <v>0.12067614421852113</v>
      </c>
      <c r="P9" s="1">
        <v>2273.6089610384402</v>
      </c>
      <c r="Q9">
        <v>79</v>
      </c>
      <c r="R9" s="6">
        <v>7.9390289734732283E-5</v>
      </c>
      <c r="S9">
        <v>2.8500000000000002E-5</v>
      </c>
      <c r="T9">
        <v>2.2000000000000001E-6</v>
      </c>
      <c r="U9">
        <v>0</v>
      </c>
      <c r="V9" s="6">
        <v>8.5009391227123306E-3</v>
      </c>
      <c r="W9">
        <v>0.5</v>
      </c>
      <c r="Y9" s="1"/>
    </row>
    <row r="10" spans="1:25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0.82700000000000007</v>
      </c>
      <c r="J10" s="5">
        <f t="shared" si="0"/>
        <v>1176254.730806459</v>
      </c>
      <c r="K10">
        <v>0.25700000000000001</v>
      </c>
      <c r="L10">
        <v>1.7325999999999999E-3</v>
      </c>
      <c r="M10" s="7">
        <v>0.02</v>
      </c>
      <c r="N10">
        <v>9.7414272171553726E-2</v>
      </c>
      <c r="O10" s="28">
        <v>0.22750209091668694</v>
      </c>
      <c r="P10" s="1">
        <v>2604.3800451805</v>
      </c>
      <c r="Q10">
        <v>79</v>
      </c>
      <c r="R10" s="6">
        <v>2.6351702541325381E-4</v>
      </c>
      <c r="S10">
        <v>5.5999999999999999E-5</v>
      </c>
      <c r="T10">
        <v>5.0299999999999997E-4</v>
      </c>
      <c r="U10">
        <v>4.2500000000000003E-5</v>
      </c>
      <c r="V10" s="6">
        <v>3.0114863551042266E-2</v>
      </c>
      <c r="W10">
        <v>0.5</v>
      </c>
      <c r="Y10" s="1"/>
    </row>
    <row r="11" spans="1:25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0.92900000000000005</v>
      </c>
      <c r="J11" s="5">
        <f t="shared" si="0"/>
        <v>1357740.38911901</v>
      </c>
      <c r="K11">
        <v>0.20600000000000002</v>
      </c>
      <c r="L11">
        <v>7.243000000000001E-4</v>
      </c>
      <c r="M11" s="7">
        <v>2.1000000000000001E-2</v>
      </c>
      <c r="N11">
        <v>0.13663125559964162</v>
      </c>
      <c r="O11" s="28">
        <v>0.13937097607464466</v>
      </c>
      <c r="P11" s="1">
        <v>2494.96704754336</v>
      </c>
      <c r="Q11">
        <v>79</v>
      </c>
      <c r="R11" s="6">
        <v>3.7567456680628045E-4</v>
      </c>
      <c r="S11">
        <v>5.5199999999999993E-5</v>
      </c>
      <c r="T11">
        <v>2.5000000000000002E-6</v>
      </c>
      <c r="U11">
        <v>0</v>
      </c>
      <c r="V11" s="6">
        <v>1.3031866347339776E-2</v>
      </c>
      <c r="W11">
        <v>0.5</v>
      </c>
      <c r="Y11" s="1"/>
    </row>
    <row r="12" spans="1:25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0.85499999999999998</v>
      </c>
      <c r="J12" s="5">
        <f t="shared" si="0"/>
        <v>1016186.0762924631</v>
      </c>
      <c r="K12">
        <v>0.25700000000000001</v>
      </c>
      <c r="L12">
        <v>2.578E-3</v>
      </c>
      <c r="M12" s="7">
        <v>0.02</v>
      </c>
      <c r="N12">
        <v>9.7414272171553726E-2</v>
      </c>
      <c r="O12" s="28">
        <v>0.19070866705698108</v>
      </c>
      <c r="P12" s="1">
        <v>2861.6405970342398</v>
      </c>
      <c r="Q12">
        <v>79</v>
      </c>
      <c r="R12" s="6">
        <v>2.6351702541325381E-4</v>
      </c>
      <c r="S12">
        <v>1.1E-4</v>
      </c>
      <c r="T12">
        <v>9.3439999999999994E-4</v>
      </c>
      <c r="U12">
        <v>8.1300000000000011E-5</v>
      </c>
      <c r="V12" s="6">
        <v>3.0114863551042266E-2</v>
      </c>
      <c r="W12">
        <v>0.5</v>
      </c>
      <c r="Y12" s="1"/>
    </row>
    <row r="13" spans="1:25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0.92</v>
      </c>
      <c r="J13" s="5">
        <f t="shared" si="0"/>
        <v>1114136.9817175022</v>
      </c>
      <c r="K13">
        <v>0.20600000000000002</v>
      </c>
      <c r="L13">
        <v>1.0681999999999998E-3</v>
      </c>
      <c r="M13" s="7">
        <v>2.1000000000000001E-2</v>
      </c>
      <c r="N13">
        <v>0.13663125559964162</v>
      </c>
      <c r="O13" s="28">
        <v>0.16713251435567145</v>
      </c>
      <c r="P13" s="1">
        <v>2865.9741042668302</v>
      </c>
      <c r="Q13">
        <v>79</v>
      </c>
      <c r="R13" s="6">
        <v>3.7567456680628045E-4</v>
      </c>
      <c r="S13">
        <v>1.0539999999999999E-4</v>
      </c>
      <c r="T13">
        <v>3.1999999999999999E-6</v>
      </c>
      <c r="U13">
        <v>0</v>
      </c>
      <c r="V13" s="6">
        <v>1.3031866347339776E-2</v>
      </c>
      <c r="W13">
        <v>0.5</v>
      </c>
      <c r="Y13" s="1"/>
    </row>
    <row r="14" spans="1:25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0.84400000000000008</v>
      </c>
      <c r="J14" s="5">
        <f t="shared" si="0"/>
        <v>1013255.1724627221</v>
      </c>
      <c r="K14">
        <v>0.27699999999999997</v>
      </c>
      <c r="L14">
        <v>3.6771E-3</v>
      </c>
      <c r="M14" s="7">
        <v>4.0999999999999995E-2</v>
      </c>
      <c r="N14">
        <v>0.26514361946054116</v>
      </c>
      <c r="O14" s="28">
        <v>0.21896606412246911</v>
      </c>
      <c r="P14" s="1">
        <v>3342.4149402849198</v>
      </c>
      <c r="Q14">
        <v>79</v>
      </c>
      <c r="R14" s="6">
        <v>5.3266792902917619E-4</v>
      </c>
      <c r="S14">
        <v>1.975E-4</v>
      </c>
      <c r="T14">
        <v>1.4281999999999999E-3</v>
      </c>
      <c r="U14">
        <v>1.6199999999999998E-4</v>
      </c>
      <c r="V14" s="6">
        <v>3.8280741323419951E-2</v>
      </c>
      <c r="W14">
        <v>0.5</v>
      </c>
      <c r="Y14" s="1"/>
    </row>
    <row r="15" spans="1:25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0.9</v>
      </c>
      <c r="J15" s="5">
        <f t="shared" si="0"/>
        <v>1083721.7945180137</v>
      </c>
      <c r="K15">
        <v>0.22600000000000001</v>
      </c>
      <c r="L15">
        <v>1.7221999999999999E-3</v>
      </c>
      <c r="M15" s="7">
        <v>6.3E-2</v>
      </c>
      <c r="N15">
        <v>0.27881274333319384</v>
      </c>
      <c r="O15" s="28">
        <v>0.20686675499172225</v>
      </c>
      <c r="P15" s="1">
        <v>3308.5036769332501</v>
      </c>
      <c r="Q15">
        <v>79</v>
      </c>
      <c r="R15" s="6">
        <v>1.0478326462173549E-3</v>
      </c>
      <c r="S15">
        <v>2.3420000000000003E-4</v>
      </c>
      <c r="T15">
        <v>7.0999999999999998E-6</v>
      </c>
      <c r="U15">
        <v>0</v>
      </c>
      <c r="V15" s="6">
        <v>1.4763693310165037E-2</v>
      </c>
      <c r="W15">
        <v>0.5</v>
      </c>
      <c r="Y15" s="1"/>
    </row>
    <row r="16" spans="1:25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0.82400000000000007</v>
      </c>
      <c r="J16" s="5">
        <f t="shared" si="0"/>
        <v>1193473.8450632845</v>
      </c>
      <c r="K16">
        <v>0.27699999999999997</v>
      </c>
      <c r="L16">
        <v>5.1066000000000002E-3</v>
      </c>
      <c r="M16" s="7">
        <v>4.0999999999999995E-2</v>
      </c>
      <c r="N16">
        <v>0.26514361946054116</v>
      </c>
      <c r="O16" s="28">
        <v>0.26727708595888089</v>
      </c>
      <c r="P16" s="1">
        <v>3944.0336370939599</v>
      </c>
      <c r="Q16">
        <v>79</v>
      </c>
      <c r="R16" s="6">
        <v>5.3266792902917619E-4</v>
      </c>
      <c r="S16">
        <v>3.481E-4</v>
      </c>
      <c r="T16">
        <v>1.8263999999999999E-3</v>
      </c>
      <c r="U16">
        <v>3.9579999999999997E-4</v>
      </c>
      <c r="V16" s="6">
        <v>3.8280741323419951E-2</v>
      </c>
      <c r="W16">
        <v>0.5</v>
      </c>
      <c r="Y16" s="1"/>
    </row>
    <row r="17" spans="1:25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0.85799999999999998</v>
      </c>
      <c r="J17" s="5">
        <f t="shared" si="0"/>
        <v>1202266.1115791083</v>
      </c>
      <c r="K17">
        <v>0.22600000000000001</v>
      </c>
      <c r="L17">
        <v>3.1874999999999998E-3</v>
      </c>
      <c r="M17" s="7">
        <v>6.3E-2</v>
      </c>
      <c r="N17">
        <v>0.27881274333319384</v>
      </c>
      <c r="O17" s="28">
        <v>0.27505699497294245</v>
      </c>
      <c r="P17" s="1">
        <v>4092.15982039132</v>
      </c>
      <c r="Q17">
        <v>79</v>
      </c>
      <c r="R17" s="6">
        <v>1.0478326462173549E-3</v>
      </c>
      <c r="S17">
        <v>3.9189999999999998E-4</v>
      </c>
      <c r="T17">
        <v>4.3000000000000003E-6</v>
      </c>
      <c r="U17">
        <v>0</v>
      </c>
      <c r="V17" s="6">
        <v>1.4763693310165037E-2</v>
      </c>
      <c r="W17">
        <v>0.5</v>
      </c>
      <c r="Y17" s="1"/>
    </row>
    <row r="18" spans="1:25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0.73</v>
      </c>
      <c r="J18" s="5">
        <f t="shared" si="0"/>
        <v>1116224.8836181038</v>
      </c>
      <c r="K18">
        <v>0.29299999999999998</v>
      </c>
      <c r="L18">
        <v>6.2763999999999997E-3</v>
      </c>
      <c r="M18" s="7">
        <v>0.114</v>
      </c>
      <c r="N18">
        <v>0.48930549021027109</v>
      </c>
      <c r="O18" s="28">
        <v>0.31541907972439276</v>
      </c>
      <c r="P18" s="1">
        <v>4490.23387279495</v>
      </c>
      <c r="Q18">
        <v>79</v>
      </c>
      <c r="R18" s="6">
        <v>1.0782160549369733E-3</v>
      </c>
      <c r="S18">
        <v>4.7249999999999999E-4</v>
      </c>
      <c r="T18">
        <v>1.8522999999999999E-3</v>
      </c>
      <c r="U18">
        <v>6.1620000000000002E-4</v>
      </c>
      <c r="V18" s="6">
        <v>3.6015411279491955E-2</v>
      </c>
      <c r="W18">
        <v>0.5</v>
      </c>
      <c r="Y18" s="1"/>
    </row>
    <row r="19" spans="1:25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0.78900000000000003</v>
      </c>
      <c r="J19" s="5">
        <f t="shared" si="0"/>
        <v>1111458.2821342363</v>
      </c>
      <c r="K19">
        <v>0.247</v>
      </c>
      <c r="L19">
        <v>5.9461000000000002E-3</v>
      </c>
      <c r="M19" s="7">
        <v>0.14499999999999999</v>
      </c>
      <c r="N19">
        <v>0.46287099209344829</v>
      </c>
      <c r="O19" s="28">
        <v>0.38842680694978071</v>
      </c>
      <c r="P19" s="1">
        <v>5242.6303241478399</v>
      </c>
      <c r="Q19">
        <v>79</v>
      </c>
      <c r="R19" s="6">
        <v>2.9502392434587851E-3</v>
      </c>
      <c r="S19">
        <v>7.3730000000000009E-4</v>
      </c>
      <c r="T19">
        <v>1.11E-5</v>
      </c>
      <c r="U19">
        <v>0</v>
      </c>
      <c r="V19" s="6">
        <v>1.551166766802025E-2</v>
      </c>
      <c r="W19">
        <v>0.5</v>
      </c>
      <c r="Y19" s="1"/>
    </row>
    <row r="20" spans="1:25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0.25700000000000001</v>
      </c>
      <c r="J20" s="5">
        <f t="shared" si="0"/>
        <v>344979.96160091338</v>
      </c>
      <c r="K20">
        <v>0.29299999999999998</v>
      </c>
      <c r="L20">
        <v>8.3537000000000004E-3</v>
      </c>
      <c r="M20" s="7">
        <v>0.114</v>
      </c>
      <c r="N20">
        <v>0.48930549021027109</v>
      </c>
      <c r="O20" s="28">
        <v>0.3847976300545497</v>
      </c>
      <c r="P20" s="1">
        <v>5159.4513116664302</v>
      </c>
      <c r="Q20">
        <v>79</v>
      </c>
      <c r="R20" s="6">
        <v>1.0782160549369733E-3</v>
      </c>
      <c r="S20">
        <v>7.3459999999999997E-4</v>
      </c>
      <c r="T20">
        <v>2.1159999999999998E-3</v>
      </c>
      <c r="U20">
        <v>7.6180000000000009E-4</v>
      </c>
      <c r="V20" s="6">
        <v>3.6015411279491955E-2</v>
      </c>
      <c r="W20">
        <v>0.5</v>
      </c>
      <c r="Y20" s="1"/>
    </row>
    <row r="21" spans="1:25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0.627</v>
      </c>
      <c r="J21" s="5">
        <f t="shared" si="0"/>
        <v>724502.54520480055</v>
      </c>
      <c r="K21">
        <v>0.247</v>
      </c>
      <c r="L21">
        <v>1.0171599999999999E-2</v>
      </c>
      <c r="M21" s="7">
        <v>0.14499999999999999</v>
      </c>
      <c r="N21">
        <v>0.46287099209344829</v>
      </c>
      <c r="O21" s="28">
        <v>0.50408483720207187</v>
      </c>
      <c r="P21" s="1">
        <v>6735.7422999481196</v>
      </c>
      <c r="Q21">
        <v>79</v>
      </c>
      <c r="R21" s="6">
        <v>2.9502392434587851E-3</v>
      </c>
      <c r="S21">
        <v>1.1302E-3</v>
      </c>
      <c r="T21">
        <v>1.6200000000000001E-5</v>
      </c>
      <c r="U21">
        <v>0</v>
      </c>
      <c r="V21" s="6">
        <v>1.551166766802025E-2</v>
      </c>
      <c r="W21">
        <v>0.5</v>
      </c>
      <c r="Y21" s="1"/>
    </row>
    <row r="22" spans="1:25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8.5999999999999993E-2</v>
      </c>
      <c r="J22" s="5">
        <f t="shared" si="0"/>
        <v>70300.108199546943</v>
      </c>
      <c r="K22">
        <v>0.218</v>
      </c>
      <c r="L22">
        <v>1.0833499999999999E-2</v>
      </c>
      <c r="M22" s="7">
        <v>0.22899999999999998</v>
      </c>
      <c r="N22">
        <v>0.714981406056313</v>
      </c>
      <c r="O22" s="28">
        <v>0.50649965363959382</v>
      </c>
      <c r="P22" s="1">
        <v>6708.5918098825696</v>
      </c>
      <c r="Q22">
        <v>79</v>
      </c>
      <c r="R22" s="6">
        <v>5.9823421679622299E-3</v>
      </c>
      <c r="S22">
        <v>1.0451E-3</v>
      </c>
      <c r="T22">
        <v>2.4837000000000001E-3</v>
      </c>
      <c r="U22">
        <v>8.342E-4</v>
      </c>
      <c r="V22" s="6">
        <v>7.0449352155404002E-2</v>
      </c>
      <c r="W22">
        <v>0.5</v>
      </c>
      <c r="Y22" s="1"/>
    </row>
    <row r="23" spans="1:25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0.16699999999999998</v>
      </c>
      <c r="J23" s="5">
        <f t="shared" si="0"/>
        <v>106655.01579084828</v>
      </c>
      <c r="K23">
        <v>0.29600000000000004</v>
      </c>
      <c r="L23">
        <v>1.6217599999999999E-2</v>
      </c>
      <c r="M23" s="7">
        <v>0.25</v>
      </c>
      <c r="N23">
        <v>0.65481972458716653</v>
      </c>
      <c r="O23" s="28">
        <v>0.65252756379186394</v>
      </c>
      <c r="P23" s="1">
        <v>8710.2265835793805</v>
      </c>
      <c r="Q23">
        <v>79</v>
      </c>
      <c r="R23" s="6">
        <v>1.2598315889861456E-2</v>
      </c>
      <c r="S23">
        <v>1.7959E-3</v>
      </c>
      <c r="T23">
        <v>2.4900000000000002E-5</v>
      </c>
      <c r="U23">
        <v>0</v>
      </c>
      <c r="V23" s="6">
        <v>3.0916473513842184E-2</v>
      </c>
      <c r="W23">
        <v>0.5</v>
      </c>
      <c r="Y23" s="1"/>
    </row>
    <row r="24" spans="1:25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4.4000000000000004E-2</v>
      </c>
      <c r="J24" s="5">
        <f t="shared" si="0"/>
        <v>34662.364487435829</v>
      </c>
      <c r="K24">
        <v>0.218</v>
      </c>
      <c r="L24">
        <v>1.2609200000000001E-2</v>
      </c>
      <c r="M24" s="7">
        <v>0.22899999999999998</v>
      </c>
      <c r="N24">
        <v>0.714981406056313</v>
      </c>
      <c r="O24" s="28">
        <v>0.57470239283622959</v>
      </c>
      <c r="P24" s="1">
        <v>7873.0654922742797</v>
      </c>
      <c r="Q24">
        <v>79</v>
      </c>
      <c r="R24" s="6">
        <v>5.9823421679622299E-3</v>
      </c>
      <c r="S24">
        <v>1.4561999999999999E-3</v>
      </c>
      <c r="T24">
        <v>2.2588999999999999E-3</v>
      </c>
      <c r="U24">
        <v>9.0799999999999995E-4</v>
      </c>
      <c r="V24" s="6">
        <v>7.0449352155404002E-2</v>
      </c>
      <c r="W24">
        <v>0.5</v>
      </c>
      <c r="Y24" s="1"/>
    </row>
    <row r="25" spans="1:25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7.4999999999999997E-2</v>
      </c>
      <c r="J25" s="5">
        <f t="shared" si="0"/>
        <v>40071.132187316529</v>
      </c>
      <c r="K25">
        <v>0.29600000000000004</v>
      </c>
      <c r="L25">
        <v>2.2316100000000002E-2</v>
      </c>
      <c r="M25" s="7">
        <v>0.25</v>
      </c>
      <c r="N25">
        <v>0.65481972458716653</v>
      </c>
      <c r="O25" s="28">
        <v>0.75280468968730929</v>
      </c>
      <c r="P25" s="1">
        <v>10292.1150553646</v>
      </c>
      <c r="Q25">
        <v>79</v>
      </c>
      <c r="R25" s="6">
        <v>1.2598315889861456E-2</v>
      </c>
      <c r="S25">
        <v>2.6069999999999999E-3</v>
      </c>
      <c r="T25">
        <v>5.2899999999999998E-5</v>
      </c>
      <c r="U25">
        <v>0</v>
      </c>
      <c r="V25" s="6">
        <v>3.0916473513842184E-2</v>
      </c>
      <c r="W25">
        <v>0.5</v>
      </c>
      <c r="Y25" s="1"/>
    </row>
    <row r="26" spans="1:25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8.0000000000000002E-3</v>
      </c>
      <c r="J26" s="5">
        <f t="shared" si="0"/>
        <v>5754.2728527363097</v>
      </c>
      <c r="K26">
        <v>0.218</v>
      </c>
      <c r="L26">
        <v>1.42624E-2</v>
      </c>
      <c r="M26" s="7">
        <v>0.3</v>
      </c>
      <c r="N26">
        <v>0.85686544218787919</v>
      </c>
      <c r="O26" s="28">
        <v>0.69358514642544833</v>
      </c>
      <c r="P26" s="1">
        <v>9049.0925595055105</v>
      </c>
      <c r="Q26">
        <v>79</v>
      </c>
      <c r="R26" s="6">
        <v>1.2185739484987175E-2</v>
      </c>
      <c r="S26">
        <v>1.7321000000000001E-3</v>
      </c>
      <c r="T26">
        <v>2.4678E-3</v>
      </c>
      <c r="U26">
        <v>8.3269999999999991E-4</v>
      </c>
      <c r="V26" s="6">
        <v>5.0632643354419839E-2</v>
      </c>
      <c r="W26">
        <v>0.5</v>
      </c>
      <c r="Y26" s="1"/>
    </row>
    <row r="27" spans="1:25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2.5000000000000001E-2</v>
      </c>
      <c r="J27" s="5">
        <f t="shared" si="0"/>
        <v>10603.173072182377</v>
      </c>
      <c r="K27">
        <v>0.29600000000000004</v>
      </c>
      <c r="L27">
        <v>2.63964E-2</v>
      </c>
      <c r="M27" s="7">
        <v>0.28100000000000003</v>
      </c>
      <c r="N27">
        <v>0.77044250322211094</v>
      </c>
      <c r="O27" s="28">
        <v>0.90916031577125977</v>
      </c>
      <c r="P27" s="1">
        <v>11593.3910936179</v>
      </c>
      <c r="Q27">
        <v>79</v>
      </c>
      <c r="R27" s="6">
        <v>1.4602804253432074E-2</v>
      </c>
      <c r="S27">
        <v>3.2538999999999997E-3</v>
      </c>
      <c r="T27">
        <v>4.5599999999999997E-5</v>
      </c>
      <c r="U27">
        <v>0</v>
      </c>
      <c r="V27" s="6">
        <v>2.5255302251230547E-2</v>
      </c>
      <c r="W27">
        <v>0.5</v>
      </c>
      <c r="Y27" s="1"/>
    </row>
    <row r="28" spans="1:25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0.218</v>
      </c>
      <c r="L28">
        <v>1.23982E-2</v>
      </c>
      <c r="M28" s="7">
        <v>0.25</v>
      </c>
      <c r="N28">
        <v>0.85686544218787919</v>
      </c>
      <c r="O28" s="28">
        <v>0.44025889901854803</v>
      </c>
      <c r="P28" s="1">
        <v>17969.037119033957</v>
      </c>
      <c r="Q28">
        <v>79</v>
      </c>
      <c r="R28" s="6">
        <v>1.2185739484987175E-2</v>
      </c>
      <c r="S28">
        <v>1.6502000000000001E-3</v>
      </c>
      <c r="T28">
        <v>2.2250999999999998E-3</v>
      </c>
      <c r="U28">
        <v>6.4930000000000012E-4</v>
      </c>
      <c r="V28" s="6">
        <v>5.0632643354419839E-2</v>
      </c>
      <c r="W28">
        <v>0.5</v>
      </c>
    </row>
    <row r="29" spans="1:25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0.29600000000000004</v>
      </c>
      <c r="L29">
        <v>2.4592399999999997E-2</v>
      </c>
      <c r="M29" s="7">
        <v>0.23800000000000002</v>
      </c>
      <c r="N29">
        <v>0.77044250322211094</v>
      </c>
      <c r="O29" s="28">
        <v>0.65528288627754439</v>
      </c>
      <c r="P29" s="1">
        <v>21518.665085318702</v>
      </c>
      <c r="Q29">
        <v>79</v>
      </c>
      <c r="R29" s="6">
        <v>1.4602804253432074E-2</v>
      </c>
      <c r="S29">
        <v>3.2516000000000003E-3</v>
      </c>
      <c r="T29">
        <v>4.3600000000000003E-5</v>
      </c>
      <c r="U29">
        <v>0</v>
      </c>
      <c r="V29" s="6">
        <v>2.5255302251230547E-2</v>
      </c>
      <c r="W29">
        <v>0.5</v>
      </c>
    </row>
    <row r="32" spans="1:25">
      <c r="J32" t="s">
        <v>234</v>
      </c>
      <c r="K32">
        <f t="shared" ref="K32:U32" si="1">SUMPRODUCT(K2:K29,$G$2:$G$29)</f>
        <v>7590472.961132939</v>
      </c>
      <c r="L32">
        <f t="shared" si="1"/>
        <v>158599.46123795255</v>
      </c>
      <c r="M32">
        <f t="shared" si="1"/>
        <v>2534650.4271676647</v>
      </c>
      <c r="N32">
        <f t="shared" si="1"/>
        <v>9156976.1527027301</v>
      </c>
      <c r="O32">
        <f t="shared" si="1"/>
        <v>10395037.865993207</v>
      </c>
      <c r="P32" s="6">
        <f t="shared" si="1"/>
        <v>149610675520.66125</v>
      </c>
      <c r="R32">
        <f t="shared" si="1"/>
        <v>74617.325212177559</v>
      </c>
      <c r="S32">
        <f t="shared" si="1"/>
        <v>16377.341713239011</v>
      </c>
      <c r="T32">
        <f t="shared" si="1"/>
        <v>20256.321072383216</v>
      </c>
      <c r="U32">
        <f t="shared" si="1"/>
        <v>5577.8969377840012</v>
      </c>
      <c r="V32" s="6">
        <f>SUMPRODUCT(V2:V29,$G$2:$G$29)</f>
        <v>786439.34520084108</v>
      </c>
      <c r="W32">
        <f>SUMPRODUCT(W2:W29,$G$2:$G$29)</f>
        <v>16398044.894695647</v>
      </c>
    </row>
    <row r="38" spans="9:9">
      <c r="I38" s="3"/>
    </row>
    <row r="39" spans="9:9">
      <c r="I39" s="3"/>
    </row>
    <row r="40" spans="9:9">
      <c r="I40" s="4"/>
    </row>
    <row r="41" spans="9:9">
      <c r="I4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G34" sqref="G34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T41"/>
  <sheetViews>
    <sheetView zoomScaleNormal="100" workbookViewId="0">
      <selection activeCell="A11" sqref="A11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20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20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20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20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20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20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20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20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  <c r="T9" t="s">
        <v>142</v>
      </c>
    </row>
    <row r="10" spans="1:20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20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20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20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20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20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20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topLeftCell="G1" workbookViewId="0">
      <selection activeCell="S1" sqref="S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3320312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s="34" t="s">
        <v>108</v>
      </c>
    </row>
    <row r="35" spans="10:15">
      <c r="L35" t="s">
        <v>92</v>
      </c>
    </row>
    <row r="36" spans="10:15">
      <c r="L36" t="s">
        <v>93</v>
      </c>
    </row>
  </sheetData>
  <hyperlinks>
    <hyperlink ref="O33" r:id="rId1" location=":~:text=Z%20najnowszego%20opracowania%20Narodowego%20Funduszu,grupie%20wiekowej%2075%2D84%20lata." xr:uid="{8CF05C63-8CD2-4FEA-8734-9C3C0707AE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N14" sqref="N14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B08-A490-49D3-97EB-F5F0DDAD8A19}">
  <dimension ref="A1:E3"/>
  <sheetViews>
    <sheetView workbookViewId="0">
      <selection activeCell="E3" sqref="E3"/>
    </sheetView>
  </sheetViews>
  <sheetFormatPr defaultRowHeight="14.4"/>
  <sheetData>
    <row r="1" spans="1:5">
      <c r="A1">
        <v>2024</v>
      </c>
      <c r="C1" s="35" t="s">
        <v>158</v>
      </c>
      <c r="D1" s="35" t="s">
        <v>161</v>
      </c>
      <c r="E1" s="35" t="s">
        <v>162</v>
      </c>
    </row>
    <row r="2" spans="1:5">
      <c r="B2" t="s">
        <v>159</v>
      </c>
      <c r="C2" s="37">
        <v>60.8</v>
      </c>
      <c r="D2" s="37">
        <v>16.600000000000001</v>
      </c>
      <c r="E2" s="37">
        <v>7.8</v>
      </c>
    </row>
    <row r="3" spans="1:5">
      <c r="B3" t="s">
        <v>160</v>
      </c>
      <c r="C3" s="37">
        <v>64.099999999999994</v>
      </c>
      <c r="D3" s="37">
        <v>18.600000000000001</v>
      </c>
      <c r="E3" s="37"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parameters</vt:lpstr>
      <vt:lpstr>data_2024</vt:lpstr>
      <vt:lpstr>data_2012</vt:lpstr>
      <vt:lpstr>parameters_comments</vt:lpstr>
      <vt:lpstr>parameters_original</vt:lpstr>
      <vt:lpstr>Sheet5</vt:lpstr>
      <vt:lpstr>data_2024_comments</vt:lpstr>
      <vt:lpstr>Sheet6</vt:lpstr>
      <vt:lpstr>healthy life years</vt:lpstr>
      <vt:lpstr>absences</vt:lpstr>
      <vt:lpstr>employment</vt:lpstr>
      <vt:lpstr>depresja</vt:lpstr>
      <vt:lpstr>stroke</vt:lpstr>
      <vt:lpstr>diabetes</vt:lpstr>
      <vt:lpstr>cancer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2025-05-23T10:14:15Z</dcterms:modified>
</cp:coreProperties>
</file>