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kumenty\matura_informatyka\"/>
    </mc:Choice>
  </mc:AlternateContent>
  <xr:revisionPtr revIDLastSave="0" documentId="13_ncr:1_{B339AB1A-B45E-4131-875A-03EA0C7E1235}" xr6:coauthVersionLast="47" xr6:coauthVersionMax="47" xr10:uidLastSave="{00000000-0000-0000-0000-000000000000}"/>
  <bookViews>
    <workbookView xWindow="-585" yWindow="3525" windowWidth="29565" windowHeight="15225" activeTab="2" xr2:uid="{458E1AA3-2E64-46B8-B4F0-CD07684C1027}"/>
  </bookViews>
  <sheets>
    <sheet name="51" sheetId="3" r:id="rId1"/>
    <sheet name="52" sheetId="4" r:id="rId2"/>
    <sheet name="data" sheetId="1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L10" i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H9" i="1"/>
  <c r="L9" i="1" s="1"/>
  <c r="H23" i="1"/>
  <c r="L23" i="1" s="1"/>
  <c r="H20" i="1"/>
  <c r="L20" i="1" s="1"/>
  <c r="H36" i="1"/>
  <c r="L36" i="1" s="1"/>
  <c r="H28" i="1"/>
  <c r="L28" i="1" s="1"/>
  <c r="H4" i="1"/>
  <c r="L4" i="1" s="1"/>
  <c r="H24" i="1"/>
  <c r="L24" i="1" s="1"/>
  <c r="H19" i="1"/>
  <c r="L19" i="1" s="1"/>
  <c r="H37" i="1"/>
  <c r="L37" i="1" s="1"/>
  <c r="H35" i="1"/>
  <c r="H22" i="1"/>
  <c r="L22" i="1" s="1"/>
  <c r="H2" i="1"/>
  <c r="L2" i="1" s="1"/>
  <c r="H15" i="1"/>
  <c r="L15" i="1" s="1"/>
  <c r="H32" i="1"/>
  <c r="L32" i="1" s="1"/>
  <c r="H30" i="1"/>
  <c r="L30" i="1" s="1"/>
  <c r="H6" i="1"/>
  <c r="L6" i="1" s="1"/>
  <c r="H38" i="1"/>
  <c r="L38" i="1" s="1"/>
  <c r="H41" i="1"/>
  <c r="L41" i="1" s="1"/>
  <c r="H39" i="1"/>
  <c r="L39" i="1" s="1"/>
  <c r="H26" i="1"/>
  <c r="L26" i="1" s="1"/>
  <c r="H47" i="1"/>
  <c r="L47" i="1" s="1"/>
  <c r="H10" i="1"/>
  <c r="H33" i="1"/>
  <c r="L33" i="1" s="1"/>
  <c r="H18" i="1"/>
  <c r="L18" i="1" s="1"/>
  <c r="H17" i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H27" i="1"/>
  <c r="L27" i="1" s="1"/>
  <c r="H40" i="1"/>
  <c r="L40" i="1" s="1"/>
  <c r="H45" i="1"/>
  <c r="L45" i="1" s="1"/>
  <c r="H29" i="1"/>
  <c r="L29" i="1" s="1"/>
  <c r="H50" i="1"/>
  <c r="L50" i="1" s="1"/>
  <c r="H25" i="1"/>
  <c r="L25" i="1" s="1"/>
  <c r="H5" i="1"/>
  <c r="L5" i="1" s="1"/>
  <c r="H44" i="1"/>
  <c r="L44" i="1" s="1"/>
  <c r="H21" i="1"/>
  <c r="L21" i="1" s="1"/>
  <c r="H42" i="1"/>
  <c r="L42" i="1" s="1"/>
  <c r="H48" i="1"/>
  <c r="L48" i="1" s="1"/>
  <c r="H31" i="1"/>
  <c r="L31" i="1" s="1"/>
  <c r="H43" i="1"/>
  <c r="L43" i="1" s="1"/>
  <c r="H8" i="1"/>
  <c r="L8" i="1" s="1"/>
  <c r="H13" i="1"/>
  <c r="L13" i="1" s="1"/>
  <c r="H51" i="1"/>
  <c r="L51" i="1" s="1"/>
  <c r="H46" i="1"/>
  <c r="L46" i="1" s="1"/>
  <c r="H49" i="1"/>
  <c r="L49" i="1" s="1"/>
  <c r="H16" i="1"/>
  <c r="L16" i="1" s="1"/>
  <c r="H14" i="1"/>
  <c r="L14" i="1" s="1"/>
  <c r="H11" i="1"/>
  <c r="L11" i="1" s="1"/>
  <c r="H12" i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H3" i="1"/>
  <c r="L3" i="1" s="1"/>
  <c r="H7" i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H34" i="1"/>
  <c r="L34" i="1" s="1"/>
  <c r="I9" i="1"/>
  <c r="I23" i="1"/>
  <c r="I20" i="1"/>
  <c r="I36" i="1"/>
  <c r="I28" i="1"/>
  <c r="I4" i="1"/>
  <c r="I24" i="1"/>
  <c r="I19" i="1"/>
  <c r="I37" i="1"/>
  <c r="I35" i="1"/>
  <c r="I22" i="1"/>
  <c r="I2" i="1"/>
  <c r="I15" i="1"/>
  <c r="I32" i="1"/>
  <c r="I30" i="1"/>
  <c r="I6" i="1"/>
  <c r="I38" i="1"/>
  <c r="I41" i="1"/>
  <c r="I39" i="1"/>
  <c r="I26" i="1"/>
  <c r="I47" i="1"/>
  <c r="I10" i="1"/>
  <c r="I33" i="1"/>
  <c r="I18" i="1"/>
  <c r="I17" i="1"/>
  <c r="I27" i="1"/>
  <c r="I40" i="1"/>
  <c r="I45" i="1"/>
  <c r="I29" i="1"/>
  <c r="I50" i="1"/>
  <c r="I25" i="1"/>
  <c r="I5" i="1"/>
  <c r="I44" i="1"/>
  <c r="I21" i="1"/>
  <c r="I42" i="1"/>
  <c r="I48" i="1"/>
  <c r="I31" i="1"/>
  <c r="I43" i="1"/>
  <c r="I8" i="1"/>
  <c r="I13" i="1"/>
  <c r="I51" i="1"/>
  <c r="I46" i="1"/>
  <c r="I49" i="1"/>
  <c r="I16" i="1"/>
  <c r="I14" i="1"/>
  <c r="I11" i="1"/>
  <c r="I12" i="1"/>
  <c r="I3" i="1"/>
  <c r="I7" i="1"/>
  <c r="I34" i="1"/>
  <c r="G9" i="1"/>
  <c r="K9" i="1" s="1"/>
  <c r="G23" i="1"/>
  <c r="K23" i="1" s="1"/>
  <c r="G20" i="1"/>
  <c r="K20" i="1" s="1"/>
  <c r="G36" i="1"/>
  <c r="K36" i="1" s="1"/>
  <c r="G28" i="1"/>
  <c r="K28" i="1" s="1"/>
  <c r="G4" i="1"/>
  <c r="K4" i="1" s="1"/>
  <c r="G24" i="1"/>
  <c r="K24" i="1" s="1"/>
  <c r="G19" i="1"/>
  <c r="K19" i="1" s="1"/>
  <c r="G37" i="1"/>
  <c r="K37" i="1" s="1"/>
  <c r="G35" i="1"/>
  <c r="K35" i="1" s="1"/>
  <c r="G22" i="1"/>
  <c r="K22" i="1" s="1"/>
  <c r="G2" i="1"/>
  <c r="K2" i="1" s="1"/>
  <c r="G15" i="1"/>
  <c r="K15" i="1" s="1"/>
  <c r="G32" i="1"/>
  <c r="K32" i="1" s="1"/>
  <c r="G30" i="1"/>
  <c r="K30" i="1" s="1"/>
  <c r="G6" i="1"/>
  <c r="K6" i="1" s="1"/>
  <c r="G38" i="1"/>
  <c r="K38" i="1" s="1"/>
  <c r="G41" i="1"/>
  <c r="K41" i="1" s="1"/>
  <c r="G39" i="1"/>
  <c r="K39" i="1" s="1"/>
  <c r="G26" i="1"/>
  <c r="K26" i="1" s="1"/>
  <c r="G47" i="1"/>
  <c r="K47" i="1" s="1"/>
  <c r="G10" i="1"/>
  <c r="K10" i="1" s="1"/>
  <c r="G33" i="1"/>
  <c r="K33" i="1" s="1"/>
  <c r="G18" i="1"/>
  <c r="K18" i="1" s="1"/>
  <c r="G17" i="1"/>
  <c r="K17" i="1" s="1"/>
  <c r="G27" i="1"/>
  <c r="K27" i="1" s="1"/>
  <c r="G40" i="1"/>
  <c r="K40" i="1" s="1"/>
  <c r="G45" i="1"/>
  <c r="K45" i="1" s="1"/>
  <c r="G29" i="1"/>
  <c r="K29" i="1" s="1"/>
  <c r="G50" i="1"/>
  <c r="K50" i="1" s="1"/>
  <c r="G25" i="1"/>
  <c r="K25" i="1" s="1"/>
  <c r="G5" i="1"/>
  <c r="K5" i="1" s="1"/>
  <c r="G44" i="1"/>
  <c r="K44" i="1" s="1"/>
  <c r="G21" i="1"/>
  <c r="K21" i="1" s="1"/>
  <c r="G42" i="1"/>
  <c r="K42" i="1" s="1"/>
  <c r="G48" i="1"/>
  <c r="K48" i="1" s="1"/>
  <c r="G31" i="1"/>
  <c r="K31" i="1" s="1"/>
  <c r="G43" i="1"/>
  <c r="K43" i="1" s="1"/>
  <c r="G8" i="1"/>
  <c r="K8" i="1" s="1"/>
  <c r="G13" i="1"/>
  <c r="K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G51" i="1"/>
  <c r="K51" i="1" s="1"/>
  <c r="G46" i="1"/>
  <c r="K46" i="1" s="1"/>
  <c r="G49" i="1"/>
  <c r="K49" i="1" s="1"/>
  <c r="G16" i="1"/>
  <c r="K16" i="1" s="1"/>
  <c r="G14" i="1"/>
  <c r="K14" i="1" s="1"/>
  <c r="G11" i="1"/>
  <c r="K11" i="1" s="1"/>
  <c r="G12" i="1"/>
  <c r="K12" i="1" s="1"/>
  <c r="G3" i="1"/>
  <c r="K3" i="1" s="1"/>
  <c r="G7" i="1"/>
  <c r="K7" i="1" s="1"/>
  <c r="G34" i="1"/>
  <c r="K34" i="1" s="1"/>
  <c r="F9" i="1"/>
  <c r="F23" i="1"/>
  <c r="F20" i="1"/>
  <c r="F36" i="1"/>
  <c r="F28" i="1"/>
  <c r="F4" i="1"/>
  <c r="F24" i="1"/>
  <c r="F19" i="1"/>
  <c r="F37" i="1"/>
  <c r="F35" i="1"/>
  <c r="F22" i="1"/>
  <c r="F2" i="1"/>
  <c r="F15" i="1"/>
  <c r="F32" i="1"/>
  <c r="F30" i="1"/>
  <c r="F6" i="1"/>
  <c r="F38" i="1"/>
  <c r="F41" i="1"/>
  <c r="F39" i="1"/>
  <c r="F26" i="1"/>
  <c r="F47" i="1"/>
  <c r="F10" i="1"/>
  <c r="F33" i="1"/>
  <c r="F18" i="1"/>
  <c r="F17" i="1"/>
  <c r="F27" i="1"/>
  <c r="F40" i="1"/>
  <c r="F45" i="1"/>
  <c r="F29" i="1"/>
  <c r="F50" i="1"/>
  <c r="F25" i="1"/>
  <c r="F5" i="1"/>
  <c r="F44" i="1"/>
  <c r="F21" i="1"/>
  <c r="F42" i="1"/>
  <c r="F48" i="1"/>
  <c r="F31" i="1"/>
  <c r="F43" i="1"/>
  <c r="F8" i="1"/>
  <c r="F13" i="1"/>
  <c r="F51" i="1"/>
  <c r="F46" i="1"/>
  <c r="F49" i="1"/>
  <c r="F16" i="1"/>
  <c r="F14" i="1"/>
  <c r="F11" i="1"/>
  <c r="F12" i="1"/>
  <c r="F3" i="1"/>
  <c r="F7" i="1"/>
  <c r="F34" i="1"/>
  <c r="M8" i="1" l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M21" i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M22" i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M11" i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M24" i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J12" i="1"/>
  <c r="J42" i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J33" i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J22" i="1"/>
  <c r="J50" i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J41" i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J4" i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J46" i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J44" i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J37" i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J14" i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J47" i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J11" i="1"/>
  <c r="J21" i="1"/>
  <c r="J35" i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J10" i="1"/>
  <c r="J16" i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J5" i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J26" i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J19" i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J8" i="1"/>
  <c r="J40" i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J30" i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J20" i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J49" i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J25" i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J39" i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J24" i="1"/>
  <c r="J51" i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J29" i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J38" i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J28" i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J3" i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J48" i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J18" i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J2" i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J13" i="1"/>
  <c r="J45" i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J6" i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J36" i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J34" i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J43" i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J27" i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J32" i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J23" i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J7" i="1"/>
  <c r="J31" i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J17" i="1"/>
  <c r="J15" i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J9" i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X54" i="1" l="1"/>
  <c r="W54" i="1"/>
</calcChain>
</file>

<file path=xl/sharedStrings.xml><?xml version="1.0" encoding="utf-8"?>
<sst xmlns="http://schemas.openxmlformats.org/spreadsheetml/2006/main" count="90" uniqueCount="84">
  <si>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</si>
  <si>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</si>
  <si>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</si>
  <si>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</si>
  <si>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</si>
  <si>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</si>
  <si>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</si>
  <si>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</si>
  <si>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</si>
  <si>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</si>
  <si>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</si>
  <si>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</si>
  <si>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</si>
  <si>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</si>
  <si>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</si>
  <si>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</si>
  <si>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</si>
  <si>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</si>
  <si>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</si>
  <si>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</si>
  <si>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</si>
  <si>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</si>
  <si>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</si>
  <si>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</si>
  <si>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</si>
  <si>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</si>
  <si>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</si>
  <si>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</si>
  <si>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</si>
  <si>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</si>
  <si>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</si>
  <si>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</si>
  <si>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</si>
  <si>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</si>
  <si>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</si>
  <si>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</si>
  <si>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</si>
  <si>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</si>
  <si>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</si>
  <si>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</si>
  <si>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</si>
  <si>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</si>
  <si>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</si>
  <si>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</si>
  <si>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</si>
  <si>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</si>
  <si>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</si>
  <si>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</si>
  <si>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</si>
  <si>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</si>
  <si>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woj</t>
  </si>
  <si>
    <t>k2013</t>
  </si>
  <si>
    <t>m2013</t>
  </si>
  <si>
    <t>k2014</t>
  </si>
  <si>
    <t>m2014</t>
  </si>
  <si>
    <t>region</t>
  </si>
  <si>
    <t>Etykiety wierszy</t>
  </si>
  <si>
    <t>A</t>
  </si>
  <si>
    <t>B</t>
  </si>
  <si>
    <t>C</t>
  </si>
  <si>
    <t>D</t>
  </si>
  <si>
    <t>Suma końcowa</t>
  </si>
  <si>
    <t>2013razem</t>
  </si>
  <si>
    <t>Suma z 2013razem</t>
  </si>
  <si>
    <t>Kolumna1</t>
  </si>
  <si>
    <t>wieksza</t>
  </si>
  <si>
    <t>Suma z wieksza</t>
  </si>
  <si>
    <t>2014raz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</si>
  <si>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</si>
  <si>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</si>
  <si>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</si>
  <si>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</si>
  <si>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</si>
  <si>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</si>
  <si>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</si>
  <si>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</si>
  <si>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</si>
  <si>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</si>
  <si>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</si>
  <si>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2014</t>
  </si>
  <si>
    <t>2013</t>
  </si>
  <si>
    <t>przeludnienie</t>
  </si>
  <si>
    <t>przeludnień</t>
  </si>
  <si>
    <t>liczba w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</si>
</sst>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/>
    <xf numFmtId="0" fontId="1" fillId="0" borderId="0" xfId="0" applyFont="1"/>
  </cellXfs>
  <cellStyles count="1">
    <cellStyle name="Normalny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[Demografia.xlsx]51!Tabela przestawna2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ludności w 2013 w regionach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'51'!$B$3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'51'!$A$4:$A$8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'51'!$B$4:$B$8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8-4E58-918A-688A01F86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813983"/>
        <c:axId val="1011814399"/>
      </c:barChart>
      <c:catAx>
        <c:axId val="101181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814399"/>
        <c:crosses val="autoZero"/>
        <c:auto val="1"/>
        <c:lblAlgn val="ctr"/>
        <c:lblOffset val="100"/>
        <c:noMultiLvlLbl val="0"/>
      </c:catAx>
      <c:valAx>
        <c:axId val="101181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Ludność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81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3</xdr:row>
      <xdr:rowOff>52387</xdr:rowOff>
    </xdr:from>
    <xdr:to>
      <xdr:col>10</xdr:col>
      <xdr:colOff>257175</xdr:colOff>
      <xdr:row>17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5947D7E-7F34-4B8C-A11E-27F8B7729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Tkaczewski" refreshedDate="44600.854272569442" createdVersion="7" refreshedVersion="7" minRefreshableVersion="3" recordCount="50" xr:uid="{2111731A-3274-4D8B-ABC6-DA63B63A5FA3}">
  <cacheSource type="worksheet">
    <worksheetSource name="Tabela1"/>
  </cacheSource>
  <cacheFields count="8">
    <cacheField name="woj" numFmtId="0">
      <sharedItems/>
    </cacheField>
    <cacheField name="k2013" numFmtId="0">
      <sharedItems containsSemiMixedTypes="0" containsString="0" containsNumber="1" containsInteger="1" minValue="76648" maxValue="3997724"/>
    </cacheField>
    <cacheField name="m2013" numFmtId="0">
      <sharedItems containsSemiMixedTypes="0" containsString="0" containsNumber="1" containsInteger="1" minValue="81385" maxValue="3848394"/>
    </cacheField>
    <cacheField name="k2014" numFmtId="0">
      <sharedItems containsSemiMixedTypes="0" containsString="0" containsNumber="1" containsInteger="1" minValue="15339" maxValue="4339393"/>
    </cacheField>
    <cacheField name="m2014" numFmtId="0">
      <sharedItems containsSemiMixedTypes="0" containsString="0" containsNumber="1" containsInteger="1" minValue="14652" maxValue="4639643"/>
    </cacheField>
    <cacheField name="region" numFmtId="0">
      <sharedItems count="4">
        <s v="D"/>
        <s v="C"/>
        <s v="A"/>
        <s v="B"/>
      </sharedItems>
    </cacheField>
    <cacheField name="2013razem" numFmtId="0">
      <sharedItems containsSemiMixedTypes="0" containsString="0" containsNumber="1" containsInteger="1" minValue="158033" maxValue="7689971"/>
    </cacheField>
    <cacheField name="wieksza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w01D"/>
    <n v="1415007"/>
    <n v="1397195"/>
    <n v="1499070"/>
    <n v="1481105"/>
    <x v="0"/>
    <n v="2812202"/>
    <n v="1"/>
  </r>
  <r>
    <s v="w02D"/>
    <n v="1711390"/>
    <n v="1641773"/>
    <n v="1522030"/>
    <n v="1618733"/>
    <x v="0"/>
    <n v="3353163"/>
    <n v="0"/>
  </r>
  <r>
    <s v="w03C"/>
    <n v="1165105"/>
    <n v="1278732"/>
    <n v="1299953"/>
    <n v="1191621"/>
    <x v="1"/>
    <n v="2443837"/>
    <n v="0"/>
  </r>
  <r>
    <s v="w04D"/>
    <n v="949065"/>
    <n v="1026050"/>
    <n v="688027"/>
    <n v="723233"/>
    <x v="0"/>
    <n v="1975115"/>
    <n v="0"/>
  </r>
  <r>
    <s v="w05A"/>
    <n v="2436107"/>
    <n v="2228622"/>
    <n v="1831600"/>
    <n v="1960624"/>
    <x v="2"/>
    <n v="4664729"/>
    <n v="0"/>
  </r>
  <r>
    <s v="w06D"/>
    <n v="1846928"/>
    <n v="1851433"/>
    <n v="2125113"/>
    <n v="2028635"/>
    <x v="0"/>
    <n v="3698361"/>
    <n v="1"/>
  </r>
  <r>
    <s v="w07B"/>
    <n v="3841577"/>
    <n v="3848394"/>
    <n v="3595975"/>
    <n v="3123039"/>
    <x v="3"/>
    <n v="7689971"/>
    <n v="0"/>
  </r>
  <r>
    <s v="w08A"/>
    <n v="679557"/>
    <n v="655500"/>
    <n v="1012012"/>
    <n v="1067022"/>
    <x v="2"/>
    <n v="1335057"/>
    <n v="1"/>
  </r>
  <r>
    <s v="w09C"/>
    <n v="1660998"/>
    <n v="1630345"/>
    <n v="1130119"/>
    <n v="1080238"/>
    <x v="1"/>
    <n v="3291343"/>
    <n v="0"/>
  </r>
  <r>
    <s v="w10C"/>
    <n v="1157622"/>
    <n v="1182345"/>
    <n v="830785"/>
    <n v="833779"/>
    <x v="1"/>
    <n v="2339967"/>
    <n v="0"/>
  </r>
  <r>
    <s v="w11D"/>
    <n v="1987047"/>
    <n v="1996208"/>
    <n v="2053892"/>
    <n v="1697247"/>
    <x v="0"/>
    <n v="3983255"/>
    <n v="0"/>
  </r>
  <r>
    <s v="w12C"/>
    <n v="3997724"/>
    <n v="3690756"/>
    <n v="4339393"/>
    <n v="4639643"/>
    <x v="1"/>
    <n v="7688480"/>
    <n v="1"/>
  </r>
  <r>
    <s v="w13A"/>
    <n v="996113"/>
    <n v="964279"/>
    <n v="1012487"/>
    <n v="1128940"/>
    <x v="2"/>
    <n v="1960392"/>
    <n v="1"/>
  </r>
  <r>
    <s v="w14A"/>
    <n v="1143634"/>
    <n v="1033836"/>
    <n v="909534"/>
    <n v="856349"/>
    <x v="2"/>
    <n v="2177470"/>
    <n v="0"/>
  </r>
  <r>
    <s v="w15A"/>
    <n v="2549276"/>
    <n v="2584751"/>
    <n v="2033079"/>
    <n v="2066918"/>
    <x v="2"/>
    <n v="5134027"/>
    <n v="0"/>
  </r>
  <r>
    <s v="w16C"/>
    <n v="1367212"/>
    <n v="1361389"/>
    <n v="1572320"/>
    <n v="1836258"/>
    <x v="1"/>
    <n v="2728601"/>
    <n v="1"/>
  </r>
  <r>
    <s v="w17A"/>
    <n v="2567464"/>
    <n v="2441857"/>
    <n v="1524132"/>
    <n v="1496810"/>
    <x v="2"/>
    <n v="5009321"/>
    <n v="0"/>
  </r>
  <r>
    <s v="w18D"/>
    <n v="1334060"/>
    <n v="1395231"/>
    <n v="578655"/>
    <n v="677663"/>
    <x v="0"/>
    <n v="2729291"/>
    <n v="0"/>
  </r>
  <r>
    <s v="w19C"/>
    <n v="2976209"/>
    <n v="3199665"/>
    <n v="1666477"/>
    <n v="1759240"/>
    <x v="1"/>
    <n v="6175874"/>
    <n v="0"/>
  </r>
  <r>
    <s v="w20C"/>
    <n v="1443351"/>
    <n v="1565539"/>
    <n v="1355276"/>
    <n v="1423414"/>
    <x v="1"/>
    <n v="3008890"/>
    <n v="0"/>
  </r>
  <r>
    <s v="w21A"/>
    <n v="2486640"/>
    <n v="2265936"/>
    <n v="297424"/>
    <n v="274759"/>
    <x v="2"/>
    <n v="4752576"/>
    <n v="0"/>
  </r>
  <r>
    <s v="w22B"/>
    <n v="685438"/>
    <n v="749124"/>
    <n v="2697677"/>
    <n v="2821550"/>
    <x v="3"/>
    <n v="1434562"/>
    <n v="1"/>
  </r>
  <r>
    <s v="w23B"/>
    <n v="2166753"/>
    <n v="2338698"/>
    <n v="1681433"/>
    <n v="1592443"/>
    <x v="3"/>
    <n v="4505451"/>
    <n v="0"/>
  </r>
  <r>
    <s v="w24C"/>
    <n v="643177"/>
    <n v="684187"/>
    <n v="796213"/>
    <n v="867904"/>
    <x v="1"/>
    <n v="1327364"/>
    <n v="1"/>
  </r>
  <r>
    <s v="w25B"/>
    <n v="450192"/>
    <n v="434755"/>
    <n v="1656446"/>
    <n v="1691000"/>
    <x v="3"/>
    <n v="884947"/>
    <n v="1"/>
  </r>
  <r>
    <s v="w26C"/>
    <n v="1037774"/>
    <n v="1113789"/>
    <n v="877464"/>
    <n v="990837"/>
    <x v="1"/>
    <n v="2151563"/>
    <n v="0"/>
  </r>
  <r>
    <s v="w27C"/>
    <n v="2351213"/>
    <n v="2358482"/>
    <n v="1098384"/>
    <n v="1121488"/>
    <x v="1"/>
    <n v="4709695"/>
    <n v="0"/>
  </r>
  <r>
    <s v="w28D"/>
    <n v="2613354"/>
    <n v="2837241"/>
    <n v="431144"/>
    <n v="434113"/>
    <x v="0"/>
    <n v="5450595"/>
    <n v="0"/>
  </r>
  <r>
    <s v="w29A"/>
    <n v="1859691"/>
    <n v="1844250"/>
    <n v="1460134"/>
    <n v="1585258"/>
    <x v="2"/>
    <n v="3703941"/>
    <n v="0"/>
  </r>
  <r>
    <s v="w30C"/>
    <n v="2478386"/>
    <n v="2562144"/>
    <n v="30035"/>
    <n v="29396"/>
    <x v="1"/>
    <n v="5040530"/>
    <n v="0"/>
  </r>
  <r>
    <s v="w31C"/>
    <n v="1938122"/>
    <n v="1816647"/>
    <n v="1602356"/>
    <n v="1875221"/>
    <x v="1"/>
    <n v="3754769"/>
    <n v="0"/>
  </r>
  <r>
    <s v="w32D"/>
    <n v="992523"/>
    <n v="1028501"/>
    <n v="1995446"/>
    <n v="1860524"/>
    <x v="0"/>
    <n v="2021024"/>
    <n v="1"/>
  </r>
  <r>
    <s v="w33B"/>
    <n v="2966291"/>
    <n v="2889963"/>
    <n v="462453"/>
    <n v="486354"/>
    <x v="3"/>
    <n v="5856254"/>
    <n v="0"/>
  </r>
  <r>
    <s v="w34C"/>
    <n v="76648"/>
    <n v="81385"/>
    <n v="1374708"/>
    <n v="1379567"/>
    <x v="1"/>
    <n v="158033"/>
    <n v="1"/>
  </r>
  <r>
    <s v="w35C"/>
    <n v="2574432"/>
    <n v="2409710"/>
    <n v="987486"/>
    <n v="999043"/>
    <x v="1"/>
    <n v="4984142"/>
    <n v="0"/>
  </r>
  <r>
    <s v="w36B"/>
    <n v="1778590"/>
    <n v="1874844"/>
    <n v="111191"/>
    <n v="117846"/>
    <x v="3"/>
    <n v="3653434"/>
    <n v="0"/>
  </r>
  <r>
    <s v="w37A"/>
    <n v="1506541"/>
    <n v="1414887"/>
    <n v="1216612"/>
    <n v="1166775"/>
    <x v="2"/>
    <n v="2921428"/>
    <n v="0"/>
  </r>
  <r>
    <s v="w38B"/>
    <n v="1598886"/>
    <n v="1687917"/>
    <n v="449788"/>
    <n v="427615"/>
    <x v="3"/>
    <n v="3286803"/>
    <n v="0"/>
  </r>
  <r>
    <s v="w39D"/>
    <n v="548989"/>
    <n v="514636"/>
    <n v="2770344"/>
    <n v="3187897"/>
    <x v="0"/>
    <n v="1063625"/>
    <n v="1"/>
  </r>
  <r>
    <s v="w40A"/>
    <n v="1175198"/>
    <n v="1095440"/>
    <n v="2657174"/>
    <n v="2491947"/>
    <x v="2"/>
    <n v="2270638"/>
    <n v="1"/>
  </r>
  <r>
    <s v="w41D"/>
    <n v="2115336"/>
    <n v="2202769"/>
    <n v="15339"/>
    <n v="14652"/>
    <x v="0"/>
    <n v="4318105"/>
    <n v="0"/>
  </r>
  <r>
    <s v="w42B"/>
    <n v="2346640"/>
    <n v="2197559"/>
    <n v="373470"/>
    <n v="353365"/>
    <x v="3"/>
    <n v="4544199"/>
    <n v="0"/>
  </r>
  <r>
    <s v="w43D"/>
    <n v="2548438"/>
    <n v="2577213"/>
    <n v="37986"/>
    <n v="37766"/>
    <x v="0"/>
    <n v="5125651"/>
    <n v="0"/>
  </r>
  <r>
    <s v="w44C"/>
    <n v="835495"/>
    <n v="837746"/>
    <n v="1106177"/>
    <n v="917781"/>
    <x v="1"/>
    <n v="1673241"/>
    <n v="1"/>
  </r>
  <r>
    <s v="w45B"/>
    <n v="1187448"/>
    <n v="1070426"/>
    <n v="1504608"/>
    <n v="1756990"/>
    <x v="3"/>
    <n v="2257874"/>
    <n v="1"/>
  </r>
  <r>
    <s v="w46C"/>
    <n v="140026"/>
    <n v="146354"/>
    <n v="2759991"/>
    <n v="2742120"/>
    <x v="1"/>
    <n v="286380"/>
    <n v="1"/>
  </r>
  <r>
    <s v="w47B"/>
    <n v="1198765"/>
    <n v="1304945"/>
    <n v="2786493"/>
    <n v="2602643"/>
    <x v="3"/>
    <n v="2503710"/>
    <n v="1"/>
  </r>
  <r>
    <s v="w48C"/>
    <n v="2619776"/>
    <n v="2749623"/>
    <n v="2888215"/>
    <n v="2800174"/>
    <x v="1"/>
    <n v="5369399"/>
    <n v="1"/>
  </r>
  <r>
    <s v="w49C"/>
    <n v="248398"/>
    <n v="268511"/>
    <n v="3110853"/>
    <n v="2986411"/>
    <x v="1"/>
    <n v="516909"/>
    <n v="1"/>
  </r>
  <r>
    <s v="w50B"/>
    <n v="2494207"/>
    <n v="2625207"/>
    <n v="1796293"/>
    <n v="1853602"/>
    <x v="3"/>
    <n v="51194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136D6-1C95-4A59-A2E1-D9EC7D20C0C8}" name="Tabela przestawna2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4">
  <location ref="A3:B8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2013razem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3BCB8-5484-4E9B-96FD-D6BD0090FF03}" name="Tabela przestawna1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8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eksza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54D67-6EAD-4040-9D3D-3D13D04197BA}" name="Tabela1" displayName="Tabela1" ref="A1:X51" totalsRowShown="0">
  <autoFilter ref="A1:X51" xr:uid="{F5854D67-6EAD-4040-9D3D-3D13D04197BA}"/>
  <sortState xmlns:xlrd2="http://schemas.microsoft.com/office/spreadsheetml/2017/richdata2" ref="A2:W51">
    <sortCondition descending="1" ref="W1:W51"/>
  </sortState>
  <tableColumns count="24">
    <tableColumn id="1" xr3:uid="{009C4628-9982-48BD-90C6-D493DD80A583}" name="woj"/>
    <tableColumn id="2" xr3:uid="{E4C8F9AB-0D54-49D1-A0F6-64225B21FA06}" name="k2013"/>
    <tableColumn id="3" xr3:uid="{651205BD-F627-4DC4-AE5B-D1165056F011}" name="m2013"/>
    <tableColumn id="4" xr3:uid="{E280280D-D7B7-46FC-A01E-FFABE10B299E}" name="k2014"/>
    <tableColumn id="5" xr3:uid="{7A4925FB-2D5E-4144-B2AA-8C4748096015}" name="m2014"/>
    <tableColumn id="6" xr3:uid="{D488A1FA-FE31-446E-9F9C-0C35D3BF60B8}" name="region" dataDxfId="18">
      <calculatedColumnFormula>MID(Tabela1[[#This Row],[woj]],4,1)</calculatedColumnFormula>
    </tableColumn>
    <tableColumn id="7" xr3:uid="{FC316499-E492-45E6-AE1E-28ED3040458E}" name="2013razem" dataDxfId="17">
      <calculatedColumnFormula>Tabela1[[#This Row],[k2013]]+Tabela1[[#This Row],[m2013]]</calculatedColumnFormula>
    </tableColumn>
    <tableColumn id="9" xr3:uid="{9393FDED-D0CC-413E-B19A-DF38934A8B0D}" name="2014raz" dataDxfId="16">
      <calculatedColumnFormula>Tabela1[[#This Row],[k2014]]+Tabela1[[#This Row],[m2014]]</calculatedColumnFormula>
    </tableColumn>
    <tableColumn id="8" xr3:uid="{FFA17D34-4CF2-46FE-AFD2-701EF1465B60}" name="wieksza" dataDxfId="15">
      <calculatedColumnFormula>IF(AND(Tabela1[[#This Row],[k2014]]&gt;Tabela1[[#This Row],[k2013]],Tabela1[[#This Row],[m2014]]&gt;Tabela1[[#This Row],[m2013]]), 1, 0)</calculatedColumnFormula>
    </tableColumn>
    <tableColumn id="10" xr3:uid="{C9506EAF-66D5-4CB9-8B1A-77FD89E329C4}" name="Kolumna1" dataDxfId="14">
      <calculatedColumnFormula>ROUNDDOWN(Tabela1[[#This Row],[2014raz]]/Tabela1[[#This Row],[2013razem]],4)</calculatedColumnFormula>
    </tableColumn>
    <tableColumn id="11" xr3:uid="{CE66CDD8-2EC6-4C35-9B02-1FA0F6A15CD4}" name="2013" dataDxfId="13">
      <calculatedColumnFormula>Tabela1[[#This Row],[2013razem]]</calculatedColumnFormula>
    </tableColumn>
    <tableColumn id="12" xr3:uid="{AEF026A2-EE40-41FE-942B-4A7EDB68095A}" name="2014" dataDxfId="12">
      <calculatedColumnFormula>Tabela1[[#This Row],[2014raz]]</calculatedColumnFormula>
    </tableColumn>
    <tableColumn id="13" xr3:uid="{EC92DFD8-C9CA-4CE5-87EF-73F8849D92AC}" name="2015" dataDxfId="11">
      <calculatedColumnFormula>IF(Tabela1[[#This Row],[2014]]/$K2&lt;=2,ROUNDDOWN($J2*L2,0),L2)</calculatedColumnFormula>
    </tableColumn>
    <tableColumn id="14" xr3:uid="{C7FD044E-7A28-4E4B-AF39-DF11C9CB11B9}" name="2016" dataDxfId="10">
      <calculatedColumnFormula>IF(Tabela1[[#This Row],[2015]]/$K2&lt;=2,ROUNDDOWN($J2*M2,0),M2)</calculatedColumnFormula>
    </tableColumn>
    <tableColumn id="15" xr3:uid="{B6D163F5-E924-4098-ACB4-864045E62459}" name="2017" dataDxfId="9">
      <calculatedColumnFormula>IF(Tabela1[[#This Row],[2016]]/$K2&lt;=2,ROUNDDOWN($J2*N2,0),N2)</calculatedColumnFormula>
    </tableColumn>
    <tableColumn id="16" xr3:uid="{4CFE24EB-164B-4F8D-812E-AFE66773E3E7}" name="2018" dataDxfId="8">
      <calculatedColumnFormula>IF(Tabela1[[#This Row],[2017]]/$K2&lt;=2,ROUNDDOWN($J2*O2,0),O2)</calculatedColumnFormula>
    </tableColumn>
    <tableColumn id="17" xr3:uid="{9283917D-5B50-4E6D-B8FF-B925AF66698C}" name="2019" dataDxfId="7">
      <calculatedColumnFormula>IF(Tabela1[[#This Row],[2018]]/$K2&lt;=2,ROUNDDOWN($J2*P2,0),P2)</calculatedColumnFormula>
    </tableColumn>
    <tableColumn id="18" xr3:uid="{3283E21A-34A3-4628-9ACB-6937E3007933}" name="2020" dataDxfId="6">
      <calculatedColumnFormula>IF(Tabela1[[#This Row],[2019]]/$K2&lt;=2,ROUNDDOWN($J2*Q2,0),Q2)</calculatedColumnFormula>
    </tableColumn>
    <tableColumn id="19" xr3:uid="{62ED58ED-DE9B-4CAF-AA3D-BEBE6309B28D}" name="2021" dataDxfId="5">
      <calculatedColumnFormula>IF(Tabela1[[#This Row],[2020]]/$K2&lt;=2,ROUNDDOWN($J2*R2,0),R2)</calculatedColumnFormula>
    </tableColumn>
    <tableColumn id="20" xr3:uid="{9CC40F61-4F80-4DD5-BB31-E23592416AE9}" name="2022" dataDxfId="4">
      <calculatedColumnFormula>IF(Tabela1[[#This Row],[2021]]/$K2&lt;=2,ROUNDDOWN($J2*S2,0),S2)</calculatedColumnFormula>
    </tableColumn>
    <tableColumn id="21" xr3:uid="{F47914B2-913C-4A85-8A46-D73019087DCA}" name="2023" dataDxfId="3">
      <calculatedColumnFormula>IF(Tabela1[[#This Row],[2022]]/$K2&lt;=2,ROUNDDOWN($J2*T2,0),T2)</calculatedColumnFormula>
    </tableColumn>
    <tableColumn id="22" xr3:uid="{3C066E76-C56F-4C8E-9C9E-4602D680E52B}" name="2024" dataDxfId="2">
      <calculatedColumnFormula>IF(Tabela1[[#This Row],[2023]]/$K2&lt;=2,ROUNDDOWN($J2*U2,0),U2)</calculatedColumnFormula>
    </tableColumn>
    <tableColumn id="23" xr3:uid="{4CC330FD-B991-4B95-8552-EE3EAC5FD39A}" name="2025" dataDxfId="1">
      <calculatedColumnFormula>IF(Tabela1[[#This Row],[2024]]/$K2&lt;=2,ROUNDDOWN($J2*V2,0),V2)</calculatedColumnFormula>
    </tableColumn>
    <tableColumn id="24" xr3:uid="{E2609C4A-C6D7-4E8B-B336-763A6F96768A}" name="przeludnienie" dataDxfId="0">
      <calculatedColumnFormula>(Tabela1[[#This Row],[2025]]/Tabela1[[#This Row],[2013razem]]&gt;2)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2E8D-4E91-46E9-8BDF-E40C4F583476}">
  <dimension ref="A3:B8"/>
  <sheetViews>
    <sheetView workbookViewId="0">
      <selection activeCell="H25" sqref="H25"/>
    </sheetView>
  </sheetViews>
  <sheetFormatPr defaultRowHeight="15" x14ac:dyDescent="0.25"/>
  <cols>
    <col min="1" max="1" width="17.7109375" bestFit="1" customWidth="1"/>
    <col min="2" max="2" width="17.28515625" bestFit="1" customWidth="1"/>
  </cols>
  <sheetData>
    <row r="3" spans="1:2" x14ac:dyDescent="0.25">
      <c r="A3" s="1" t="s">
        <v>56</v>
      </c>
      <c r="B3" t="s">
        <v>63</v>
      </c>
    </row>
    <row r="4" spans="1:2" x14ac:dyDescent="0.25">
      <c r="A4" s="2" t="s">
        <v>57</v>
      </c>
      <c r="B4" s="3">
        <v>33929579</v>
      </c>
    </row>
    <row r="5" spans="1:2" x14ac:dyDescent="0.25">
      <c r="A5" s="2" t="s">
        <v>58</v>
      </c>
      <c r="B5" s="3">
        <v>41736619</v>
      </c>
    </row>
    <row r="6" spans="1:2" x14ac:dyDescent="0.25">
      <c r="A6" s="2" t="s">
        <v>59</v>
      </c>
      <c r="B6" s="3">
        <v>57649017</v>
      </c>
    </row>
    <row r="7" spans="1:2" x14ac:dyDescent="0.25">
      <c r="A7" s="2" t="s">
        <v>60</v>
      </c>
      <c r="B7" s="3">
        <v>36530387</v>
      </c>
    </row>
    <row r="8" spans="1:2" x14ac:dyDescent="0.25">
      <c r="A8" s="2" t="s">
        <v>61</v>
      </c>
      <c r="B8" s="3">
        <v>169845602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EC33-CA57-4CF6-9D3D-2544763C1342}">
  <dimension ref="A3:B8"/>
  <sheetViews>
    <sheetView workbookViewId="0">
      <selection activeCell="E14" sqref="E14"/>
    </sheetView>
  </sheetViews>
  <sheetFormatPr defaultRowHeight="15" x14ac:dyDescent="0.25"/>
  <cols>
    <col min="1" max="1" width="17.7109375" bestFit="1" customWidth="1"/>
    <col min="2" max="2" width="14.7109375" bestFit="1" customWidth="1"/>
  </cols>
  <sheetData>
    <row r="3" spans="1:2" x14ac:dyDescent="0.25">
      <c r="A3" s="1" t="s">
        <v>56</v>
      </c>
      <c r="B3" t="s">
        <v>66</v>
      </c>
    </row>
    <row r="4" spans="1:2" x14ac:dyDescent="0.25">
      <c r="A4" s="2" t="s">
        <v>57</v>
      </c>
      <c r="B4" s="3">
        <v>3</v>
      </c>
    </row>
    <row r="5" spans="1:2" x14ac:dyDescent="0.25">
      <c r="A5" s="2" t="s">
        <v>58</v>
      </c>
      <c r="B5" s="3">
        <v>4</v>
      </c>
    </row>
    <row r="6" spans="1:2" x14ac:dyDescent="0.25">
      <c r="A6" s="2" t="s">
        <v>59</v>
      </c>
      <c r="B6" s="3">
        <v>8</v>
      </c>
    </row>
    <row r="7" spans="1:2" x14ac:dyDescent="0.25">
      <c r="A7" s="2" t="s">
        <v>60</v>
      </c>
      <c r="B7" s="3">
        <v>4</v>
      </c>
    </row>
    <row r="8" spans="1:2" x14ac:dyDescent="0.25">
      <c r="A8" s="2" t="s">
        <v>61</v>
      </c>
      <c r="B8" s="3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8B56-F29B-43B8-AB1B-352A806BB8F4}">
  <dimension ref="A1:X54"/>
  <sheetViews>
    <sheetView tabSelected="1" workbookViewId="0">
      <selection activeCell="C54" sqref="C54"/>
    </sheetView>
  </sheetViews>
  <sheetFormatPr defaultRowHeight="15" x14ac:dyDescent="0.25"/>
  <cols>
    <col min="1" max="1" width="6.42578125" customWidth="1"/>
    <col min="2" max="2" width="8.140625" customWidth="1"/>
    <col min="3" max="3" width="8.85546875" customWidth="1"/>
    <col min="4" max="4" width="8.140625" customWidth="1"/>
    <col min="5" max="5" width="8.85546875" customWidth="1"/>
    <col min="23" max="23" width="12.7109375" customWidth="1"/>
  </cols>
  <sheetData>
    <row r="1" spans="1:24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62</v>
      </c>
      <c r="H1" t="s">
        <v>67</v>
      </c>
      <c r="I1" t="s">
        <v>65</v>
      </c>
      <c r="J1" t="s">
        <v>64</v>
      </c>
      <c r="K1" t="s">
        <v>80</v>
      </c>
      <c r="L1" t="s">
        <v>79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81</v>
      </c>
    </row>
    <row r="2" spans="1:24" x14ac:dyDescent="0.25">
      <c r="A2" t="s">
        <v>11</v>
      </c>
      <c r="B2">
        <v>3997724</v>
      </c>
      <c r="C2">
        <v>3690756</v>
      </c>
      <c r="D2">
        <v>4339393</v>
      </c>
      <c r="E2">
        <v>4639643</v>
      </c>
      <c r="F2" t="str">
        <f>MID(Tabela1[[#This Row],[woj]],4,1)</f>
        <v>C</v>
      </c>
      <c r="G2">
        <f>Tabela1[[#This Row],[k2013]]+Tabela1[[#This Row],[m2013]]</f>
        <v>7688480</v>
      </c>
      <c r="H2" s="3">
        <f>Tabela1[[#This Row],[k2014]]+Tabela1[[#This Row],[m2014]]</f>
        <v>8979036</v>
      </c>
      <c r="I2">
        <f>IF(AND(Tabela1[[#This Row],[k2014]]&gt;Tabela1[[#This Row],[k2013]],Tabela1[[#This Row],[m2014]]&gt;Tabela1[[#This Row],[m2013]]), 1, 0)</f>
        <v>1</v>
      </c>
      <c r="J2" s="3">
        <f>ROUNDDOWN(Tabela1[[#This Row],[2014raz]]/Tabela1[[#This Row],[2013razem]],4)</f>
        <v>1.1677999999999999</v>
      </c>
      <c r="K2" s="3">
        <f>Tabela1[[#This Row],[2013razem]]</f>
        <v>7688480</v>
      </c>
      <c r="L2" s="3">
        <f>Tabela1[[#This Row],[2014raz]]</f>
        <v>8979036</v>
      </c>
      <c r="M2" s="3">
        <f>IF(Tabela1[[#This Row],[2014]]/$K2&lt;=2,ROUNDDOWN($J2*L2,0),L2)</f>
        <v>10485718</v>
      </c>
      <c r="N2" s="3">
        <f>IF(Tabela1[[#This Row],[2015]]/$K2&lt;=2,ROUNDDOWN($J2*M2,0),M2)</f>
        <v>12245221</v>
      </c>
      <c r="O2" s="3">
        <f>IF(Tabela1[[#This Row],[2016]]/$K2&lt;=2,ROUNDDOWN($J2*N2,0),N2)</f>
        <v>14299969</v>
      </c>
      <c r="P2" s="3">
        <f>IF(Tabela1[[#This Row],[2017]]/$K2&lt;=2,ROUNDDOWN($J2*O2,0),O2)</f>
        <v>16699503</v>
      </c>
      <c r="Q2" s="3">
        <f>IF(Tabela1[[#This Row],[2018]]/$K2&lt;=2,ROUNDDOWN($J2*P2,0),P2)</f>
        <v>16699503</v>
      </c>
      <c r="R2" s="3">
        <f>IF(Tabela1[[#This Row],[2019]]/$K2&lt;=2,ROUNDDOWN($J2*Q2,0),Q2)</f>
        <v>16699503</v>
      </c>
      <c r="S2" s="3">
        <f>IF(Tabela1[[#This Row],[2020]]/$K2&lt;=2,ROUNDDOWN($J2*R2,0),R2)</f>
        <v>16699503</v>
      </c>
      <c r="T2" s="3">
        <f>IF(Tabela1[[#This Row],[2021]]/$K2&lt;=2,ROUNDDOWN($J2*S2,0),S2)</f>
        <v>16699503</v>
      </c>
      <c r="U2" s="3">
        <f>IF(Tabela1[[#This Row],[2022]]/$K2&lt;=2,ROUNDDOWN($J2*T2,0),T2)</f>
        <v>16699503</v>
      </c>
      <c r="V2" s="3">
        <f>IF(Tabela1[[#This Row],[2023]]/$K2&lt;=2,ROUNDDOWN($J2*U2,0),U2)</f>
        <v>16699503</v>
      </c>
      <c r="W2" s="4">
        <f>IF(Tabela1[[#This Row],[2024]]/$K2&lt;=2,ROUNDDOWN($J2*V2,0),V2)</f>
        <v>16699503</v>
      </c>
      <c r="X2" s="3" t="b">
        <f>(Tabela1[[#This Row],[2025]]/Tabela1[[#This Row],[2013razem]]&gt;2)</f>
        <v>1</v>
      </c>
    </row>
    <row r="3" spans="1:24" x14ac:dyDescent="0.25">
      <c r="A3" t="s">
        <v>47</v>
      </c>
      <c r="B3">
        <v>2619776</v>
      </c>
      <c r="C3">
        <v>2749623</v>
      </c>
      <c r="D3">
        <v>2888215</v>
      </c>
      <c r="E3">
        <v>2800174</v>
      </c>
      <c r="F3" t="str">
        <f>MID(Tabela1[[#This Row],[woj]],4,1)</f>
        <v>C</v>
      </c>
      <c r="G3">
        <f>Tabela1[[#This Row],[k2013]]+Tabela1[[#This Row],[m2013]]</f>
        <v>5369399</v>
      </c>
      <c r="H3" s="3">
        <f>Tabela1[[#This Row],[k2014]]+Tabela1[[#This Row],[m2014]]</f>
        <v>5688389</v>
      </c>
      <c r="I3">
        <f>IF(AND(Tabela1[[#This Row],[k2014]]&gt;Tabela1[[#This Row],[k2013]],Tabela1[[#This Row],[m2014]]&gt;Tabela1[[#This Row],[m2013]]), 1, 0)</f>
        <v>1</v>
      </c>
      <c r="J3" s="3">
        <f>ROUNDDOWN(Tabela1[[#This Row],[2014raz]]/Tabela1[[#This Row],[2013razem]],4)</f>
        <v>1.0593999999999999</v>
      </c>
      <c r="K3" s="3">
        <f>Tabela1[[#This Row],[2013razem]]</f>
        <v>5369399</v>
      </c>
      <c r="L3" s="3">
        <f>Tabela1[[#This Row],[2014raz]]</f>
        <v>5688389</v>
      </c>
      <c r="M3" s="3">
        <f>IF(Tabela1[[#This Row],[2014]]/$K3&lt;=2,ROUNDDOWN($J3*L3,0),L3)</f>
        <v>6026279</v>
      </c>
      <c r="N3" s="3">
        <f>IF(Tabela1[[#This Row],[2015]]/$K3&lt;=2,ROUNDDOWN($J3*M3,0),M3)</f>
        <v>6384239</v>
      </c>
      <c r="O3" s="3">
        <f>IF(Tabela1[[#This Row],[2016]]/$K3&lt;=2,ROUNDDOWN($J3*N3,0),N3)</f>
        <v>6763462</v>
      </c>
      <c r="P3" s="3">
        <f>IF(Tabela1[[#This Row],[2017]]/$K3&lt;=2,ROUNDDOWN($J3*O3,0),O3)</f>
        <v>7165211</v>
      </c>
      <c r="Q3" s="3">
        <f>IF(Tabela1[[#This Row],[2018]]/$K3&lt;=2,ROUNDDOWN($J3*P3,0),P3)</f>
        <v>7590824</v>
      </c>
      <c r="R3" s="3">
        <f>IF(Tabela1[[#This Row],[2019]]/$K3&lt;=2,ROUNDDOWN($J3*Q3,0),Q3)</f>
        <v>8041718</v>
      </c>
      <c r="S3" s="3">
        <f>IF(Tabela1[[#This Row],[2020]]/$K3&lt;=2,ROUNDDOWN($J3*R3,0),R3)</f>
        <v>8519396</v>
      </c>
      <c r="T3" s="3">
        <f>IF(Tabela1[[#This Row],[2021]]/$K3&lt;=2,ROUNDDOWN($J3*S3,0),S3)</f>
        <v>9025448</v>
      </c>
      <c r="U3" s="3">
        <f>IF(Tabela1[[#This Row],[2022]]/$K3&lt;=2,ROUNDDOWN($J3*T3,0),T3)</f>
        <v>9561559</v>
      </c>
      <c r="V3" s="3">
        <f>IF(Tabela1[[#This Row],[2023]]/$K3&lt;=2,ROUNDDOWN($J3*U3,0),U3)</f>
        <v>10129515</v>
      </c>
      <c r="W3" s="3">
        <f>IF(Tabela1[[#This Row],[2024]]/$K3&lt;=2,ROUNDDOWN($J3*V3,0),V3)</f>
        <v>10731208</v>
      </c>
      <c r="X3" s="3" t="b">
        <f>(Tabela1[[#This Row],[2025]]/Tabela1[[#This Row],[2013razem]]&gt;2)</f>
        <v>0</v>
      </c>
    </row>
    <row r="4" spans="1:24" x14ac:dyDescent="0.25">
      <c r="A4" t="s">
        <v>5</v>
      </c>
      <c r="B4">
        <v>1846928</v>
      </c>
      <c r="C4">
        <v>1851433</v>
      </c>
      <c r="D4">
        <v>2125113</v>
      </c>
      <c r="E4">
        <v>2028635</v>
      </c>
      <c r="F4" t="str">
        <f>MID(Tabela1[[#This Row],[woj]],4,1)</f>
        <v>D</v>
      </c>
      <c r="G4">
        <f>Tabela1[[#This Row],[k2013]]+Tabela1[[#This Row],[m2013]]</f>
        <v>3698361</v>
      </c>
      <c r="H4" s="3">
        <f>Tabela1[[#This Row],[k2014]]+Tabela1[[#This Row],[m2014]]</f>
        <v>4153748</v>
      </c>
      <c r="I4">
        <f>IF(AND(Tabela1[[#This Row],[k2014]]&gt;Tabela1[[#This Row],[k2013]],Tabela1[[#This Row],[m2014]]&gt;Tabela1[[#This Row],[m2013]]), 1, 0)</f>
        <v>1</v>
      </c>
      <c r="J4" s="3">
        <f>ROUNDDOWN(Tabela1[[#This Row],[2014raz]]/Tabela1[[#This Row],[2013razem]],4)</f>
        <v>1.1231</v>
      </c>
      <c r="K4" s="3">
        <f>Tabela1[[#This Row],[2013razem]]</f>
        <v>3698361</v>
      </c>
      <c r="L4" s="3">
        <f>Tabela1[[#This Row],[2014raz]]</f>
        <v>4153748</v>
      </c>
      <c r="M4" s="3">
        <f>IF(Tabela1[[#This Row],[2014]]/$K4&lt;=2,ROUNDDOWN($J4*L4,0),L4)</f>
        <v>4665074</v>
      </c>
      <c r="N4" s="3">
        <f>IF(Tabela1[[#This Row],[2015]]/$K4&lt;=2,ROUNDDOWN($J4*M4,0),M4)</f>
        <v>5239344</v>
      </c>
      <c r="O4" s="3">
        <f>IF(Tabela1[[#This Row],[2016]]/$K4&lt;=2,ROUNDDOWN($J4*N4,0),N4)</f>
        <v>5884307</v>
      </c>
      <c r="P4" s="3">
        <f>IF(Tabela1[[#This Row],[2017]]/$K4&lt;=2,ROUNDDOWN($J4*O4,0),O4)</f>
        <v>6608665</v>
      </c>
      <c r="Q4" s="3">
        <f>IF(Tabela1[[#This Row],[2018]]/$K4&lt;=2,ROUNDDOWN($J4*P4,0),P4)</f>
        <v>7422191</v>
      </c>
      <c r="R4" s="3">
        <f>IF(Tabela1[[#This Row],[2019]]/$K4&lt;=2,ROUNDDOWN($J4*Q4,0),Q4)</f>
        <v>7422191</v>
      </c>
      <c r="S4" s="3">
        <f>IF(Tabela1[[#This Row],[2020]]/$K4&lt;=2,ROUNDDOWN($J4*R4,0),R4)</f>
        <v>7422191</v>
      </c>
      <c r="T4" s="3">
        <f>IF(Tabela1[[#This Row],[2021]]/$K4&lt;=2,ROUNDDOWN($J4*S4,0),S4)</f>
        <v>7422191</v>
      </c>
      <c r="U4" s="3">
        <f>IF(Tabela1[[#This Row],[2022]]/$K4&lt;=2,ROUNDDOWN($J4*T4,0),T4)</f>
        <v>7422191</v>
      </c>
      <c r="V4" s="3">
        <f>IF(Tabela1[[#This Row],[2023]]/$K4&lt;=2,ROUNDDOWN($J4*U4,0),U4)</f>
        <v>7422191</v>
      </c>
      <c r="W4" s="3">
        <f>IF(Tabela1[[#This Row],[2024]]/$K4&lt;=2,ROUNDDOWN($J4*V4,0),V4)</f>
        <v>7422191</v>
      </c>
      <c r="X4" s="3" t="b">
        <f>(Tabela1[[#This Row],[2025]]/Tabela1[[#This Row],[2013razem]]&gt;2)</f>
        <v>1</v>
      </c>
    </row>
    <row r="5" spans="1:24" x14ac:dyDescent="0.25">
      <c r="A5" t="s">
        <v>31</v>
      </c>
      <c r="B5">
        <v>992523</v>
      </c>
      <c r="C5">
        <v>1028501</v>
      </c>
      <c r="D5">
        <v>1995446</v>
      </c>
      <c r="E5">
        <v>1860524</v>
      </c>
      <c r="F5" t="str">
        <f>MID(Tabela1[[#This Row],[woj]],4,1)</f>
        <v>D</v>
      </c>
      <c r="G5">
        <f>Tabela1[[#This Row],[k2013]]+Tabela1[[#This Row],[m2013]]</f>
        <v>2021024</v>
      </c>
      <c r="H5" s="3">
        <f>Tabela1[[#This Row],[k2014]]+Tabela1[[#This Row],[m2014]]</f>
        <v>3855970</v>
      </c>
      <c r="I5">
        <f>IF(AND(Tabela1[[#This Row],[k2014]]&gt;Tabela1[[#This Row],[k2013]],Tabela1[[#This Row],[m2014]]&gt;Tabela1[[#This Row],[m2013]]), 1, 0)</f>
        <v>1</v>
      </c>
      <c r="J5" s="3">
        <f>ROUNDDOWN(Tabela1[[#This Row],[2014raz]]/Tabela1[[#This Row],[2013razem]],4)</f>
        <v>1.9078999999999999</v>
      </c>
      <c r="K5" s="3">
        <f>Tabela1[[#This Row],[2013razem]]</f>
        <v>2021024</v>
      </c>
      <c r="L5" s="3">
        <f>Tabela1[[#This Row],[2014raz]]</f>
        <v>3855970</v>
      </c>
      <c r="M5" s="3">
        <f>IF(Tabela1[[#This Row],[2014]]/$K5&lt;=2,ROUNDDOWN($J5*L5,0),L5)</f>
        <v>7356805</v>
      </c>
      <c r="N5" s="3">
        <f>IF(Tabela1[[#This Row],[2015]]/$K5&lt;=2,ROUNDDOWN($J5*M5,0),M5)</f>
        <v>7356805</v>
      </c>
      <c r="O5" s="3">
        <f>IF(Tabela1[[#This Row],[2016]]/$K5&lt;=2,ROUNDDOWN($J5*N5,0),N5)</f>
        <v>7356805</v>
      </c>
      <c r="P5" s="3">
        <f>IF(Tabela1[[#This Row],[2017]]/$K5&lt;=2,ROUNDDOWN($J5*O5,0),O5)</f>
        <v>7356805</v>
      </c>
      <c r="Q5" s="3">
        <f>IF(Tabela1[[#This Row],[2018]]/$K5&lt;=2,ROUNDDOWN($J5*P5,0),P5)</f>
        <v>7356805</v>
      </c>
      <c r="R5" s="3">
        <f>IF(Tabela1[[#This Row],[2019]]/$K5&lt;=2,ROUNDDOWN($J5*Q5,0),Q5)</f>
        <v>7356805</v>
      </c>
      <c r="S5" s="3">
        <f>IF(Tabela1[[#This Row],[2020]]/$K5&lt;=2,ROUNDDOWN($J5*R5,0),R5)</f>
        <v>7356805</v>
      </c>
      <c r="T5" s="3">
        <f>IF(Tabela1[[#This Row],[2021]]/$K5&lt;=2,ROUNDDOWN($J5*S5,0),S5)</f>
        <v>7356805</v>
      </c>
      <c r="U5" s="3">
        <f>IF(Tabela1[[#This Row],[2022]]/$K5&lt;=2,ROUNDDOWN($J5*T5,0),T5)</f>
        <v>7356805</v>
      </c>
      <c r="V5" s="3">
        <f>IF(Tabela1[[#This Row],[2023]]/$K5&lt;=2,ROUNDDOWN($J5*U5,0),U5)</f>
        <v>7356805</v>
      </c>
      <c r="W5" s="3">
        <f>IF(Tabela1[[#This Row],[2024]]/$K5&lt;=2,ROUNDDOWN($J5*V5,0),V5)</f>
        <v>7356805</v>
      </c>
      <c r="X5" s="3" t="b">
        <f>(Tabela1[[#This Row],[2025]]/Tabela1[[#This Row],[2013razem]]&gt;2)</f>
        <v>1</v>
      </c>
    </row>
    <row r="6" spans="1:24" x14ac:dyDescent="0.25">
      <c r="A6" t="s">
        <v>15</v>
      </c>
      <c r="B6">
        <v>1367212</v>
      </c>
      <c r="C6">
        <v>1361389</v>
      </c>
      <c r="D6">
        <v>1572320</v>
      </c>
      <c r="E6">
        <v>1836258</v>
      </c>
      <c r="F6" t="str">
        <f>MID(Tabela1[[#This Row],[woj]],4,1)</f>
        <v>C</v>
      </c>
      <c r="G6">
        <f>Tabela1[[#This Row],[k2013]]+Tabela1[[#This Row],[m2013]]</f>
        <v>2728601</v>
      </c>
      <c r="H6" s="3">
        <f>Tabela1[[#This Row],[k2014]]+Tabela1[[#This Row],[m2014]]</f>
        <v>3408578</v>
      </c>
      <c r="I6">
        <f>IF(AND(Tabela1[[#This Row],[k2014]]&gt;Tabela1[[#This Row],[k2013]],Tabela1[[#This Row],[m2014]]&gt;Tabela1[[#This Row],[m2013]]), 1, 0)</f>
        <v>1</v>
      </c>
      <c r="J6" s="3">
        <f>ROUNDDOWN(Tabela1[[#This Row],[2014raz]]/Tabela1[[#This Row],[2013razem]],4)</f>
        <v>1.2492000000000001</v>
      </c>
      <c r="K6" s="3">
        <f>Tabela1[[#This Row],[2013razem]]</f>
        <v>2728601</v>
      </c>
      <c r="L6" s="3">
        <f>Tabela1[[#This Row],[2014raz]]</f>
        <v>3408578</v>
      </c>
      <c r="M6" s="3">
        <f>IF(Tabela1[[#This Row],[2014]]/$K6&lt;=2,ROUNDDOWN($J6*L6,0),L6)</f>
        <v>4257995</v>
      </c>
      <c r="N6" s="3">
        <f>IF(Tabela1[[#This Row],[2015]]/$K6&lt;=2,ROUNDDOWN($J6*M6,0),M6)</f>
        <v>5319087</v>
      </c>
      <c r="O6" s="3">
        <f>IF(Tabela1[[#This Row],[2016]]/$K6&lt;=2,ROUNDDOWN($J6*N6,0),N6)</f>
        <v>6644603</v>
      </c>
      <c r="P6" s="3">
        <f>IF(Tabela1[[#This Row],[2017]]/$K6&lt;=2,ROUNDDOWN($J6*O6,0),O6)</f>
        <v>6644603</v>
      </c>
      <c r="Q6" s="3">
        <f>IF(Tabela1[[#This Row],[2018]]/$K6&lt;=2,ROUNDDOWN($J6*P6,0),P6)</f>
        <v>6644603</v>
      </c>
      <c r="R6" s="3">
        <f>IF(Tabela1[[#This Row],[2019]]/$K6&lt;=2,ROUNDDOWN($J6*Q6,0),Q6)</f>
        <v>6644603</v>
      </c>
      <c r="S6" s="3">
        <f>IF(Tabela1[[#This Row],[2020]]/$K6&lt;=2,ROUNDDOWN($J6*R6,0),R6)</f>
        <v>6644603</v>
      </c>
      <c r="T6" s="3">
        <f>IF(Tabela1[[#This Row],[2021]]/$K6&lt;=2,ROUNDDOWN($J6*S6,0),S6)</f>
        <v>6644603</v>
      </c>
      <c r="U6" s="3">
        <f>IF(Tabela1[[#This Row],[2022]]/$K6&lt;=2,ROUNDDOWN($J6*T6,0),T6)</f>
        <v>6644603</v>
      </c>
      <c r="V6" s="3">
        <f>IF(Tabela1[[#This Row],[2023]]/$K6&lt;=2,ROUNDDOWN($J6*U6,0),U6)</f>
        <v>6644603</v>
      </c>
      <c r="W6" s="3">
        <f>IF(Tabela1[[#This Row],[2024]]/$K6&lt;=2,ROUNDDOWN($J6*V6,0),V6)</f>
        <v>6644603</v>
      </c>
      <c r="X6" s="3" t="b">
        <f>(Tabela1[[#This Row],[2025]]/Tabela1[[#This Row],[2013razem]]&gt;2)</f>
        <v>1</v>
      </c>
    </row>
    <row r="7" spans="1:24" x14ac:dyDescent="0.25">
      <c r="A7" t="s">
        <v>48</v>
      </c>
      <c r="B7">
        <v>248398</v>
      </c>
      <c r="C7">
        <v>268511</v>
      </c>
      <c r="D7">
        <v>3110853</v>
      </c>
      <c r="E7">
        <v>2986411</v>
      </c>
      <c r="F7" t="str">
        <f>MID(Tabela1[[#This Row],[woj]],4,1)</f>
        <v>C</v>
      </c>
      <c r="G7">
        <f>Tabela1[[#This Row],[k2013]]+Tabela1[[#This Row],[m2013]]</f>
        <v>516909</v>
      </c>
      <c r="H7" s="3">
        <f>Tabela1[[#This Row],[k2014]]+Tabela1[[#This Row],[m2014]]</f>
        <v>6097264</v>
      </c>
      <c r="I7">
        <f>IF(AND(Tabela1[[#This Row],[k2014]]&gt;Tabela1[[#This Row],[k2013]],Tabela1[[#This Row],[m2014]]&gt;Tabela1[[#This Row],[m2013]]), 1, 0)</f>
        <v>1</v>
      </c>
      <c r="J7" s="3">
        <f>ROUNDDOWN(Tabela1[[#This Row],[2014raz]]/Tabela1[[#This Row],[2013razem]],4)</f>
        <v>11.7956</v>
      </c>
      <c r="K7" s="3">
        <f>Tabela1[[#This Row],[2013razem]]</f>
        <v>516909</v>
      </c>
      <c r="L7" s="3">
        <f>Tabela1[[#This Row],[2014raz]]</f>
        <v>6097264</v>
      </c>
      <c r="M7" s="3">
        <f>IF(Tabela1[[#This Row],[2014]]/$K7&lt;=2,ROUNDDOWN($J7*L7,0),L7)</f>
        <v>6097264</v>
      </c>
      <c r="N7" s="3">
        <f>IF(Tabela1[[#This Row],[2015]]/$K7&lt;=2,ROUNDDOWN($J7*M7,0),M7)</f>
        <v>6097264</v>
      </c>
      <c r="O7" s="3">
        <f>IF(Tabela1[[#This Row],[2016]]/$K7&lt;=2,ROUNDDOWN($J7*N7,0),N7)</f>
        <v>6097264</v>
      </c>
      <c r="P7" s="3">
        <f>IF(Tabela1[[#This Row],[2017]]/$K7&lt;=2,ROUNDDOWN($J7*O7,0),O7)</f>
        <v>6097264</v>
      </c>
      <c r="Q7" s="3">
        <f>IF(Tabela1[[#This Row],[2018]]/$K7&lt;=2,ROUNDDOWN($J7*P7,0),P7)</f>
        <v>6097264</v>
      </c>
      <c r="R7" s="3">
        <f>IF(Tabela1[[#This Row],[2019]]/$K7&lt;=2,ROUNDDOWN($J7*Q7,0),Q7)</f>
        <v>6097264</v>
      </c>
      <c r="S7" s="3">
        <f>IF(Tabela1[[#This Row],[2020]]/$K7&lt;=2,ROUNDDOWN($J7*R7,0),R7)</f>
        <v>6097264</v>
      </c>
      <c r="T7" s="3">
        <f>IF(Tabela1[[#This Row],[2021]]/$K7&lt;=2,ROUNDDOWN($J7*S7,0),S7)</f>
        <v>6097264</v>
      </c>
      <c r="U7" s="3">
        <f>IF(Tabela1[[#This Row],[2022]]/$K7&lt;=2,ROUNDDOWN($J7*T7,0),T7)</f>
        <v>6097264</v>
      </c>
      <c r="V7" s="3">
        <f>IF(Tabela1[[#This Row],[2023]]/$K7&lt;=2,ROUNDDOWN($J7*U7,0),U7)</f>
        <v>6097264</v>
      </c>
      <c r="W7" s="3">
        <f>IF(Tabela1[[#This Row],[2024]]/$K7&lt;=2,ROUNDDOWN($J7*V7,0),V7)</f>
        <v>6097264</v>
      </c>
      <c r="X7" s="3" t="b">
        <f>(Tabela1[[#This Row],[2025]]/Tabela1[[#This Row],[2013razem]]&gt;2)</f>
        <v>1</v>
      </c>
    </row>
    <row r="8" spans="1:24" x14ac:dyDescent="0.25">
      <c r="A8" t="s">
        <v>38</v>
      </c>
      <c r="B8">
        <v>548989</v>
      </c>
      <c r="C8">
        <v>514636</v>
      </c>
      <c r="D8">
        <v>2770344</v>
      </c>
      <c r="E8">
        <v>3187897</v>
      </c>
      <c r="F8" t="str">
        <f>MID(Tabela1[[#This Row],[woj]],4,1)</f>
        <v>D</v>
      </c>
      <c r="G8">
        <f>Tabela1[[#This Row],[k2013]]+Tabela1[[#This Row],[m2013]]</f>
        <v>1063625</v>
      </c>
      <c r="H8" s="3">
        <f>Tabela1[[#This Row],[k2014]]+Tabela1[[#This Row],[m2014]]</f>
        <v>5958241</v>
      </c>
      <c r="I8">
        <f>IF(AND(Tabela1[[#This Row],[k2014]]&gt;Tabela1[[#This Row],[k2013]],Tabela1[[#This Row],[m2014]]&gt;Tabela1[[#This Row],[m2013]]), 1, 0)</f>
        <v>1</v>
      </c>
      <c r="J8" s="3">
        <f>ROUNDDOWN(Tabela1[[#This Row],[2014raz]]/Tabela1[[#This Row],[2013razem]],4)</f>
        <v>5.6017999999999999</v>
      </c>
      <c r="K8" s="3">
        <f>Tabela1[[#This Row],[2013razem]]</f>
        <v>1063625</v>
      </c>
      <c r="L8" s="3">
        <f>Tabela1[[#This Row],[2014raz]]</f>
        <v>5958241</v>
      </c>
      <c r="M8" s="3">
        <f>IF(Tabela1[[#This Row],[2014]]/$K8&lt;=2,ROUNDDOWN($J8*L8,0),L8)</f>
        <v>5958241</v>
      </c>
      <c r="N8" s="3">
        <f>IF(Tabela1[[#This Row],[2015]]/$K8&lt;=2,ROUNDDOWN($J8*M8,0),M8)</f>
        <v>5958241</v>
      </c>
      <c r="O8" s="3">
        <f>IF(Tabela1[[#This Row],[2016]]/$K8&lt;=2,ROUNDDOWN($J8*N8,0),N8)</f>
        <v>5958241</v>
      </c>
      <c r="P8" s="3">
        <f>IF(Tabela1[[#This Row],[2017]]/$K8&lt;=2,ROUNDDOWN($J8*O8,0),O8)</f>
        <v>5958241</v>
      </c>
      <c r="Q8" s="3">
        <f>IF(Tabela1[[#This Row],[2018]]/$K8&lt;=2,ROUNDDOWN($J8*P8,0),P8)</f>
        <v>5958241</v>
      </c>
      <c r="R8" s="3">
        <f>IF(Tabela1[[#This Row],[2019]]/$K8&lt;=2,ROUNDDOWN($J8*Q8,0),Q8)</f>
        <v>5958241</v>
      </c>
      <c r="S8" s="3">
        <f>IF(Tabela1[[#This Row],[2020]]/$K8&lt;=2,ROUNDDOWN($J8*R8,0),R8)</f>
        <v>5958241</v>
      </c>
      <c r="T8" s="3">
        <f>IF(Tabela1[[#This Row],[2021]]/$K8&lt;=2,ROUNDDOWN($J8*S8,0),S8)</f>
        <v>5958241</v>
      </c>
      <c r="U8" s="3">
        <f>IF(Tabela1[[#This Row],[2022]]/$K8&lt;=2,ROUNDDOWN($J8*T8,0),T8)</f>
        <v>5958241</v>
      </c>
      <c r="V8" s="3">
        <f>IF(Tabela1[[#This Row],[2023]]/$K8&lt;=2,ROUNDDOWN($J8*U8,0),U8)</f>
        <v>5958241</v>
      </c>
      <c r="W8" s="3">
        <f>IF(Tabela1[[#This Row],[2024]]/$K8&lt;=2,ROUNDDOWN($J8*V8,0),V8)</f>
        <v>5958241</v>
      </c>
      <c r="X8" s="3" t="b">
        <f>(Tabela1[[#This Row],[2025]]/Tabela1[[#This Row],[2013razem]]&gt;2)</f>
        <v>1</v>
      </c>
    </row>
    <row r="9" spans="1:24" x14ac:dyDescent="0.25">
      <c r="A9" t="s">
        <v>0</v>
      </c>
      <c r="B9">
        <v>1415007</v>
      </c>
      <c r="C9">
        <v>1397195</v>
      </c>
      <c r="D9">
        <v>1499070</v>
      </c>
      <c r="E9">
        <v>1481105</v>
      </c>
      <c r="F9" t="str">
        <f>MID(Tabela1[[#This Row],[woj]],4,1)</f>
        <v>D</v>
      </c>
      <c r="G9">
        <f>Tabela1[[#This Row],[k2013]]+Tabela1[[#This Row],[m2013]]</f>
        <v>2812202</v>
      </c>
      <c r="H9" s="3">
        <f>Tabela1[[#This Row],[k2014]]+Tabela1[[#This Row],[m2014]]</f>
        <v>2980175</v>
      </c>
      <c r="I9">
        <f>IF(AND(Tabela1[[#This Row],[k2014]]&gt;Tabela1[[#This Row],[k2013]],Tabela1[[#This Row],[m2014]]&gt;Tabela1[[#This Row],[m2013]]), 1, 0)</f>
        <v>1</v>
      </c>
      <c r="J9" s="3">
        <f>ROUNDDOWN(Tabela1[[#This Row],[2014raz]]/Tabela1[[#This Row],[2013razem]],4)</f>
        <v>1.0597000000000001</v>
      </c>
      <c r="K9" s="3">
        <f>Tabela1[[#This Row],[2013razem]]</f>
        <v>2812202</v>
      </c>
      <c r="L9" s="3">
        <f>Tabela1[[#This Row],[2014raz]]</f>
        <v>2980175</v>
      </c>
      <c r="M9" s="3">
        <f>IF(Tabela1[[#This Row],[2014]]/$K9&lt;=2,ROUNDDOWN($J9*L9,0),L9)</f>
        <v>3158091</v>
      </c>
      <c r="N9" s="3">
        <f>IF(Tabela1[[#This Row],[2015]]/$K9&lt;=2,ROUNDDOWN($J9*M9,0),M9)</f>
        <v>3346629</v>
      </c>
      <c r="O9" s="3">
        <f>IF(Tabela1[[#This Row],[2016]]/$K9&lt;=2,ROUNDDOWN($J9*N9,0),N9)</f>
        <v>3546422</v>
      </c>
      <c r="P9" s="3">
        <f>IF(Tabela1[[#This Row],[2017]]/$K9&lt;=2,ROUNDDOWN($J9*O9,0),O9)</f>
        <v>3758143</v>
      </c>
      <c r="Q9" s="3">
        <f>IF(Tabela1[[#This Row],[2018]]/$K9&lt;=2,ROUNDDOWN($J9*P9,0),P9)</f>
        <v>3982504</v>
      </c>
      <c r="R9" s="3">
        <f>IF(Tabela1[[#This Row],[2019]]/$K9&lt;=2,ROUNDDOWN($J9*Q9,0),Q9)</f>
        <v>4220259</v>
      </c>
      <c r="S9" s="3">
        <f>IF(Tabela1[[#This Row],[2020]]/$K9&lt;=2,ROUNDDOWN($J9*R9,0),R9)</f>
        <v>4472208</v>
      </c>
      <c r="T9" s="3">
        <f>IF(Tabela1[[#This Row],[2021]]/$K9&lt;=2,ROUNDDOWN($J9*S9,0),S9)</f>
        <v>4739198</v>
      </c>
      <c r="U9" s="3">
        <f>IF(Tabela1[[#This Row],[2022]]/$K9&lt;=2,ROUNDDOWN($J9*T9,0),T9)</f>
        <v>5022128</v>
      </c>
      <c r="V9" s="3">
        <f>IF(Tabela1[[#This Row],[2023]]/$K9&lt;=2,ROUNDDOWN($J9*U9,0),U9)</f>
        <v>5321949</v>
      </c>
      <c r="W9" s="3">
        <f>IF(Tabela1[[#This Row],[2024]]/$K9&lt;=2,ROUNDDOWN($J9*V9,0),V9)</f>
        <v>5639669</v>
      </c>
      <c r="X9" s="3" t="b">
        <f>(Tabela1[[#This Row],[2025]]/Tabela1[[#This Row],[2013razem]]&gt;2)</f>
        <v>1</v>
      </c>
    </row>
    <row r="10" spans="1:24" x14ac:dyDescent="0.25">
      <c r="A10" t="s">
        <v>21</v>
      </c>
      <c r="B10">
        <v>685438</v>
      </c>
      <c r="C10">
        <v>749124</v>
      </c>
      <c r="D10">
        <v>2697677</v>
      </c>
      <c r="E10">
        <v>2821550</v>
      </c>
      <c r="F10" t="str">
        <f>MID(Tabela1[[#This Row],[woj]],4,1)</f>
        <v>B</v>
      </c>
      <c r="G10">
        <f>Tabela1[[#This Row],[k2013]]+Tabela1[[#This Row],[m2013]]</f>
        <v>1434562</v>
      </c>
      <c r="H10" s="3">
        <f>Tabela1[[#This Row],[k2014]]+Tabela1[[#This Row],[m2014]]</f>
        <v>5519227</v>
      </c>
      <c r="I10">
        <f>IF(AND(Tabela1[[#This Row],[k2014]]&gt;Tabela1[[#This Row],[k2013]],Tabela1[[#This Row],[m2014]]&gt;Tabela1[[#This Row],[m2013]]), 1, 0)</f>
        <v>1</v>
      </c>
      <c r="J10" s="3">
        <f>ROUNDDOWN(Tabela1[[#This Row],[2014raz]]/Tabela1[[#This Row],[2013razem]],4)</f>
        <v>3.8473000000000002</v>
      </c>
      <c r="K10" s="3">
        <f>Tabela1[[#This Row],[2013razem]]</f>
        <v>1434562</v>
      </c>
      <c r="L10" s="3">
        <f>Tabela1[[#This Row],[2014raz]]</f>
        <v>5519227</v>
      </c>
      <c r="M10" s="3">
        <f>IF(Tabela1[[#This Row],[2014]]/$K10&lt;=2,ROUNDDOWN($J10*L10,0),L10)</f>
        <v>5519227</v>
      </c>
      <c r="N10" s="3">
        <f>IF(Tabela1[[#This Row],[2015]]/$K10&lt;=2,ROUNDDOWN($J10*M10,0),M10)</f>
        <v>5519227</v>
      </c>
      <c r="O10" s="3">
        <f>IF(Tabela1[[#This Row],[2016]]/$K10&lt;=2,ROUNDDOWN($J10*N10,0),N10)</f>
        <v>5519227</v>
      </c>
      <c r="P10" s="3">
        <f>IF(Tabela1[[#This Row],[2017]]/$K10&lt;=2,ROUNDDOWN($J10*O10,0),O10)</f>
        <v>5519227</v>
      </c>
      <c r="Q10" s="3">
        <f>IF(Tabela1[[#This Row],[2018]]/$K10&lt;=2,ROUNDDOWN($J10*P10,0),P10)</f>
        <v>5519227</v>
      </c>
      <c r="R10" s="3">
        <f>IF(Tabela1[[#This Row],[2019]]/$K10&lt;=2,ROUNDDOWN($J10*Q10,0),Q10)</f>
        <v>5519227</v>
      </c>
      <c r="S10" s="3">
        <f>IF(Tabela1[[#This Row],[2020]]/$K10&lt;=2,ROUNDDOWN($J10*R10,0),R10)</f>
        <v>5519227</v>
      </c>
      <c r="T10" s="3">
        <f>IF(Tabela1[[#This Row],[2021]]/$K10&lt;=2,ROUNDDOWN($J10*S10,0),S10)</f>
        <v>5519227</v>
      </c>
      <c r="U10" s="3">
        <f>IF(Tabela1[[#This Row],[2022]]/$K10&lt;=2,ROUNDDOWN($J10*T10,0),T10)</f>
        <v>5519227</v>
      </c>
      <c r="V10" s="3">
        <f>IF(Tabela1[[#This Row],[2023]]/$K10&lt;=2,ROUNDDOWN($J10*U10,0),U10)</f>
        <v>5519227</v>
      </c>
      <c r="W10" s="3">
        <f>IF(Tabela1[[#This Row],[2024]]/$K10&lt;=2,ROUNDDOWN($J10*V10,0),V10)</f>
        <v>5519227</v>
      </c>
      <c r="X10" s="3" t="b">
        <f>(Tabela1[[#This Row],[2025]]/Tabela1[[#This Row],[2013razem]]&gt;2)</f>
        <v>1</v>
      </c>
    </row>
    <row r="11" spans="1:24" x14ac:dyDescent="0.25">
      <c r="A11" t="s">
        <v>45</v>
      </c>
      <c r="B11">
        <v>140026</v>
      </c>
      <c r="C11">
        <v>146354</v>
      </c>
      <c r="D11">
        <v>2759991</v>
      </c>
      <c r="E11">
        <v>2742120</v>
      </c>
      <c r="F11" t="str">
        <f>MID(Tabela1[[#This Row],[woj]],4,1)</f>
        <v>C</v>
      </c>
      <c r="G11">
        <f>Tabela1[[#This Row],[k2013]]+Tabela1[[#This Row],[m2013]]</f>
        <v>286380</v>
      </c>
      <c r="H11" s="3">
        <f>Tabela1[[#This Row],[k2014]]+Tabela1[[#This Row],[m2014]]</f>
        <v>5502111</v>
      </c>
      <c r="I11">
        <f>IF(AND(Tabela1[[#This Row],[k2014]]&gt;Tabela1[[#This Row],[k2013]],Tabela1[[#This Row],[m2014]]&gt;Tabela1[[#This Row],[m2013]]), 1, 0)</f>
        <v>1</v>
      </c>
      <c r="J11" s="3">
        <f>ROUNDDOWN(Tabela1[[#This Row],[2014raz]]/Tabela1[[#This Row],[2013razem]],4)</f>
        <v>19.212599999999998</v>
      </c>
      <c r="K11" s="3">
        <f>Tabela1[[#This Row],[2013razem]]</f>
        <v>286380</v>
      </c>
      <c r="L11" s="3">
        <f>Tabela1[[#This Row],[2014raz]]</f>
        <v>5502111</v>
      </c>
      <c r="M11" s="3">
        <f>IF(Tabela1[[#This Row],[2014]]/$K11&lt;=2,ROUNDDOWN($J11*L11,0),L11)</f>
        <v>5502111</v>
      </c>
      <c r="N11" s="3">
        <f>IF(Tabela1[[#This Row],[2015]]/$K11&lt;=2,ROUNDDOWN($J11*M11,0),M11)</f>
        <v>5502111</v>
      </c>
      <c r="O11" s="3">
        <f>IF(Tabela1[[#This Row],[2016]]/$K11&lt;=2,ROUNDDOWN($J11*N11,0),N11)</f>
        <v>5502111</v>
      </c>
      <c r="P11" s="3">
        <f>IF(Tabela1[[#This Row],[2017]]/$K11&lt;=2,ROUNDDOWN($J11*O11,0),O11)</f>
        <v>5502111</v>
      </c>
      <c r="Q11" s="3">
        <f>IF(Tabela1[[#This Row],[2018]]/$K11&lt;=2,ROUNDDOWN($J11*P11,0),P11)</f>
        <v>5502111</v>
      </c>
      <c r="R11" s="3">
        <f>IF(Tabela1[[#This Row],[2019]]/$K11&lt;=2,ROUNDDOWN($J11*Q11,0),Q11)</f>
        <v>5502111</v>
      </c>
      <c r="S11" s="3">
        <f>IF(Tabela1[[#This Row],[2020]]/$K11&lt;=2,ROUNDDOWN($J11*R11,0),R11)</f>
        <v>5502111</v>
      </c>
      <c r="T11" s="3">
        <f>IF(Tabela1[[#This Row],[2021]]/$K11&lt;=2,ROUNDDOWN($J11*S11,0),S11)</f>
        <v>5502111</v>
      </c>
      <c r="U11" s="3">
        <f>IF(Tabela1[[#This Row],[2022]]/$K11&lt;=2,ROUNDDOWN($J11*T11,0),T11)</f>
        <v>5502111</v>
      </c>
      <c r="V11" s="3">
        <f>IF(Tabela1[[#This Row],[2023]]/$K11&lt;=2,ROUNDDOWN($J11*U11,0),U11)</f>
        <v>5502111</v>
      </c>
      <c r="W11" s="3">
        <f>IF(Tabela1[[#This Row],[2024]]/$K11&lt;=2,ROUNDDOWN($J11*V11,0),V11)</f>
        <v>5502111</v>
      </c>
      <c r="X11" s="3" t="b">
        <f>(Tabela1[[#This Row],[2025]]/Tabela1[[#This Row],[2013razem]]&gt;2)</f>
        <v>1</v>
      </c>
    </row>
    <row r="12" spans="1:24" x14ac:dyDescent="0.25">
      <c r="A12" t="s">
        <v>46</v>
      </c>
      <c r="B12">
        <v>1198765</v>
      </c>
      <c r="C12">
        <v>1304945</v>
      </c>
      <c r="D12">
        <v>2786493</v>
      </c>
      <c r="E12">
        <v>2602643</v>
      </c>
      <c r="F12" t="str">
        <f>MID(Tabela1[[#This Row],[woj]],4,1)</f>
        <v>B</v>
      </c>
      <c r="G12">
        <f>Tabela1[[#This Row],[k2013]]+Tabela1[[#This Row],[m2013]]</f>
        <v>2503710</v>
      </c>
      <c r="H12" s="3">
        <f>Tabela1[[#This Row],[k2014]]+Tabela1[[#This Row],[m2014]]</f>
        <v>5389136</v>
      </c>
      <c r="I12">
        <f>IF(AND(Tabela1[[#This Row],[k2014]]&gt;Tabela1[[#This Row],[k2013]],Tabela1[[#This Row],[m2014]]&gt;Tabela1[[#This Row],[m2013]]), 1, 0)</f>
        <v>1</v>
      </c>
      <c r="J12" s="3">
        <f>ROUNDDOWN(Tabela1[[#This Row],[2014raz]]/Tabela1[[#This Row],[2013razem]],4)</f>
        <v>2.1524000000000001</v>
      </c>
      <c r="K12" s="3">
        <f>Tabela1[[#This Row],[2013razem]]</f>
        <v>2503710</v>
      </c>
      <c r="L12" s="3">
        <f>Tabela1[[#This Row],[2014raz]]</f>
        <v>5389136</v>
      </c>
      <c r="M12" s="3">
        <f>IF(Tabela1[[#This Row],[2014]]/$K12&lt;=2,ROUNDDOWN($J12*L12,0),L12)</f>
        <v>5389136</v>
      </c>
      <c r="N12" s="3">
        <f>IF(Tabela1[[#This Row],[2015]]/$K12&lt;=2,ROUNDDOWN($J12*M12,0),M12)</f>
        <v>5389136</v>
      </c>
      <c r="O12" s="3">
        <f>IF(Tabela1[[#This Row],[2016]]/$K12&lt;=2,ROUNDDOWN($J12*N12,0),N12)</f>
        <v>5389136</v>
      </c>
      <c r="P12" s="3">
        <f>IF(Tabela1[[#This Row],[2017]]/$K12&lt;=2,ROUNDDOWN($J12*O12,0),O12)</f>
        <v>5389136</v>
      </c>
      <c r="Q12" s="3">
        <f>IF(Tabela1[[#This Row],[2018]]/$K12&lt;=2,ROUNDDOWN($J12*P12,0),P12)</f>
        <v>5389136</v>
      </c>
      <c r="R12" s="3">
        <f>IF(Tabela1[[#This Row],[2019]]/$K12&lt;=2,ROUNDDOWN($J12*Q12,0),Q12)</f>
        <v>5389136</v>
      </c>
      <c r="S12" s="3">
        <f>IF(Tabela1[[#This Row],[2020]]/$K12&lt;=2,ROUNDDOWN($J12*R12,0),R12)</f>
        <v>5389136</v>
      </c>
      <c r="T12" s="3">
        <f>IF(Tabela1[[#This Row],[2021]]/$K12&lt;=2,ROUNDDOWN($J12*S12,0),S12)</f>
        <v>5389136</v>
      </c>
      <c r="U12" s="3">
        <f>IF(Tabela1[[#This Row],[2022]]/$K12&lt;=2,ROUNDDOWN($J12*T12,0),T12)</f>
        <v>5389136</v>
      </c>
      <c r="V12" s="3">
        <f>IF(Tabela1[[#This Row],[2023]]/$K12&lt;=2,ROUNDDOWN($J12*U12,0),U12)</f>
        <v>5389136</v>
      </c>
      <c r="W12" s="3">
        <f>IF(Tabela1[[#This Row],[2024]]/$K12&lt;=2,ROUNDDOWN($J12*V12,0),V12)</f>
        <v>5389136</v>
      </c>
      <c r="X12" s="3" t="b">
        <f>(Tabela1[[#This Row],[2025]]/Tabela1[[#This Row],[2013razem]]&gt;2)</f>
        <v>1</v>
      </c>
    </row>
    <row r="13" spans="1:24" x14ac:dyDescent="0.25">
      <c r="A13" t="s">
        <v>39</v>
      </c>
      <c r="B13">
        <v>1175198</v>
      </c>
      <c r="C13">
        <v>1095440</v>
      </c>
      <c r="D13">
        <v>2657174</v>
      </c>
      <c r="E13">
        <v>2491947</v>
      </c>
      <c r="F13" t="str">
        <f>MID(Tabela1[[#This Row],[woj]],4,1)</f>
        <v>A</v>
      </c>
      <c r="G13">
        <f>Tabela1[[#This Row],[k2013]]+Tabela1[[#This Row],[m2013]]</f>
        <v>2270638</v>
      </c>
      <c r="H13" s="3">
        <f>Tabela1[[#This Row],[k2014]]+Tabela1[[#This Row],[m2014]]</f>
        <v>5149121</v>
      </c>
      <c r="I13">
        <f>IF(AND(Tabela1[[#This Row],[k2014]]&gt;Tabela1[[#This Row],[k2013]],Tabela1[[#This Row],[m2014]]&gt;Tabela1[[#This Row],[m2013]]), 1, 0)</f>
        <v>1</v>
      </c>
      <c r="J13" s="3">
        <f>ROUNDDOWN(Tabela1[[#This Row],[2014raz]]/Tabela1[[#This Row],[2013razem]],4)</f>
        <v>2.2675999999999998</v>
      </c>
      <c r="K13" s="3">
        <f>Tabela1[[#This Row],[2013razem]]</f>
        <v>2270638</v>
      </c>
      <c r="L13" s="3">
        <f>Tabela1[[#This Row],[2014raz]]</f>
        <v>5149121</v>
      </c>
      <c r="M13" s="3">
        <f>IF(Tabela1[[#This Row],[2014]]/$K13&lt;=2,ROUNDDOWN($J13*L13,0),L13)</f>
        <v>5149121</v>
      </c>
      <c r="N13" s="3">
        <f>IF(Tabela1[[#This Row],[2015]]/$K13&lt;=2,ROUNDDOWN($J13*M13,0),M13)</f>
        <v>5149121</v>
      </c>
      <c r="O13" s="3">
        <f>IF(Tabela1[[#This Row],[2016]]/$K13&lt;=2,ROUNDDOWN($J13*N13,0),N13)</f>
        <v>5149121</v>
      </c>
      <c r="P13" s="3">
        <f>IF(Tabela1[[#This Row],[2017]]/$K13&lt;=2,ROUNDDOWN($J13*O13,0),O13)</f>
        <v>5149121</v>
      </c>
      <c r="Q13" s="3">
        <f>IF(Tabela1[[#This Row],[2018]]/$K13&lt;=2,ROUNDDOWN($J13*P13,0),P13)</f>
        <v>5149121</v>
      </c>
      <c r="R13" s="3">
        <f>IF(Tabela1[[#This Row],[2019]]/$K13&lt;=2,ROUNDDOWN($J13*Q13,0),Q13)</f>
        <v>5149121</v>
      </c>
      <c r="S13" s="3">
        <f>IF(Tabela1[[#This Row],[2020]]/$K13&lt;=2,ROUNDDOWN($J13*R13,0),R13)</f>
        <v>5149121</v>
      </c>
      <c r="T13" s="3">
        <f>IF(Tabela1[[#This Row],[2021]]/$K13&lt;=2,ROUNDDOWN($J13*S13,0),S13)</f>
        <v>5149121</v>
      </c>
      <c r="U13" s="3">
        <f>IF(Tabela1[[#This Row],[2022]]/$K13&lt;=2,ROUNDDOWN($J13*T13,0),T13)</f>
        <v>5149121</v>
      </c>
      <c r="V13" s="3">
        <f>IF(Tabela1[[#This Row],[2023]]/$K13&lt;=2,ROUNDDOWN($J13*U13,0),U13)</f>
        <v>5149121</v>
      </c>
      <c r="W13" s="3">
        <f>IF(Tabela1[[#This Row],[2024]]/$K13&lt;=2,ROUNDDOWN($J13*V13,0),V13)</f>
        <v>5149121</v>
      </c>
      <c r="X13" s="3" t="b">
        <f>(Tabela1[[#This Row],[2025]]/Tabela1[[#This Row],[2013razem]]&gt;2)</f>
        <v>1</v>
      </c>
    </row>
    <row r="14" spans="1:24" x14ac:dyDescent="0.25">
      <c r="A14" t="s">
        <v>44</v>
      </c>
      <c r="B14">
        <v>1187448</v>
      </c>
      <c r="C14">
        <v>1070426</v>
      </c>
      <c r="D14">
        <v>1504608</v>
      </c>
      <c r="E14">
        <v>1756990</v>
      </c>
      <c r="F14" t="str">
        <f>MID(Tabela1[[#This Row],[woj]],4,1)</f>
        <v>B</v>
      </c>
      <c r="G14">
        <f>Tabela1[[#This Row],[k2013]]+Tabela1[[#This Row],[m2013]]</f>
        <v>2257874</v>
      </c>
      <c r="H14" s="3">
        <f>Tabela1[[#This Row],[k2014]]+Tabela1[[#This Row],[m2014]]</f>
        <v>3261598</v>
      </c>
      <c r="I14">
        <f>IF(AND(Tabela1[[#This Row],[k2014]]&gt;Tabela1[[#This Row],[k2013]],Tabela1[[#This Row],[m2014]]&gt;Tabela1[[#This Row],[m2013]]), 1, 0)</f>
        <v>1</v>
      </c>
      <c r="J14" s="3">
        <f>ROUNDDOWN(Tabela1[[#This Row],[2014raz]]/Tabela1[[#This Row],[2013razem]],4)</f>
        <v>1.4444999999999999</v>
      </c>
      <c r="K14" s="3">
        <f>Tabela1[[#This Row],[2013razem]]</f>
        <v>2257874</v>
      </c>
      <c r="L14" s="3">
        <f>Tabela1[[#This Row],[2014raz]]</f>
        <v>3261598</v>
      </c>
      <c r="M14" s="3">
        <f>IF(Tabela1[[#This Row],[2014]]/$K14&lt;=2,ROUNDDOWN($J14*L14,0),L14)</f>
        <v>4711378</v>
      </c>
      <c r="N14" s="3">
        <f>IF(Tabela1[[#This Row],[2015]]/$K14&lt;=2,ROUNDDOWN($J14*M14,0),M14)</f>
        <v>4711378</v>
      </c>
      <c r="O14" s="3">
        <f>IF(Tabela1[[#This Row],[2016]]/$K14&lt;=2,ROUNDDOWN($J14*N14,0),N14)</f>
        <v>4711378</v>
      </c>
      <c r="P14" s="3">
        <f>IF(Tabela1[[#This Row],[2017]]/$K14&lt;=2,ROUNDDOWN($J14*O14,0),O14)</f>
        <v>4711378</v>
      </c>
      <c r="Q14" s="3">
        <f>IF(Tabela1[[#This Row],[2018]]/$K14&lt;=2,ROUNDDOWN($J14*P14,0),P14)</f>
        <v>4711378</v>
      </c>
      <c r="R14" s="3">
        <f>IF(Tabela1[[#This Row],[2019]]/$K14&lt;=2,ROUNDDOWN($J14*Q14,0),Q14)</f>
        <v>4711378</v>
      </c>
      <c r="S14" s="3">
        <f>IF(Tabela1[[#This Row],[2020]]/$K14&lt;=2,ROUNDDOWN($J14*R14,0),R14)</f>
        <v>4711378</v>
      </c>
      <c r="T14" s="3">
        <f>IF(Tabela1[[#This Row],[2021]]/$K14&lt;=2,ROUNDDOWN($J14*S14,0),S14)</f>
        <v>4711378</v>
      </c>
      <c r="U14" s="3">
        <f>IF(Tabela1[[#This Row],[2022]]/$K14&lt;=2,ROUNDDOWN($J14*T14,0),T14)</f>
        <v>4711378</v>
      </c>
      <c r="V14" s="3">
        <f>IF(Tabela1[[#This Row],[2023]]/$K14&lt;=2,ROUNDDOWN($J14*U14,0),U14)</f>
        <v>4711378</v>
      </c>
      <c r="W14" s="3">
        <f>IF(Tabela1[[#This Row],[2024]]/$K14&lt;=2,ROUNDDOWN($J14*V14,0),V14)</f>
        <v>4711378</v>
      </c>
      <c r="X14" s="3" t="b">
        <f>(Tabela1[[#This Row],[2025]]/Tabela1[[#This Row],[2013razem]]&gt;2)</f>
        <v>1</v>
      </c>
    </row>
    <row r="15" spans="1:24" x14ac:dyDescent="0.25">
      <c r="A15" t="s">
        <v>12</v>
      </c>
      <c r="B15">
        <v>996113</v>
      </c>
      <c r="C15">
        <v>964279</v>
      </c>
      <c r="D15">
        <v>1012487</v>
      </c>
      <c r="E15">
        <v>1128940</v>
      </c>
      <c r="F15" t="str">
        <f>MID(Tabela1[[#This Row],[woj]],4,1)</f>
        <v>A</v>
      </c>
      <c r="G15">
        <f>Tabela1[[#This Row],[k2013]]+Tabela1[[#This Row],[m2013]]</f>
        <v>1960392</v>
      </c>
      <c r="H15" s="3">
        <f>Tabela1[[#This Row],[k2014]]+Tabela1[[#This Row],[m2014]]</f>
        <v>2141427</v>
      </c>
      <c r="I15">
        <f>IF(AND(Tabela1[[#This Row],[k2014]]&gt;Tabela1[[#This Row],[k2013]],Tabela1[[#This Row],[m2014]]&gt;Tabela1[[#This Row],[m2013]]), 1, 0)</f>
        <v>1</v>
      </c>
      <c r="J15" s="3">
        <f>ROUNDDOWN(Tabela1[[#This Row],[2014raz]]/Tabela1[[#This Row],[2013razem]],4)</f>
        <v>1.0923</v>
      </c>
      <c r="K15" s="3">
        <f>Tabela1[[#This Row],[2013razem]]</f>
        <v>1960392</v>
      </c>
      <c r="L15" s="3">
        <f>Tabela1[[#This Row],[2014raz]]</f>
        <v>2141427</v>
      </c>
      <c r="M15" s="3">
        <f>IF(Tabela1[[#This Row],[2014]]/$K15&lt;=2,ROUNDDOWN($J15*L15,0),L15)</f>
        <v>2339080</v>
      </c>
      <c r="N15" s="3">
        <f>IF(Tabela1[[#This Row],[2015]]/$K15&lt;=2,ROUNDDOWN($J15*M15,0),M15)</f>
        <v>2554977</v>
      </c>
      <c r="O15" s="3">
        <f>IF(Tabela1[[#This Row],[2016]]/$K15&lt;=2,ROUNDDOWN($J15*N15,0),N15)</f>
        <v>2790801</v>
      </c>
      <c r="P15" s="3">
        <f>IF(Tabela1[[#This Row],[2017]]/$K15&lt;=2,ROUNDDOWN($J15*O15,0),O15)</f>
        <v>3048391</v>
      </c>
      <c r="Q15" s="3">
        <f>IF(Tabela1[[#This Row],[2018]]/$K15&lt;=2,ROUNDDOWN($J15*P15,0),P15)</f>
        <v>3329757</v>
      </c>
      <c r="R15" s="3">
        <f>IF(Tabela1[[#This Row],[2019]]/$K15&lt;=2,ROUNDDOWN($J15*Q15,0),Q15)</f>
        <v>3637093</v>
      </c>
      <c r="S15" s="3">
        <f>IF(Tabela1[[#This Row],[2020]]/$K15&lt;=2,ROUNDDOWN($J15*R15,0),R15)</f>
        <v>3972796</v>
      </c>
      <c r="T15" s="3">
        <f>IF(Tabela1[[#This Row],[2021]]/$K15&lt;=2,ROUNDDOWN($J15*S15,0),S15)</f>
        <v>3972796</v>
      </c>
      <c r="U15" s="3">
        <f>IF(Tabela1[[#This Row],[2022]]/$K15&lt;=2,ROUNDDOWN($J15*T15,0),T15)</f>
        <v>3972796</v>
      </c>
      <c r="V15" s="3">
        <f>IF(Tabela1[[#This Row],[2023]]/$K15&lt;=2,ROUNDDOWN($J15*U15,0),U15)</f>
        <v>3972796</v>
      </c>
      <c r="W15" s="3">
        <f>IF(Tabela1[[#This Row],[2024]]/$K15&lt;=2,ROUNDDOWN($J15*V15,0),V15)</f>
        <v>3972796</v>
      </c>
      <c r="X15" s="3" t="b">
        <f>(Tabela1[[#This Row],[2025]]/Tabela1[[#This Row],[2013razem]]&gt;2)</f>
        <v>1</v>
      </c>
    </row>
    <row r="16" spans="1:24" x14ac:dyDescent="0.25">
      <c r="A16" t="s">
        <v>43</v>
      </c>
      <c r="B16">
        <v>835495</v>
      </c>
      <c r="C16">
        <v>837746</v>
      </c>
      <c r="D16">
        <v>1106177</v>
      </c>
      <c r="E16">
        <v>917781</v>
      </c>
      <c r="F16" t="str">
        <f>MID(Tabela1[[#This Row],[woj]],4,1)</f>
        <v>C</v>
      </c>
      <c r="G16">
        <f>Tabela1[[#This Row],[k2013]]+Tabela1[[#This Row],[m2013]]</f>
        <v>1673241</v>
      </c>
      <c r="H16" s="3">
        <f>Tabela1[[#This Row],[k2014]]+Tabela1[[#This Row],[m2014]]</f>
        <v>2023958</v>
      </c>
      <c r="I16">
        <f>IF(AND(Tabela1[[#This Row],[k2014]]&gt;Tabela1[[#This Row],[k2013]],Tabela1[[#This Row],[m2014]]&gt;Tabela1[[#This Row],[m2013]]), 1, 0)</f>
        <v>1</v>
      </c>
      <c r="J16" s="3">
        <f>ROUNDDOWN(Tabela1[[#This Row],[2014raz]]/Tabela1[[#This Row],[2013razem]],4)</f>
        <v>1.2096</v>
      </c>
      <c r="K16" s="3">
        <f>Tabela1[[#This Row],[2013razem]]</f>
        <v>1673241</v>
      </c>
      <c r="L16" s="3">
        <f>Tabela1[[#This Row],[2014raz]]</f>
        <v>2023958</v>
      </c>
      <c r="M16" s="3">
        <f>IF(Tabela1[[#This Row],[2014]]/$K16&lt;=2,ROUNDDOWN($J16*L16,0),L16)</f>
        <v>2448179</v>
      </c>
      <c r="N16" s="3">
        <f>IF(Tabela1[[#This Row],[2015]]/$K16&lt;=2,ROUNDDOWN($J16*M16,0),M16)</f>
        <v>2961317</v>
      </c>
      <c r="O16" s="3">
        <f>IF(Tabela1[[#This Row],[2016]]/$K16&lt;=2,ROUNDDOWN($J16*N16,0),N16)</f>
        <v>3582009</v>
      </c>
      <c r="P16" s="3">
        <f>IF(Tabela1[[#This Row],[2017]]/$K16&lt;=2,ROUNDDOWN($J16*O16,0),O16)</f>
        <v>3582009</v>
      </c>
      <c r="Q16" s="3">
        <f>IF(Tabela1[[#This Row],[2018]]/$K16&lt;=2,ROUNDDOWN($J16*P16,0),P16)</f>
        <v>3582009</v>
      </c>
      <c r="R16" s="3">
        <f>IF(Tabela1[[#This Row],[2019]]/$K16&lt;=2,ROUNDDOWN($J16*Q16,0),Q16)</f>
        <v>3582009</v>
      </c>
      <c r="S16" s="3">
        <f>IF(Tabela1[[#This Row],[2020]]/$K16&lt;=2,ROUNDDOWN($J16*R16,0),R16)</f>
        <v>3582009</v>
      </c>
      <c r="T16" s="3">
        <f>IF(Tabela1[[#This Row],[2021]]/$K16&lt;=2,ROUNDDOWN($J16*S16,0),S16)</f>
        <v>3582009</v>
      </c>
      <c r="U16" s="3">
        <f>IF(Tabela1[[#This Row],[2022]]/$K16&lt;=2,ROUNDDOWN($J16*T16,0),T16)</f>
        <v>3582009</v>
      </c>
      <c r="V16" s="3">
        <f>IF(Tabela1[[#This Row],[2023]]/$K16&lt;=2,ROUNDDOWN($J16*U16,0),U16)</f>
        <v>3582009</v>
      </c>
      <c r="W16" s="3">
        <f>IF(Tabela1[[#This Row],[2024]]/$K16&lt;=2,ROUNDDOWN($J16*V16,0),V16)</f>
        <v>3582009</v>
      </c>
      <c r="X16" s="3" t="b">
        <f>(Tabela1[[#This Row],[2025]]/Tabela1[[#This Row],[2013razem]]&gt;2)</f>
        <v>1</v>
      </c>
    </row>
    <row r="17" spans="1:24" x14ac:dyDescent="0.25">
      <c r="A17" t="s">
        <v>24</v>
      </c>
      <c r="B17">
        <v>450192</v>
      </c>
      <c r="C17">
        <v>434755</v>
      </c>
      <c r="D17">
        <v>1656446</v>
      </c>
      <c r="E17">
        <v>1691000</v>
      </c>
      <c r="F17" t="str">
        <f>MID(Tabela1[[#This Row],[woj]],4,1)</f>
        <v>B</v>
      </c>
      <c r="G17">
        <f>Tabela1[[#This Row],[k2013]]+Tabela1[[#This Row],[m2013]]</f>
        <v>884947</v>
      </c>
      <c r="H17" s="3">
        <f>Tabela1[[#This Row],[k2014]]+Tabela1[[#This Row],[m2014]]</f>
        <v>3347446</v>
      </c>
      <c r="I17">
        <f>IF(AND(Tabela1[[#This Row],[k2014]]&gt;Tabela1[[#This Row],[k2013]],Tabela1[[#This Row],[m2014]]&gt;Tabela1[[#This Row],[m2013]]), 1, 0)</f>
        <v>1</v>
      </c>
      <c r="J17" s="3">
        <f>ROUNDDOWN(Tabela1[[#This Row],[2014raz]]/Tabela1[[#This Row],[2013razem]],4)</f>
        <v>3.7826</v>
      </c>
      <c r="K17" s="3">
        <f>Tabela1[[#This Row],[2013razem]]</f>
        <v>884947</v>
      </c>
      <c r="L17" s="3">
        <f>Tabela1[[#This Row],[2014raz]]</f>
        <v>3347446</v>
      </c>
      <c r="M17" s="3">
        <f>IF(Tabela1[[#This Row],[2014]]/$K17&lt;=2,ROUNDDOWN($J17*L17,0),L17)</f>
        <v>3347446</v>
      </c>
      <c r="N17" s="3">
        <f>IF(Tabela1[[#This Row],[2015]]/$K17&lt;=2,ROUNDDOWN($J17*M17,0),M17)</f>
        <v>3347446</v>
      </c>
      <c r="O17" s="3">
        <f>IF(Tabela1[[#This Row],[2016]]/$K17&lt;=2,ROUNDDOWN($J17*N17,0),N17)</f>
        <v>3347446</v>
      </c>
      <c r="P17" s="3">
        <f>IF(Tabela1[[#This Row],[2017]]/$K17&lt;=2,ROUNDDOWN($J17*O17,0),O17)</f>
        <v>3347446</v>
      </c>
      <c r="Q17" s="3">
        <f>IF(Tabela1[[#This Row],[2018]]/$K17&lt;=2,ROUNDDOWN($J17*P17,0),P17)</f>
        <v>3347446</v>
      </c>
      <c r="R17" s="3">
        <f>IF(Tabela1[[#This Row],[2019]]/$K17&lt;=2,ROUNDDOWN($J17*Q17,0),Q17)</f>
        <v>3347446</v>
      </c>
      <c r="S17" s="3">
        <f>IF(Tabela1[[#This Row],[2020]]/$K17&lt;=2,ROUNDDOWN($J17*R17,0),R17)</f>
        <v>3347446</v>
      </c>
      <c r="T17" s="3">
        <f>IF(Tabela1[[#This Row],[2021]]/$K17&lt;=2,ROUNDDOWN($J17*S17,0),S17)</f>
        <v>3347446</v>
      </c>
      <c r="U17" s="3">
        <f>IF(Tabela1[[#This Row],[2022]]/$K17&lt;=2,ROUNDDOWN($J17*T17,0),T17)</f>
        <v>3347446</v>
      </c>
      <c r="V17" s="3">
        <f>IF(Tabela1[[#This Row],[2023]]/$K17&lt;=2,ROUNDDOWN($J17*U17,0),U17)</f>
        <v>3347446</v>
      </c>
      <c r="W17" s="3">
        <f>IF(Tabela1[[#This Row],[2024]]/$K17&lt;=2,ROUNDDOWN($J17*V17,0),V17)</f>
        <v>3347446</v>
      </c>
      <c r="X17" s="3" t="b">
        <f>(Tabela1[[#This Row],[2025]]/Tabela1[[#This Row],[2013razem]]&gt;2)</f>
        <v>1</v>
      </c>
    </row>
    <row r="18" spans="1:24" x14ac:dyDescent="0.25">
      <c r="A18" t="s">
        <v>23</v>
      </c>
      <c r="B18">
        <v>643177</v>
      </c>
      <c r="C18">
        <v>684187</v>
      </c>
      <c r="D18">
        <v>796213</v>
      </c>
      <c r="E18">
        <v>867904</v>
      </c>
      <c r="F18" t="str">
        <f>MID(Tabela1[[#This Row],[woj]],4,1)</f>
        <v>C</v>
      </c>
      <c r="G18">
        <f>Tabela1[[#This Row],[k2013]]+Tabela1[[#This Row],[m2013]]</f>
        <v>1327364</v>
      </c>
      <c r="H18" s="3">
        <f>Tabela1[[#This Row],[k2014]]+Tabela1[[#This Row],[m2014]]</f>
        <v>1664117</v>
      </c>
      <c r="I18">
        <f>IF(AND(Tabela1[[#This Row],[k2014]]&gt;Tabela1[[#This Row],[k2013]],Tabela1[[#This Row],[m2014]]&gt;Tabela1[[#This Row],[m2013]]), 1, 0)</f>
        <v>1</v>
      </c>
      <c r="J18" s="3">
        <f>ROUNDDOWN(Tabela1[[#This Row],[2014raz]]/Tabela1[[#This Row],[2013razem]],4)</f>
        <v>1.2537</v>
      </c>
      <c r="K18" s="3">
        <f>Tabela1[[#This Row],[2013razem]]</f>
        <v>1327364</v>
      </c>
      <c r="L18" s="3">
        <f>Tabela1[[#This Row],[2014raz]]</f>
        <v>1664117</v>
      </c>
      <c r="M18" s="3">
        <f>IF(Tabela1[[#This Row],[2014]]/$K18&lt;=2,ROUNDDOWN($J18*L18,0),L18)</f>
        <v>2086303</v>
      </c>
      <c r="N18" s="3">
        <f>IF(Tabela1[[#This Row],[2015]]/$K18&lt;=2,ROUNDDOWN($J18*M18,0),M18)</f>
        <v>2615598</v>
      </c>
      <c r="O18" s="3">
        <f>IF(Tabela1[[#This Row],[2016]]/$K18&lt;=2,ROUNDDOWN($J18*N18,0),N18)</f>
        <v>3279175</v>
      </c>
      <c r="P18" s="3">
        <f>IF(Tabela1[[#This Row],[2017]]/$K18&lt;=2,ROUNDDOWN($J18*O18,0),O18)</f>
        <v>3279175</v>
      </c>
      <c r="Q18" s="3">
        <f>IF(Tabela1[[#This Row],[2018]]/$K18&lt;=2,ROUNDDOWN($J18*P18,0),P18)</f>
        <v>3279175</v>
      </c>
      <c r="R18" s="3">
        <f>IF(Tabela1[[#This Row],[2019]]/$K18&lt;=2,ROUNDDOWN($J18*Q18,0),Q18)</f>
        <v>3279175</v>
      </c>
      <c r="S18" s="3">
        <f>IF(Tabela1[[#This Row],[2020]]/$K18&lt;=2,ROUNDDOWN($J18*R18,0),R18)</f>
        <v>3279175</v>
      </c>
      <c r="T18" s="3">
        <f>IF(Tabela1[[#This Row],[2021]]/$K18&lt;=2,ROUNDDOWN($J18*S18,0),S18)</f>
        <v>3279175</v>
      </c>
      <c r="U18" s="3">
        <f>IF(Tabela1[[#This Row],[2022]]/$K18&lt;=2,ROUNDDOWN($J18*T18,0),T18)</f>
        <v>3279175</v>
      </c>
      <c r="V18" s="3">
        <f>IF(Tabela1[[#This Row],[2023]]/$K18&lt;=2,ROUNDDOWN($J18*U18,0),U18)</f>
        <v>3279175</v>
      </c>
      <c r="W18" s="3">
        <f>IF(Tabela1[[#This Row],[2024]]/$K18&lt;=2,ROUNDDOWN($J18*V18,0),V18)</f>
        <v>3279175</v>
      </c>
      <c r="X18" s="3" t="b">
        <f>(Tabela1[[#This Row],[2025]]/Tabela1[[#This Row],[2013razem]]&gt;2)</f>
        <v>1</v>
      </c>
    </row>
    <row r="19" spans="1:24" x14ac:dyDescent="0.25">
      <c r="A19" t="s">
        <v>7</v>
      </c>
      <c r="B19">
        <v>679557</v>
      </c>
      <c r="C19">
        <v>655500</v>
      </c>
      <c r="D19">
        <v>1012012</v>
      </c>
      <c r="E19">
        <v>1067022</v>
      </c>
      <c r="F19" t="str">
        <f>MID(Tabela1[[#This Row],[woj]],4,1)</f>
        <v>A</v>
      </c>
      <c r="G19">
        <f>Tabela1[[#This Row],[k2013]]+Tabela1[[#This Row],[m2013]]</f>
        <v>1335057</v>
      </c>
      <c r="H19" s="3">
        <f>Tabela1[[#This Row],[k2014]]+Tabela1[[#This Row],[m2014]]</f>
        <v>2079034</v>
      </c>
      <c r="I19">
        <f>IF(AND(Tabela1[[#This Row],[k2014]]&gt;Tabela1[[#This Row],[k2013]],Tabela1[[#This Row],[m2014]]&gt;Tabela1[[#This Row],[m2013]]), 1, 0)</f>
        <v>1</v>
      </c>
      <c r="J19" s="3">
        <f>ROUNDDOWN(Tabela1[[#This Row],[2014raz]]/Tabela1[[#This Row],[2013razem]],4)</f>
        <v>1.5571999999999999</v>
      </c>
      <c r="K19" s="3">
        <f>Tabela1[[#This Row],[2013razem]]</f>
        <v>1335057</v>
      </c>
      <c r="L19" s="3">
        <f>Tabela1[[#This Row],[2014raz]]</f>
        <v>2079034</v>
      </c>
      <c r="M19" s="3">
        <f>IF(Tabela1[[#This Row],[2014]]/$K19&lt;=2,ROUNDDOWN($J19*L19,0),L19)</f>
        <v>3237471</v>
      </c>
      <c r="N19" s="3">
        <f>IF(Tabela1[[#This Row],[2015]]/$K19&lt;=2,ROUNDDOWN($J19*M19,0),M19)</f>
        <v>3237471</v>
      </c>
      <c r="O19" s="3">
        <f>IF(Tabela1[[#This Row],[2016]]/$K19&lt;=2,ROUNDDOWN($J19*N19,0),N19)</f>
        <v>3237471</v>
      </c>
      <c r="P19" s="3">
        <f>IF(Tabela1[[#This Row],[2017]]/$K19&lt;=2,ROUNDDOWN($J19*O19,0),O19)</f>
        <v>3237471</v>
      </c>
      <c r="Q19" s="3">
        <f>IF(Tabela1[[#This Row],[2018]]/$K19&lt;=2,ROUNDDOWN($J19*P19,0),P19)</f>
        <v>3237471</v>
      </c>
      <c r="R19" s="3">
        <f>IF(Tabela1[[#This Row],[2019]]/$K19&lt;=2,ROUNDDOWN($J19*Q19,0),Q19)</f>
        <v>3237471</v>
      </c>
      <c r="S19" s="3">
        <f>IF(Tabela1[[#This Row],[2020]]/$K19&lt;=2,ROUNDDOWN($J19*R19,0),R19)</f>
        <v>3237471</v>
      </c>
      <c r="T19" s="3">
        <f>IF(Tabela1[[#This Row],[2021]]/$K19&lt;=2,ROUNDDOWN($J19*S19,0),S19)</f>
        <v>3237471</v>
      </c>
      <c r="U19" s="3">
        <f>IF(Tabela1[[#This Row],[2022]]/$K19&lt;=2,ROUNDDOWN($J19*T19,0),T19)</f>
        <v>3237471</v>
      </c>
      <c r="V19" s="3">
        <f>IF(Tabela1[[#This Row],[2023]]/$K19&lt;=2,ROUNDDOWN($J19*U19,0),U19)</f>
        <v>3237471</v>
      </c>
      <c r="W19" s="3">
        <f>IF(Tabela1[[#This Row],[2024]]/$K19&lt;=2,ROUNDDOWN($J19*V19,0),V19)</f>
        <v>3237471</v>
      </c>
      <c r="X19" s="3" t="b">
        <f>(Tabela1[[#This Row],[2025]]/Tabela1[[#This Row],[2013razem]]&gt;2)</f>
        <v>1</v>
      </c>
    </row>
    <row r="20" spans="1:24" x14ac:dyDescent="0.25">
      <c r="A20" t="s">
        <v>2</v>
      </c>
      <c r="B20">
        <v>1165105</v>
      </c>
      <c r="C20">
        <v>1278732</v>
      </c>
      <c r="D20">
        <v>1299953</v>
      </c>
      <c r="E20">
        <v>1191621</v>
      </c>
      <c r="F20" t="str">
        <f>MID(Tabela1[[#This Row],[woj]],4,1)</f>
        <v>C</v>
      </c>
      <c r="G20">
        <f>Tabela1[[#This Row],[k2013]]+Tabela1[[#This Row],[m2013]]</f>
        <v>2443837</v>
      </c>
      <c r="H20" s="3">
        <f>Tabela1[[#This Row],[k2014]]+Tabela1[[#This Row],[m2014]]</f>
        <v>2491574</v>
      </c>
      <c r="I20">
        <f>IF(AND(Tabela1[[#This Row],[k2014]]&gt;Tabela1[[#This Row],[k2013]],Tabela1[[#This Row],[m2014]]&gt;Tabela1[[#This Row],[m2013]]), 1, 0)</f>
        <v>0</v>
      </c>
      <c r="J20" s="3">
        <f>ROUNDDOWN(Tabela1[[#This Row],[2014raz]]/Tabela1[[#This Row],[2013razem]],4)</f>
        <v>1.0195000000000001</v>
      </c>
      <c r="K20" s="3">
        <f>Tabela1[[#This Row],[2013razem]]</f>
        <v>2443837</v>
      </c>
      <c r="L20" s="3">
        <f>Tabela1[[#This Row],[2014raz]]</f>
        <v>2491574</v>
      </c>
      <c r="M20" s="3">
        <f>IF(Tabela1[[#This Row],[2014]]/$K20&lt;=2,ROUNDDOWN($J20*L20,0),L20)</f>
        <v>2540159</v>
      </c>
      <c r="N20" s="3">
        <f>IF(Tabela1[[#This Row],[2015]]/$K20&lt;=2,ROUNDDOWN($J20*M20,0),M20)</f>
        <v>2589692</v>
      </c>
      <c r="O20" s="3">
        <f>IF(Tabela1[[#This Row],[2016]]/$K20&lt;=2,ROUNDDOWN($J20*N20,0),N20)</f>
        <v>2640190</v>
      </c>
      <c r="P20" s="3">
        <f>IF(Tabela1[[#This Row],[2017]]/$K20&lt;=2,ROUNDDOWN($J20*O20,0),O20)</f>
        <v>2691673</v>
      </c>
      <c r="Q20" s="3">
        <f>IF(Tabela1[[#This Row],[2018]]/$K20&lt;=2,ROUNDDOWN($J20*P20,0),P20)</f>
        <v>2744160</v>
      </c>
      <c r="R20" s="3">
        <f>IF(Tabela1[[#This Row],[2019]]/$K20&lt;=2,ROUNDDOWN($J20*Q20,0),Q20)</f>
        <v>2797671</v>
      </c>
      <c r="S20" s="3">
        <f>IF(Tabela1[[#This Row],[2020]]/$K20&lt;=2,ROUNDDOWN($J20*R20,0),R20)</f>
        <v>2852225</v>
      </c>
      <c r="T20" s="3">
        <f>IF(Tabela1[[#This Row],[2021]]/$K20&lt;=2,ROUNDDOWN($J20*S20,0),S20)</f>
        <v>2907843</v>
      </c>
      <c r="U20" s="3">
        <f>IF(Tabela1[[#This Row],[2022]]/$K20&lt;=2,ROUNDDOWN($J20*T20,0),T20)</f>
        <v>2964545</v>
      </c>
      <c r="V20" s="3">
        <f>IF(Tabela1[[#This Row],[2023]]/$K20&lt;=2,ROUNDDOWN($J20*U20,0),U20)</f>
        <v>3022353</v>
      </c>
      <c r="W20" s="3">
        <f>IF(Tabela1[[#This Row],[2024]]/$K20&lt;=2,ROUNDDOWN($J20*V20,0),V20)</f>
        <v>3081288</v>
      </c>
      <c r="X20" s="3" t="b">
        <f>(Tabela1[[#This Row],[2025]]/Tabela1[[#This Row],[2013razem]]&gt;2)</f>
        <v>0</v>
      </c>
    </row>
    <row r="21" spans="1:24" x14ac:dyDescent="0.25">
      <c r="A21" t="s">
        <v>33</v>
      </c>
      <c r="B21">
        <v>76648</v>
      </c>
      <c r="C21">
        <v>81385</v>
      </c>
      <c r="D21">
        <v>1374708</v>
      </c>
      <c r="E21">
        <v>1379567</v>
      </c>
      <c r="F21" t="str">
        <f>MID(Tabela1[[#This Row],[woj]],4,1)</f>
        <v>C</v>
      </c>
      <c r="G21">
        <f>Tabela1[[#This Row],[k2013]]+Tabela1[[#This Row],[m2013]]</f>
        <v>158033</v>
      </c>
      <c r="H21" s="3">
        <f>Tabela1[[#This Row],[k2014]]+Tabela1[[#This Row],[m2014]]</f>
        <v>2754275</v>
      </c>
      <c r="I21">
        <f>IF(AND(Tabela1[[#This Row],[k2014]]&gt;Tabela1[[#This Row],[k2013]],Tabela1[[#This Row],[m2014]]&gt;Tabela1[[#This Row],[m2013]]), 1, 0)</f>
        <v>1</v>
      </c>
      <c r="J21" s="3">
        <f>ROUNDDOWN(Tabela1[[#This Row],[2014raz]]/Tabela1[[#This Row],[2013razem]],4)</f>
        <v>17.4284</v>
      </c>
      <c r="K21" s="3">
        <f>Tabela1[[#This Row],[2013razem]]</f>
        <v>158033</v>
      </c>
      <c r="L21" s="3">
        <f>Tabela1[[#This Row],[2014raz]]</f>
        <v>2754275</v>
      </c>
      <c r="M21" s="3">
        <f>IF(Tabela1[[#This Row],[2014]]/$K21&lt;=2,ROUNDDOWN($J21*L21,0),L21)</f>
        <v>2754275</v>
      </c>
      <c r="N21" s="3">
        <f>IF(Tabela1[[#This Row],[2015]]/$K21&lt;=2,ROUNDDOWN($J21*M21,0),M21)</f>
        <v>2754275</v>
      </c>
      <c r="O21" s="3">
        <f>IF(Tabela1[[#This Row],[2016]]/$K21&lt;=2,ROUNDDOWN($J21*N21,0),N21)</f>
        <v>2754275</v>
      </c>
      <c r="P21" s="3">
        <f>IF(Tabela1[[#This Row],[2017]]/$K21&lt;=2,ROUNDDOWN($J21*O21,0),O21)</f>
        <v>2754275</v>
      </c>
      <c r="Q21" s="3">
        <f>IF(Tabela1[[#This Row],[2018]]/$K21&lt;=2,ROUNDDOWN($J21*P21,0),P21)</f>
        <v>2754275</v>
      </c>
      <c r="R21" s="3">
        <f>IF(Tabela1[[#This Row],[2019]]/$K21&lt;=2,ROUNDDOWN($J21*Q21,0),Q21)</f>
        <v>2754275</v>
      </c>
      <c r="S21" s="3">
        <f>IF(Tabela1[[#This Row],[2020]]/$K21&lt;=2,ROUNDDOWN($J21*R21,0),R21)</f>
        <v>2754275</v>
      </c>
      <c r="T21" s="3">
        <f>IF(Tabela1[[#This Row],[2021]]/$K21&lt;=2,ROUNDDOWN($J21*S21,0),S21)</f>
        <v>2754275</v>
      </c>
      <c r="U21" s="3">
        <f>IF(Tabela1[[#This Row],[2022]]/$K21&lt;=2,ROUNDDOWN($J21*T21,0),T21)</f>
        <v>2754275</v>
      </c>
      <c r="V21" s="3">
        <f>IF(Tabela1[[#This Row],[2023]]/$K21&lt;=2,ROUNDDOWN($J21*U21,0),U21)</f>
        <v>2754275</v>
      </c>
      <c r="W21" s="3">
        <f>IF(Tabela1[[#This Row],[2024]]/$K21&lt;=2,ROUNDDOWN($J21*V21,0),V21)</f>
        <v>2754275</v>
      </c>
      <c r="X21" s="3" t="b">
        <f>(Tabela1[[#This Row],[2025]]/Tabela1[[#This Row],[2013razem]]&gt;2)</f>
        <v>1</v>
      </c>
    </row>
    <row r="22" spans="1:24" x14ac:dyDescent="0.25">
      <c r="A22" t="s">
        <v>10</v>
      </c>
      <c r="B22">
        <v>1987047</v>
      </c>
      <c r="C22">
        <v>1996208</v>
      </c>
      <c r="D22">
        <v>2053892</v>
      </c>
      <c r="E22">
        <v>1697247</v>
      </c>
      <c r="F22" t="str">
        <f>MID(Tabela1[[#This Row],[woj]],4,1)</f>
        <v>D</v>
      </c>
      <c r="G22">
        <f>Tabela1[[#This Row],[k2013]]+Tabela1[[#This Row],[m2013]]</f>
        <v>3983255</v>
      </c>
      <c r="H22" s="3">
        <f>Tabela1[[#This Row],[k2014]]+Tabela1[[#This Row],[m2014]]</f>
        <v>3751139</v>
      </c>
      <c r="I22">
        <f>IF(AND(Tabela1[[#This Row],[k2014]]&gt;Tabela1[[#This Row],[k2013]],Tabela1[[#This Row],[m2014]]&gt;Tabela1[[#This Row],[m2013]]), 1, 0)</f>
        <v>0</v>
      </c>
      <c r="J22" s="3">
        <f>ROUNDDOWN(Tabela1[[#This Row],[2014raz]]/Tabela1[[#This Row],[2013razem]],4)</f>
        <v>0.94169999999999998</v>
      </c>
      <c r="K22" s="3">
        <f>Tabela1[[#This Row],[2013razem]]</f>
        <v>3983255</v>
      </c>
      <c r="L22" s="3">
        <f>Tabela1[[#This Row],[2014raz]]</f>
        <v>3751139</v>
      </c>
      <c r="M22" s="3">
        <f>IF(Tabela1[[#This Row],[2014]]/$K22&lt;=2,ROUNDDOWN($J22*L22,0),L22)</f>
        <v>3532447</v>
      </c>
      <c r="N22" s="3">
        <f>IF(Tabela1[[#This Row],[2015]]/$K22&lt;=2,ROUNDDOWN($J22*M22,0),M22)</f>
        <v>3326505</v>
      </c>
      <c r="O22" s="3">
        <f>IF(Tabela1[[#This Row],[2016]]/$K22&lt;=2,ROUNDDOWN($J22*N22,0),N22)</f>
        <v>3132569</v>
      </c>
      <c r="P22" s="3">
        <f>IF(Tabela1[[#This Row],[2017]]/$K22&lt;=2,ROUNDDOWN($J22*O22,0),O22)</f>
        <v>2949940</v>
      </c>
      <c r="Q22" s="3">
        <f>IF(Tabela1[[#This Row],[2018]]/$K22&lt;=2,ROUNDDOWN($J22*P22,0),P22)</f>
        <v>2777958</v>
      </c>
      <c r="R22" s="3">
        <f>IF(Tabela1[[#This Row],[2019]]/$K22&lt;=2,ROUNDDOWN($J22*Q22,0),Q22)</f>
        <v>2616003</v>
      </c>
      <c r="S22" s="3">
        <f>IF(Tabela1[[#This Row],[2020]]/$K22&lt;=2,ROUNDDOWN($J22*R22,0),R22)</f>
        <v>2463490</v>
      </c>
      <c r="T22" s="3">
        <f>IF(Tabela1[[#This Row],[2021]]/$K22&lt;=2,ROUNDDOWN($J22*S22,0),S22)</f>
        <v>2319868</v>
      </c>
      <c r="U22" s="3">
        <f>IF(Tabela1[[#This Row],[2022]]/$K22&lt;=2,ROUNDDOWN($J22*T22,0),T22)</f>
        <v>2184619</v>
      </c>
      <c r="V22" s="3">
        <f>IF(Tabela1[[#This Row],[2023]]/$K22&lt;=2,ROUNDDOWN($J22*U22,0),U22)</f>
        <v>2057255</v>
      </c>
      <c r="W22" s="3">
        <f>IF(Tabela1[[#This Row],[2024]]/$K22&lt;=2,ROUNDDOWN($J22*V22,0),V22)</f>
        <v>1937317</v>
      </c>
      <c r="X22" s="3" t="b">
        <f>(Tabela1[[#This Row],[2025]]/Tabela1[[#This Row],[2013razem]]&gt;2)</f>
        <v>0</v>
      </c>
    </row>
    <row r="23" spans="1:24" x14ac:dyDescent="0.25">
      <c r="A23" t="s">
        <v>1</v>
      </c>
      <c r="B23">
        <v>1711390</v>
      </c>
      <c r="C23">
        <v>1641773</v>
      </c>
      <c r="D23">
        <v>1522030</v>
      </c>
      <c r="E23">
        <v>1618733</v>
      </c>
      <c r="F23" t="str">
        <f>MID(Tabela1[[#This Row],[woj]],4,1)</f>
        <v>D</v>
      </c>
      <c r="G23">
        <f>Tabela1[[#This Row],[k2013]]+Tabela1[[#This Row],[m2013]]</f>
        <v>3353163</v>
      </c>
      <c r="H23" s="3">
        <f>Tabela1[[#This Row],[k2014]]+Tabela1[[#This Row],[m2014]]</f>
        <v>3140763</v>
      </c>
      <c r="I23">
        <f>IF(AND(Tabela1[[#This Row],[k2014]]&gt;Tabela1[[#This Row],[k2013]],Tabela1[[#This Row],[m2014]]&gt;Tabela1[[#This Row],[m2013]]), 1, 0)</f>
        <v>0</v>
      </c>
      <c r="J23" s="3">
        <f>ROUNDDOWN(Tabela1[[#This Row],[2014raz]]/Tabela1[[#This Row],[2013razem]],4)</f>
        <v>0.93659999999999999</v>
      </c>
      <c r="K23" s="3">
        <f>Tabela1[[#This Row],[2013razem]]</f>
        <v>3353163</v>
      </c>
      <c r="L23" s="3">
        <f>Tabela1[[#This Row],[2014raz]]</f>
        <v>3140763</v>
      </c>
      <c r="M23" s="3">
        <f>IF(Tabela1[[#This Row],[2014]]/$K23&lt;=2,ROUNDDOWN($J23*L23,0),L23)</f>
        <v>2941638</v>
      </c>
      <c r="N23" s="3">
        <f>IF(Tabela1[[#This Row],[2015]]/$K23&lt;=2,ROUNDDOWN($J23*M23,0),M23)</f>
        <v>2755138</v>
      </c>
      <c r="O23" s="3">
        <f>IF(Tabela1[[#This Row],[2016]]/$K23&lt;=2,ROUNDDOWN($J23*N23,0),N23)</f>
        <v>2580462</v>
      </c>
      <c r="P23" s="3">
        <f>IF(Tabela1[[#This Row],[2017]]/$K23&lt;=2,ROUNDDOWN($J23*O23,0),O23)</f>
        <v>2416860</v>
      </c>
      <c r="Q23" s="3">
        <f>IF(Tabela1[[#This Row],[2018]]/$K23&lt;=2,ROUNDDOWN($J23*P23,0),P23)</f>
        <v>2263631</v>
      </c>
      <c r="R23" s="3">
        <f>IF(Tabela1[[#This Row],[2019]]/$K23&lt;=2,ROUNDDOWN($J23*Q23,0),Q23)</f>
        <v>2120116</v>
      </c>
      <c r="S23" s="3">
        <f>IF(Tabela1[[#This Row],[2020]]/$K23&lt;=2,ROUNDDOWN($J23*R23,0),R23)</f>
        <v>1985700</v>
      </c>
      <c r="T23" s="3">
        <f>IF(Tabela1[[#This Row],[2021]]/$K23&lt;=2,ROUNDDOWN($J23*S23,0),S23)</f>
        <v>1859806</v>
      </c>
      <c r="U23" s="3">
        <f>IF(Tabela1[[#This Row],[2022]]/$K23&lt;=2,ROUNDDOWN($J23*T23,0),T23)</f>
        <v>1741894</v>
      </c>
      <c r="V23" s="3">
        <f>IF(Tabela1[[#This Row],[2023]]/$K23&lt;=2,ROUNDDOWN($J23*U23,0),U23)</f>
        <v>1631457</v>
      </c>
      <c r="W23" s="3">
        <f>IF(Tabela1[[#This Row],[2024]]/$K23&lt;=2,ROUNDDOWN($J23*V23,0),V23)</f>
        <v>1528022</v>
      </c>
      <c r="X23" s="3" t="b">
        <f>(Tabela1[[#This Row],[2025]]/Tabela1[[#This Row],[2013razem]]&gt;2)</f>
        <v>0</v>
      </c>
    </row>
    <row r="24" spans="1:24" x14ac:dyDescent="0.25">
      <c r="A24" t="s">
        <v>6</v>
      </c>
      <c r="B24">
        <v>3841577</v>
      </c>
      <c r="C24">
        <v>3848394</v>
      </c>
      <c r="D24">
        <v>3595975</v>
      </c>
      <c r="E24">
        <v>3123039</v>
      </c>
      <c r="F24" t="str">
        <f>MID(Tabela1[[#This Row],[woj]],4,1)</f>
        <v>B</v>
      </c>
      <c r="G24">
        <f>Tabela1[[#This Row],[k2013]]+Tabela1[[#This Row],[m2013]]</f>
        <v>7689971</v>
      </c>
      <c r="H24" s="3">
        <f>Tabela1[[#This Row],[k2014]]+Tabela1[[#This Row],[m2014]]</f>
        <v>6719014</v>
      </c>
      <c r="I24">
        <f>IF(AND(Tabela1[[#This Row],[k2014]]&gt;Tabela1[[#This Row],[k2013]],Tabela1[[#This Row],[m2014]]&gt;Tabela1[[#This Row],[m2013]]), 1, 0)</f>
        <v>0</v>
      </c>
      <c r="J24" s="3">
        <f>ROUNDDOWN(Tabela1[[#This Row],[2014raz]]/Tabela1[[#This Row],[2013razem]],4)</f>
        <v>0.87370000000000003</v>
      </c>
      <c r="K24" s="3">
        <f>Tabela1[[#This Row],[2013razem]]</f>
        <v>7689971</v>
      </c>
      <c r="L24" s="3">
        <f>Tabela1[[#This Row],[2014raz]]</f>
        <v>6719014</v>
      </c>
      <c r="M24" s="3">
        <f>IF(Tabela1[[#This Row],[2014]]/$K24&lt;=2,ROUNDDOWN($J24*L24,0),L24)</f>
        <v>5870402</v>
      </c>
      <c r="N24" s="3">
        <f>IF(Tabela1[[#This Row],[2015]]/$K24&lt;=2,ROUNDDOWN($J24*M24,0),M24)</f>
        <v>5128970</v>
      </c>
      <c r="O24" s="3">
        <f>IF(Tabela1[[#This Row],[2016]]/$K24&lt;=2,ROUNDDOWN($J24*N24,0),N24)</f>
        <v>4481181</v>
      </c>
      <c r="P24" s="3">
        <f>IF(Tabela1[[#This Row],[2017]]/$K24&lt;=2,ROUNDDOWN($J24*O24,0),O24)</f>
        <v>3915207</v>
      </c>
      <c r="Q24" s="3">
        <f>IF(Tabela1[[#This Row],[2018]]/$K24&lt;=2,ROUNDDOWN($J24*P24,0),P24)</f>
        <v>3420716</v>
      </c>
      <c r="R24" s="3">
        <f>IF(Tabela1[[#This Row],[2019]]/$K24&lt;=2,ROUNDDOWN($J24*Q24,0),Q24)</f>
        <v>2988679</v>
      </c>
      <c r="S24" s="3">
        <f>IF(Tabela1[[#This Row],[2020]]/$K24&lt;=2,ROUNDDOWN($J24*R24,0),R24)</f>
        <v>2611208</v>
      </c>
      <c r="T24" s="3">
        <f>IF(Tabela1[[#This Row],[2021]]/$K24&lt;=2,ROUNDDOWN($J24*S24,0),S24)</f>
        <v>2281412</v>
      </c>
      <c r="U24" s="3">
        <f>IF(Tabela1[[#This Row],[2022]]/$K24&lt;=2,ROUNDDOWN($J24*T24,0),T24)</f>
        <v>1993269</v>
      </c>
      <c r="V24" s="3">
        <f>IF(Tabela1[[#This Row],[2023]]/$K24&lt;=2,ROUNDDOWN($J24*U24,0),U24)</f>
        <v>1741519</v>
      </c>
      <c r="W24" s="3">
        <f>IF(Tabela1[[#This Row],[2024]]/$K24&lt;=2,ROUNDDOWN($J24*V24,0),V24)</f>
        <v>1521565</v>
      </c>
      <c r="X24" s="3" t="b">
        <f>(Tabela1[[#This Row],[2025]]/Tabela1[[#This Row],[2013razem]]&gt;2)</f>
        <v>0</v>
      </c>
    </row>
    <row r="25" spans="1:24" x14ac:dyDescent="0.25">
      <c r="A25" t="s">
        <v>30</v>
      </c>
      <c r="B25">
        <v>1938122</v>
      </c>
      <c r="C25">
        <v>1816647</v>
      </c>
      <c r="D25">
        <v>1602356</v>
      </c>
      <c r="E25">
        <v>1875221</v>
      </c>
      <c r="F25" t="str">
        <f>MID(Tabela1[[#This Row],[woj]],4,1)</f>
        <v>C</v>
      </c>
      <c r="G25">
        <f>Tabela1[[#This Row],[k2013]]+Tabela1[[#This Row],[m2013]]</f>
        <v>3754769</v>
      </c>
      <c r="H25" s="3">
        <f>Tabela1[[#This Row],[k2014]]+Tabela1[[#This Row],[m2014]]</f>
        <v>3477577</v>
      </c>
      <c r="I25">
        <f>IF(AND(Tabela1[[#This Row],[k2014]]&gt;Tabela1[[#This Row],[k2013]],Tabela1[[#This Row],[m2014]]&gt;Tabela1[[#This Row],[m2013]]), 1, 0)</f>
        <v>0</v>
      </c>
      <c r="J25" s="3">
        <f>ROUNDDOWN(Tabela1[[#This Row],[2014raz]]/Tabela1[[#This Row],[2013razem]],4)</f>
        <v>0.92610000000000003</v>
      </c>
      <c r="K25" s="3">
        <f>Tabela1[[#This Row],[2013razem]]</f>
        <v>3754769</v>
      </c>
      <c r="L25" s="3">
        <f>Tabela1[[#This Row],[2014raz]]</f>
        <v>3477577</v>
      </c>
      <c r="M25" s="3">
        <f>IF(Tabela1[[#This Row],[2014]]/$K25&lt;=2,ROUNDDOWN($J25*L25,0),L25)</f>
        <v>3220584</v>
      </c>
      <c r="N25" s="3">
        <f>IF(Tabela1[[#This Row],[2015]]/$K25&lt;=2,ROUNDDOWN($J25*M25,0),M25)</f>
        <v>2982582</v>
      </c>
      <c r="O25" s="3">
        <f>IF(Tabela1[[#This Row],[2016]]/$K25&lt;=2,ROUNDDOWN($J25*N25,0),N25)</f>
        <v>2762169</v>
      </c>
      <c r="P25" s="3">
        <f>IF(Tabela1[[#This Row],[2017]]/$K25&lt;=2,ROUNDDOWN($J25*O25,0),O25)</f>
        <v>2558044</v>
      </c>
      <c r="Q25" s="3">
        <f>IF(Tabela1[[#This Row],[2018]]/$K25&lt;=2,ROUNDDOWN($J25*P25,0),P25)</f>
        <v>2369004</v>
      </c>
      <c r="R25" s="3">
        <f>IF(Tabela1[[#This Row],[2019]]/$K25&lt;=2,ROUNDDOWN($J25*Q25,0),Q25)</f>
        <v>2193934</v>
      </c>
      <c r="S25" s="3">
        <f>IF(Tabela1[[#This Row],[2020]]/$K25&lt;=2,ROUNDDOWN($J25*R25,0),R25)</f>
        <v>2031802</v>
      </c>
      <c r="T25" s="3">
        <f>IF(Tabela1[[#This Row],[2021]]/$K25&lt;=2,ROUNDDOWN($J25*S25,0),S25)</f>
        <v>1881651</v>
      </c>
      <c r="U25" s="3">
        <f>IF(Tabela1[[#This Row],[2022]]/$K25&lt;=2,ROUNDDOWN($J25*T25,0),T25)</f>
        <v>1742596</v>
      </c>
      <c r="V25" s="3">
        <f>IF(Tabela1[[#This Row],[2023]]/$K25&lt;=2,ROUNDDOWN($J25*U25,0),U25)</f>
        <v>1613818</v>
      </c>
      <c r="W25" s="3">
        <f>IF(Tabela1[[#This Row],[2024]]/$K25&lt;=2,ROUNDDOWN($J25*V25,0),V25)</f>
        <v>1494556</v>
      </c>
      <c r="X25" s="3" t="b">
        <f>(Tabela1[[#This Row],[2025]]/Tabela1[[#This Row],[2013razem]]&gt;2)</f>
        <v>0</v>
      </c>
    </row>
    <row r="26" spans="1:24" x14ac:dyDescent="0.25">
      <c r="A26" t="s">
        <v>19</v>
      </c>
      <c r="B26">
        <v>1443351</v>
      </c>
      <c r="C26">
        <v>1565539</v>
      </c>
      <c r="D26">
        <v>1355276</v>
      </c>
      <c r="E26">
        <v>1423414</v>
      </c>
      <c r="F26" t="str">
        <f>MID(Tabela1[[#This Row],[woj]],4,1)</f>
        <v>C</v>
      </c>
      <c r="G26">
        <f>Tabela1[[#This Row],[k2013]]+Tabela1[[#This Row],[m2013]]</f>
        <v>3008890</v>
      </c>
      <c r="H26" s="3">
        <f>Tabela1[[#This Row],[k2014]]+Tabela1[[#This Row],[m2014]]</f>
        <v>2778690</v>
      </c>
      <c r="I26">
        <f>IF(AND(Tabela1[[#This Row],[k2014]]&gt;Tabela1[[#This Row],[k2013]],Tabela1[[#This Row],[m2014]]&gt;Tabela1[[#This Row],[m2013]]), 1, 0)</f>
        <v>0</v>
      </c>
      <c r="J26" s="3">
        <f>ROUNDDOWN(Tabela1[[#This Row],[2014raz]]/Tabela1[[#This Row],[2013razem]],4)</f>
        <v>0.9234</v>
      </c>
      <c r="K26" s="3">
        <f>Tabela1[[#This Row],[2013razem]]</f>
        <v>3008890</v>
      </c>
      <c r="L26" s="3">
        <f>Tabela1[[#This Row],[2014raz]]</f>
        <v>2778690</v>
      </c>
      <c r="M26" s="3">
        <f>IF(Tabela1[[#This Row],[2014]]/$K26&lt;=2,ROUNDDOWN($J26*L26,0),L26)</f>
        <v>2565842</v>
      </c>
      <c r="N26" s="3">
        <f>IF(Tabela1[[#This Row],[2015]]/$K26&lt;=2,ROUNDDOWN($J26*M26,0),M26)</f>
        <v>2369298</v>
      </c>
      <c r="O26" s="3">
        <f>IF(Tabela1[[#This Row],[2016]]/$K26&lt;=2,ROUNDDOWN($J26*N26,0),N26)</f>
        <v>2187809</v>
      </c>
      <c r="P26" s="3">
        <f>IF(Tabela1[[#This Row],[2017]]/$K26&lt;=2,ROUNDDOWN($J26*O26,0),O26)</f>
        <v>2020222</v>
      </c>
      <c r="Q26" s="3">
        <f>IF(Tabela1[[#This Row],[2018]]/$K26&lt;=2,ROUNDDOWN($J26*P26,0),P26)</f>
        <v>1865472</v>
      </c>
      <c r="R26" s="3">
        <f>IF(Tabela1[[#This Row],[2019]]/$K26&lt;=2,ROUNDDOWN($J26*Q26,0),Q26)</f>
        <v>1722576</v>
      </c>
      <c r="S26" s="3">
        <f>IF(Tabela1[[#This Row],[2020]]/$K26&lt;=2,ROUNDDOWN($J26*R26,0),R26)</f>
        <v>1590626</v>
      </c>
      <c r="T26" s="3">
        <f>IF(Tabela1[[#This Row],[2021]]/$K26&lt;=2,ROUNDDOWN($J26*S26,0),S26)</f>
        <v>1468784</v>
      </c>
      <c r="U26" s="3">
        <f>IF(Tabela1[[#This Row],[2022]]/$K26&lt;=2,ROUNDDOWN($J26*T26,0),T26)</f>
        <v>1356275</v>
      </c>
      <c r="V26" s="3">
        <f>IF(Tabela1[[#This Row],[2023]]/$K26&lt;=2,ROUNDDOWN($J26*U26,0),U26)</f>
        <v>1252384</v>
      </c>
      <c r="W26" s="3">
        <f>IF(Tabela1[[#This Row],[2024]]/$K26&lt;=2,ROUNDDOWN($J26*V26,0),V26)</f>
        <v>1156451</v>
      </c>
      <c r="X26" s="3" t="b">
        <f>(Tabela1[[#This Row],[2025]]/Tabela1[[#This Row],[2013razem]]&gt;2)</f>
        <v>0</v>
      </c>
    </row>
    <row r="27" spans="1:24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>MID(Tabela1[[#This Row],[woj]],4,1)</f>
        <v>C</v>
      </c>
      <c r="G27">
        <f>Tabela1[[#This Row],[k2013]]+Tabela1[[#This Row],[m2013]]</f>
        <v>2151563</v>
      </c>
      <c r="H27" s="3">
        <f>Tabela1[[#This Row],[k2014]]+Tabela1[[#This Row],[m2014]]</f>
        <v>1868301</v>
      </c>
      <c r="I27">
        <f>IF(AND(Tabela1[[#This Row],[k2014]]&gt;Tabela1[[#This Row],[k2013]],Tabela1[[#This Row],[m2014]]&gt;Tabela1[[#This Row],[m2013]]), 1, 0)</f>
        <v>0</v>
      </c>
      <c r="J27" s="3">
        <f>ROUNDDOWN(Tabela1[[#This Row],[2014raz]]/Tabela1[[#This Row],[2013razem]],4)</f>
        <v>0.86829999999999996</v>
      </c>
      <c r="K27" s="3">
        <f>Tabela1[[#This Row],[2013razem]]</f>
        <v>2151563</v>
      </c>
      <c r="L27" s="3">
        <f>Tabela1[[#This Row],[2014raz]]</f>
        <v>1868301</v>
      </c>
      <c r="M27" s="3">
        <f>IF(Tabela1[[#This Row],[2014]]/$K27&lt;=2,ROUNDDOWN($J27*L27,0),L27)</f>
        <v>1622245</v>
      </c>
      <c r="N27" s="3">
        <f>IF(Tabela1[[#This Row],[2015]]/$K27&lt;=2,ROUNDDOWN($J27*M27,0),M27)</f>
        <v>1408595</v>
      </c>
      <c r="O27" s="3">
        <f>IF(Tabela1[[#This Row],[2016]]/$K27&lt;=2,ROUNDDOWN($J27*N27,0),N27)</f>
        <v>1223083</v>
      </c>
      <c r="P27" s="3">
        <f>IF(Tabela1[[#This Row],[2017]]/$K27&lt;=2,ROUNDDOWN($J27*O27,0),O27)</f>
        <v>1062002</v>
      </c>
      <c r="Q27" s="3">
        <f>IF(Tabela1[[#This Row],[2018]]/$K27&lt;=2,ROUNDDOWN($J27*P27,0),P27)</f>
        <v>922136</v>
      </c>
      <c r="R27" s="3">
        <f>IF(Tabela1[[#This Row],[2019]]/$K27&lt;=2,ROUNDDOWN($J27*Q27,0),Q27)</f>
        <v>800690</v>
      </c>
      <c r="S27" s="3">
        <f>IF(Tabela1[[#This Row],[2020]]/$K27&lt;=2,ROUNDDOWN($J27*R27,0),R27)</f>
        <v>695239</v>
      </c>
      <c r="T27" s="3">
        <f>IF(Tabela1[[#This Row],[2021]]/$K27&lt;=2,ROUNDDOWN($J27*S27,0),S27)</f>
        <v>603676</v>
      </c>
      <c r="U27" s="3">
        <f>IF(Tabela1[[#This Row],[2022]]/$K27&lt;=2,ROUNDDOWN($J27*T27,0),T27)</f>
        <v>524171</v>
      </c>
      <c r="V27" s="3">
        <f>IF(Tabela1[[#This Row],[2023]]/$K27&lt;=2,ROUNDDOWN($J27*U27,0),U27)</f>
        <v>455137</v>
      </c>
      <c r="W27" s="3">
        <f>IF(Tabela1[[#This Row],[2024]]/$K27&lt;=2,ROUNDDOWN($J27*V27,0),V27)</f>
        <v>395195</v>
      </c>
      <c r="X27" s="3" t="b">
        <f>(Tabela1[[#This Row],[2025]]/Tabela1[[#This Row],[2013razem]]&gt;2)</f>
        <v>0</v>
      </c>
    </row>
    <row r="28" spans="1:24" x14ac:dyDescent="0.25">
      <c r="A28" t="s">
        <v>4</v>
      </c>
      <c r="B28">
        <v>2436107</v>
      </c>
      <c r="C28">
        <v>2228622</v>
      </c>
      <c r="D28">
        <v>1831600</v>
      </c>
      <c r="E28">
        <v>1960624</v>
      </c>
      <c r="F28" t="str">
        <f>MID(Tabela1[[#This Row],[woj]],4,1)</f>
        <v>A</v>
      </c>
      <c r="G28">
        <f>Tabela1[[#This Row],[k2013]]+Tabela1[[#This Row],[m2013]]</f>
        <v>4664729</v>
      </c>
      <c r="H28" s="3">
        <f>Tabela1[[#This Row],[k2014]]+Tabela1[[#This Row],[m2014]]</f>
        <v>3792224</v>
      </c>
      <c r="I28">
        <f>IF(AND(Tabela1[[#This Row],[k2014]]&gt;Tabela1[[#This Row],[k2013]],Tabela1[[#This Row],[m2014]]&gt;Tabela1[[#This Row],[m2013]]), 1, 0)</f>
        <v>0</v>
      </c>
      <c r="J28" s="3">
        <f>ROUNDDOWN(Tabela1[[#This Row],[2014raz]]/Tabela1[[#This Row],[2013razem]],4)</f>
        <v>0.81289999999999996</v>
      </c>
      <c r="K28" s="3">
        <f>Tabela1[[#This Row],[2013razem]]</f>
        <v>4664729</v>
      </c>
      <c r="L28" s="3">
        <f>Tabela1[[#This Row],[2014raz]]</f>
        <v>3792224</v>
      </c>
      <c r="M28" s="3">
        <f>IF(Tabela1[[#This Row],[2014]]/$K28&lt;=2,ROUNDDOWN($J28*L28,0),L28)</f>
        <v>3082698</v>
      </c>
      <c r="N28" s="3">
        <f>IF(Tabela1[[#This Row],[2015]]/$K28&lt;=2,ROUNDDOWN($J28*M28,0),M28)</f>
        <v>2505925</v>
      </c>
      <c r="O28" s="3">
        <f>IF(Tabela1[[#This Row],[2016]]/$K28&lt;=2,ROUNDDOWN($J28*N28,0),N28)</f>
        <v>2037066</v>
      </c>
      <c r="P28" s="3">
        <f>IF(Tabela1[[#This Row],[2017]]/$K28&lt;=2,ROUNDDOWN($J28*O28,0),O28)</f>
        <v>1655930</v>
      </c>
      <c r="Q28" s="3">
        <f>IF(Tabela1[[#This Row],[2018]]/$K28&lt;=2,ROUNDDOWN($J28*P28,0),P28)</f>
        <v>1346105</v>
      </c>
      <c r="R28" s="3">
        <f>IF(Tabela1[[#This Row],[2019]]/$K28&lt;=2,ROUNDDOWN($J28*Q28,0),Q28)</f>
        <v>1094248</v>
      </c>
      <c r="S28" s="3">
        <f>IF(Tabela1[[#This Row],[2020]]/$K28&lt;=2,ROUNDDOWN($J28*R28,0),R28)</f>
        <v>889514</v>
      </c>
      <c r="T28" s="3">
        <f>IF(Tabela1[[#This Row],[2021]]/$K28&lt;=2,ROUNDDOWN($J28*S28,0),S28)</f>
        <v>723085</v>
      </c>
      <c r="U28" s="3">
        <f>IF(Tabela1[[#This Row],[2022]]/$K28&lt;=2,ROUNDDOWN($J28*T28,0),T28)</f>
        <v>587795</v>
      </c>
      <c r="V28" s="3">
        <f>IF(Tabela1[[#This Row],[2023]]/$K28&lt;=2,ROUNDDOWN($J28*U28,0),U28)</f>
        <v>477818</v>
      </c>
      <c r="W28" s="3">
        <f>IF(Tabela1[[#This Row],[2024]]/$K28&lt;=2,ROUNDDOWN($J28*V28,0),V28)</f>
        <v>388418</v>
      </c>
      <c r="X28" s="3" t="b">
        <f>(Tabela1[[#This Row],[2025]]/Tabela1[[#This Row],[2013razem]]&gt;2)</f>
        <v>0</v>
      </c>
    </row>
    <row r="29" spans="1:24" x14ac:dyDescent="0.25">
      <c r="A29" t="s">
        <v>28</v>
      </c>
      <c r="B29">
        <v>1859691</v>
      </c>
      <c r="C29">
        <v>1844250</v>
      </c>
      <c r="D29">
        <v>1460134</v>
      </c>
      <c r="E29">
        <v>1585258</v>
      </c>
      <c r="F29" t="str">
        <f>MID(Tabela1[[#This Row],[woj]],4,1)</f>
        <v>A</v>
      </c>
      <c r="G29">
        <f>Tabela1[[#This Row],[k2013]]+Tabela1[[#This Row],[m2013]]</f>
        <v>3703941</v>
      </c>
      <c r="H29" s="3">
        <f>Tabela1[[#This Row],[k2014]]+Tabela1[[#This Row],[m2014]]</f>
        <v>3045392</v>
      </c>
      <c r="I29">
        <f>IF(AND(Tabela1[[#This Row],[k2014]]&gt;Tabela1[[#This Row],[k2013]],Tabela1[[#This Row],[m2014]]&gt;Tabela1[[#This Row],[m2013]]), 1, 0)</f>
        <v>0</v>
      </c>
      <c r="J29" s="3">
        <f>ROUNDDOWN(Tabela1[[#This Row],[2014raz]]/Tabela1[[#This Row],[2013razem]],4)</f>
        <v>0.82220000000000004</v>
      </c>
      <c r="K29" s="3">
        <f>Tabela1[[#This Row],[2013razem]]</f>
        <v>3703941</v>
      </c>
      <c r="L29" s="3">
        <f>Tabela1[[#This Row],[2014raz]]</f>
        <v>3045392</v>
      </c>
      <c r="M29" s="3">
        <f>IF(Tabela1[[#This Row],[2014]]/$K29&lt;=2,ROUNDDOWN($J29*L29,0),L29)</f>
        <v>2503921</v>
      </c>
      <c r="N29" s="3">
        <f>IF(Tabela1[[#This Row],[2015]]/$K29&lt;=2,ROUNDDOWN($J29*M29,0),M29)</f>
        <v>2058723</v>
      </c>
      <c r="O29" s="3">
        <f>IF(Tabela1[[#This Row],[2016]]/$K29&lt;=2,ROUNDDOWN($J29*N29,0),N29)</f>
        <v>1692682</v>
      </c>
      <c r="P29" s="3">
        <f>IF(Tabela1[[#This Row],[2017]]/$K29&lt;=2,ROUNDDOWN($J29*O29,0),O29)</f>
        <v>1391723</v>
      </c>
      <c r="Q29" s="3">
        <f>IF(Tabela1[[#This Row],[2018]]/$K29&lt;=2,ROUNDDOWN($J29*P29,0),P29)</f>
        <v>1144274</v>
      </c>
      <c r="R29" s="3">
        <f>IF(Tabela1[[#This Row],[2019]]/$K29&lt;=2,ROUNDDOWN($J29*Q29,0),Q29)</f>
        <v>940822</v>
      </c>
      <c r="S29" s="3">
        <f>IF(Tabela1[[#This Row],[2020]]/$K29&lt;=2,ROUNDDOWN($J29*R29,0),R29)</f>
        <v>773543</v>
      </c>
      <c r="T29" s="3">
        <f>IF(Tabela1[[#This Row],[2021]]/$K29&lt;=2,ROUNDDOWN($J29*S29,0),S29)</f>
        <v>636007</v>
      </c>
      <c r="U29" s="3">
        <f>IF(Tabela1[[#This Row],[2022]]/$K29&lt;=2,ROUNDDOWN($J29*T29,0),T29)</f>
        <v>522924</v>
      </c>
      <c r="V29" s="3">
        <f>IF(Tabela1[[#This Row],[2023]]/$K29&lt;=2,ROUNDDOWN($J29*U29,0),U29)</f>
        <v>429948</v>
      </c>
      <c r="W29" s="3">
        <f>IF(Tabela1[[#This Row],[2024]]/$K29&lt;=2,ROUNDDOWN($J29*V29,0),V29)</f>
        <v>353503</v>
      </c>
      <c r="X29" s="3" t="b">
        <f>(Tabela1[[#This Row],[2025]]/Tabela1[[#This Row],[2013razem]]&gt;2)</f>
        <v>0</v>
      </c>
    </row>
    <row r="30" spans="1:24" x14ac:dyDescent="0.25">
      <c r="A30" t="s">
        <v>14</v>
      </c>
      <c r="B30">
        <v>2549276</v>
      </c>
      <c r="C30">
        <v>2584751</v>
      </c>
      <c r="D30">
        <v>2033079</v>
      </c>
      <c r="E30">
        <v>2066918</v>
      </c>
      <c r="F30" t="str">
        <f>MID(Tabela1[[#This Row],[woj]],4,1)</f>
        <v>A</v>
      </c>
      <c r="G30">
        <f>Tabela1[[#This Row],[k2013]]+Tabela1[[#This Row],[m2013]]</f>
        <v>5134027</v>
      </c>
      <c r="H30" s="3">
        <f>Tabela1[[#This Row],[k2014]]+Tabela1[[#This Row],[m2014]]</f>
        <v>4099997</v>
      </c>
      <c r="I30">
        <f>IF(AND(Tabela1[[#This Row],[k2014]]&gt;Tabela1[[#This Row],[k2013]],Tabela1[[#This Row],[m2014]]&gt;Tabela1[[#This Row],[m2013]]), 1, 0)</f>
        <v>0</v>
      </c>
      <c r="J30" s="3">
        <f>ROUNDDOWN(Tabela1[[#This Row],[2014raz]]/Tabela1[[#This Row],[2013razem]],4)</f>
        <v>0.79849999999999999</v>
      </c>
      <c r="K30" s="3">
        <f>Tabela1[[#This Row],[2013razem]]</f>
        <v>5134027</v>
      </c>
      <c r="L30" s="3">
        <f>Tabela1[[#This Row],[2014raz]]</f>
        <v>4099997</v>
      </c>
      <c r="M30" s="3">
        <f>IF(Tabela1[[#This Row],[2014]]/$K30&lt;=2,ROUNDDOWN($J30*L30,0),L30)</f>
        <v>3273847</v>
      </c>
      <c r="N30" s="3">
        <f>IF(Tabela1[[#This Row],[2015]]/$K30&lt;=2,ROUNDDOWN($J30*M30,0),M30)</f>
        <v>2614166</v>
      </c>
      <c r="O30" s="3">
        <f>IF(Tabela1[[#This Row],[2016]]/$K30&lt;=2,ROUNDDOWN($J30*N30,0),N30)</f>
        <v>2087411</v>
      </c>
      <c r="P30" s="3">
        <f>IF(Tabela1[[#This Row],[2017]]/$K30&lt;=2,ROUNDDOWN($J30*O30,0),O30)</f>
        <v>1666797</v>
      </c>
      <c r="Q30" s="3">
        <f>IF(Tabela1[[#This Row],[2018]]/$K30&lt;=2,ROUNDDOWN($J30*P30,0),P30)</f>
        <v>1330937</v>
      </c>
      <c r="R30" s="3">
        <f>IF(Tabela1[[#This Row],[2019]]/$K30&lt;=2,ROUNDDOWN($J30*Q30,0),Q30)</f>
        <v>1062753</v>
      </c>
      <c r="S30" s="3">
        <f>IF(Tabela1[[#This Row],[2020]]/$K30&lt;=2,ROUNDDOWN($J30*R30,0),R30)</f>
        <v>848608</v>
      </c>
      <c r="T30" s="3">
        <f>IF(Tabela1[[#This Row],[2021]]/$K30&lt;=2,ROUNDDOWN($J30*S30,0),S30)</f>
        <v>677613</v>
      </c>
      <c r="U30" s="3">
        <f>IF(Tabela1[[#This Row],[2022]]/$K30&lt;=2,ROUNDDOWN($J30*T30,0),T30)</f>
        <v>541073</v>
      </c>
      <c r="V30" s="3">
        <f>IF(Tabela1[[#This Row],[2023]]/$K30&lt;=2,ROUNDDOWN($J30*U30,0),U30)</f>
        <v>432046</v>
      </c>
      <c r="W30" s="3">
        <f>IF(Tabela1[[#This Row],[2024]]/$K30&lt;=2,ROUNDDOWN($J30*V30,0),V30)</f>
        <v>344988</v>
      </c>
      <c r="X30" s="3" t="b">
        <f>(Tabela1[[#This Row],[2025]]/Tabela1[[#This Row],[2013razem]]&gt;2)</f>
        <v>0</v>
      </c>
    </row>
    <row r="31" spans="1:24" x14ac:dyDescent="0.25">
      <c r="A31" t="s">
        <v>36</v>
      </c>
      <c r="B31">
        <v>1506541</v>
      </c>
      <c r="C31">
        <v>1414887</v>
      </c>
      <c r="D31">
        <v>1216612</v>
      </c>
      <c r="E31">
        <v>1166775</v>
      </c>
      <c r="F31" t="str">
        <f>MID(Tabela1[[#This Row],[woj]],4,1)</f>
        <v>A</v>
      </c>
      <c r="G31">
        <f>Tabela1[[#This Row],[k2013]]+Tabela1[[#This Row],[m2013]]</f>
        <v>2921428</v>
      </c>
      <c r="H31" s="3">
        <f>Tabela1[[#This Row],[k2014]]+Tabela1[[#This Row],[m2014]]</f>
        <v>2383387</v>
      </c>
      <c r="I31">
        <f>IF(AND(Tabela1[[#This Row],[k2014]]&gt;Tabela1[[#This Row],[k2013]],Tabela1[[#This Row],[m2014]]&gt;Tabela1[[#This Row],[m2013]]), 1, 0)</f>
        <v>0</v>
      </c>
      <c r="J31" s="3">
        <f>ROUNDDOWN(Tabela1[[#This Row],[2014raz]]/Tabela1[[#This Row],[2013razem]],4)</f>
        <v>0.81579999999999997</v>
      </c>
      <c r="K31" s="3">
        <f>Tabela1[[#This Row],[2013razem]]</f>
        <v>2921428</v>
      </c>
      <c r="L31" s="3">
        <f>Tabela1[[#This Row],[2014raz]]</f>
        <v>2383387</v>
      </c>
      <c r="M31" s="3">
        <f>IF(Tabela1[[#This Row],[2014]]/$K31&lt;=2,ROUNDDOWN($J31*L31,0),L31)</f>
        <v>1944367</v>
      </c>
      <c r="N31" s="3">
        <f>IF(Tabela1[[#This Row],[2015]]/$K31&lt;=2,ROUNDDOWN($J31*M31,0),M31)</f>
        <v>1586214</v>
      </c>
      <c r="O31" s="3">
        <f>IF(Tabela1[[#This Row],[2016]]/$K31&lt;=2,ROUNDDOWN($J31*N31,0),N31)</f>
        <v>1294033</v>
      </c>
      <c r="P31" s="3">
        <f>IF(Tabela1[[#This Row],[2017]]/$K31&lt;=2,ROUNDDOWN($J31*O31,0),O31)</f>
        <v>1055672</v>
      </c>
      <c r="Q31" s="3">
        <f>IF(Tabela1[[#This Row],[2018]]/$K31&lt;=2,ROUNDDOWN($J31*P31,0),P31)</f>
        <v>861217</v>
      </c>
      <c r="R31" s="3">
        <f>IF(Tabela1[[#This Row],[2019]]/$K31&lt;=2,ROUNDDOWN($J31*Q31,0),Q31)</f>
        <v>702580</v>
      </c>
      <c r="S31" s="3">
        <f>IF(Tabela1[[#This Row],[2020]]/$K31&lt;=2,ROUNDDOWN($J31*R31,0),R31)</f>
        <v>573164</v>
      </c>
      <c r="T31" s="3">
        <f>IF(Tabela1[[#This Row],[2021]]/$K31&lt;=2,ROUNDDOWN($J31*S31,0),S31)</f>
        <v>467587</v>
      </c>
      <c r="U31" s="3">
        <f>IF(Tabela1[[#This Row],[2022]]/$K31&lt;=2,ROUNDDOWN($J31*T31,0),T31)</f>
        <v>381457</v>
      </c>
      <c r="V31" s="3">
        <f>IF(Tabela1[[#This Row],[2023]]/$K31&lt;=2,ROUNDDOWN($J31*U31,0),U31)</f>
        <v>311192</v>
      </c>
      <c r="W31" s="3">
        <f>IF(Tabela1[[#This Row],[2024]]/$K31&lt;=2,ROUNDDOWN($J31*V31,0),V31)</f>
        <v>253870</v>
      </c>
      <c r="X31" s="3" t="b">
        <f>(Tabela1[[#This Row],[2025]]/Tabela1[[#This Row],[2013razem]]&gt;2)</f>
        <v>0</v>
      </c>
    </row>
    <row r="32" spans="1:24" x14ac:dyDescent="0.25">
      <c r="A32" t="s">
        <v>13</v>
      </c>
      <c r="B32">
        <v>1143634</v>
      </c>
      <c r="C32">
        <v>1033836</v>
      </c>
      <c r="D32">
        <v>909534</v>
      </c>
      <c r="E32">
        <v>856349</v>
      </c>
      <c r="F32" t="str">
        <f>MID(Tabela1[[#This Row],[woj]],4,1)</f>
        <v>A</v>
      </c>
      <c r="G32">
        <f>Tabela1[[#This Row],[k2013]]+Tabela1[[#This Row],[m2013]]</f>
        <v>2177470</v>
      </c>
      <c r="H32" s="3">
        <f>Tabela1[[#This Row],[k2014]]+Tabela1[[#This Row],[m2014]]</f>
        <v>1765883</v>
      </c>
      <c r="I32">
        <f>IF(AND(Tabela1[[#This Row],[k2014]]&gt;Tabela1[[#This Row],[k2013]],Tabela1[[#This Row],[m2014]]&gt;Tabela1[[#This Row],[m2013]]), 1, 0)</f>
        <v>0</v>
      </c>
      <c r="J32" s="3">
        <f>ROUNDDOWN(Tabela1[[#This Row],[2014raz]]/Tabela1[[#This Row],[2013razem]],4)</f>
        <v>0.81089999999999995</v>
      </c>
      <c r="K32" s="3">
        <f>Tabela1[[#This Row],[2013razem]]</f>
        <v>2177470</v>
      </c>
      <c r="L32" s="3">
        <f>Tabela1[[#This Row],[2014raz]]</f>
        <v>1765883</v>
      </c>
      <c r="M32" s="3">
        <f>IF(Tabela1[[#This Row],[2014]]/$K32&lt;=2,ROUNDDOWN($J32*L32,0),L32)</f>
        <v>1431954</v>
      </c>
      <c r="N32" s="3">
        <f>IF(Tabela1[[#This Row],[2015]]/$K32&lt;=2,ROUNDDOWN($J32*M32,0),M32)</f>
        <v>1161171</v>
      </c>
      <c r="O32" s="3">
        <f>IF(Tabela1[[#This Row],[2016]]/$K32&lt;=2,ROUNDDOWN($J32*N32,0),N32)</f>
        <v>941593</v>
      </c>
      <c r="P32" s="3">
        <f>IF(Tabela1[[#This Row],[2017]]/$K32&lt;=2,ROUNDDOWN($J32*O32,0),O32)</f>
        <v>763537</v>
      </c>
      <c r="Q32" s="3">
        <f>IF(Tabela1[[#This Row],[2018]]/$K32&lt;=2,ROUNDDOWN($J32*P32,0),P32)</f>
        <v>619152</v>
      </c>
      <c r="R32" s="3">
        <f>IF(Tabela1[[#This Row],[2019]]/$K32&lt;=2,ROUNDDOWN($J32*Q32,0),Q32)</f>
        <v>502070</v>
      </c>
      <c r="S32" s="3">
        <f>IF(Tabela1[[#This Row],[2020]]/$K32&lt;=2,ROUNDDOWN($J32*R32,0),R32)</f>
        <v>407128</v>
      </c>
      <c r="T32" s="3">
        <f>IF(Tabela1[[#This Row],[2021]]/$K32&lt;=2,ROUNDDOWN($J32*S32,0),S32)</f>
        <v>330140</v>
      </c>
      <c r="U32" s="3">
        <f>IF(Tabela1[[#This Row],[2022]]/$K32&lt;=2,ROUNDDOWN($J32*T32,0),T32)</f>
        <v>267710</v>
      </c>
      <c r="V32" s="3">
        <f>IF(Tabela1[[#This Row],[2023]]/$K32&lt;=2,ROUNDDOWN($J32*U32,0),U32)</f>
        <v>217086</v>
      </c>
      <c r="W32" s="3">
        <f>IF(Tabela1[[#This Row],[2024]]/$K32&lt;=2,ROUNDDOWN($J32*V32,0),V32)</f>
        <v>176035</v>
      </c>
      <c r="X32" s="3" t="b">
        <f>(Tabela1[[#This Row],[2025]]/Tabela1[[#This Row],[2013razem]]&gt;2)</f>
        <v>0</v>
      </c>
    </row>
    <row r="33" spans="1:24" x14ac:dyDescent="0.25">
      <c r="A33" t="s">
        <v>22</v>
      </c>
      <c r="B33">
        <v>2166753</v>
      </c>
      <c r="C33">
        <v>2338698</v>
      </c>
      <c r="D33">
        <v>1681433</v>
      </c>
      <c r="E33">
        <v>1592443</v>
      </c>
      <c r="F33" t="str">
        <f>MID(Tabela1[[#This Row],[woj]],4,1)</f>
        <v>B</v>
      </c>
      <c r="G33">
        <f>Tabela1[[#This Row],[k2013]]+Tabela1[[#This Row],[m2013]]</f>
        <v>4505451</v>
      </c>
      <c r="H33" s="3">
        <f>Tabela1[[#This Row],[k2014]]+Tabela1[[#This Row],[m2014]]</f>
        <v>3273876</v>
      </c>
      <c r="I33">
        <f>IF(AND(Tabela1[[#This Row],[k2014]]&gt;Tabela1[[#This Row],[k2013]],Tabela1[[#This Row],[m2014]]&gt;Tabela1[[#This Row],[m2013]]), 1, 0)</f>
        <v>0</v>
      </c>
      <c r="J33" s="3">
        <f>ROUNDDOWN(Tabela1[[#This Row],[2014raz]]/Tabela1[[#This Row],[2013razem]],4)</f>
        <v>0.72660000000000002</v>
      </c>
      <c r="K33" s="3">
        <f>Tabela1[[#This Row],[2013razem]]</f>
        <v>4505451</v>
      </c>
      <c r="L33" s="3">
        <f>Tabela1[[#This Row],[2014raz]]</f>
        <v>3273876</v>
      </c>
      <c r="M33" s="3">
        <f>IF(Tabela1[[#This Row],[2014]]/$K33&lt;=2,ROUNDDOWN($J33*L33,0),L33)</f>
        <v>2378798</v>
      </c>
      <c r="N33" s="3">
        <f>IF(Tabela1[[#This Row],[2015]]/$K33&lt;=2,ROUNDDOWN($J33*M33,0),M33)</f>
        <v>1728434</v>
      </c>
      <c r="O33" s="3">
        <f>IF(Tabela1[[#This Row],[2016]]/$K33&lt;=2,ROUNDDOWN($J33*N33,0),N33)</f>
        <v>1255880</v>
      </c>
      <c r="P33" s="3">
        <f>IF(Tabela1[[#This Row],[2017]]/$K33&lt;=2,ROUNDDOWN($J33*O33,0),O33)</f>
        <v>912522</v>
      </c>
      <c r="Q33" s="3">
        <f>IF(Tabela1[[#This Row],[2018]]/$K33&lt;=2,ROUNDDOWN($J33*P33,0),P33)</f>
        <v>663038</v>
      </c>
      <c r="R33" s="3">
        <f>IF(Tabela1[[#This Row],[2019]]/$K33&lt;=2,ROUNDDOWN($J33*Q33,0),Q33)</f>
        <v>481763</v>
      </c>
      <c r="S33" s="3">
        <f>IF(Tabela1[[#This Row],[2020]]/$K33&lt;=2,ROUNDDOWN($J33*R33,0),R33)</f>
        <v>350048</v>
      </c>
      <c r="T33" s="3">
        <f>IF(Tabela1[[#This Row],[2021]]/$K33&lt;=2,ROUNDDOWN($J33*S33,0),S33)</f>
        <v>254344</v>
      </c>
      <c r="U33" s="3">
        <f>IF(Tabela1[[#This Row],[2022]]/$K33&lt;=2,ROUNDDOWN($J33*T33,0),T33)</f>
        <v>184806</v>
      </c>
      <c r="V33" s="3">
        <f>IF(Tabela1[[#This Row],[2023]]/$K33&lt;=2,ROUNDDOWN($J33*U33,0),U33)</f>
        <v>134280</v>
      </c>
      <c r="W33" s="3">
        <f>IF(Tabela1[[#This Row],[2024]]/$K33&lt;=2,ROUNDDOWN($J33*V33,0),V33)</f>
        <v>97567</v>
      </c>
      <c r="X33" s="3" t="b">
        <f>(Tabela1[[#This Row],[2025]]/Tabela1[[#This Row],[2013razem]]&gt;2)</f>
        <v>0</v>
      </c>
    </row>
    <row r="34" spans="1:24" x14ac:dyDescent="0.25">
      <c r="A34" t="s">
        <v>49</v>
      </c>
      <c r="B34">
        <v>2494207</v>
      </c>
      <c r="C34">
        <v>2625207</v>
      </c>
      <c r="D34">
        <v>1796293</v>
      </c>
      <c r="E34">
        <v>1853602</v>
      </c>
      <c r="F34" t="str">
        <f>MID(Tabela1[[#This Row],[woj]],4,1)</f>
        <v>B</v>
      </c>
      <c r="G34">
        <f>Tabela1[[#This Row],[k2013]]+Tabela1[[#This Row],[m2013]]</f>
        <v>5119414</v>
      </c>
      <c r="H34" s="3">
        <f>Tabela1[[#This Row],[k2014]]+Tabela1[[#This Row],[m2014]]</f>
        <v>3649895</v>
      </c>
      <c r="I34">
        <f>IF(AND(Tabela1[[#This Row],[k2014]]&gt;Tabela1[[#This Row],[k2013]],Tabela1[[#This Row],[m2014]]&gt;Tabela1[[#This Row],[m2013]]), 1, 0)</f>
        <v>0</v>
      </c>
      <c r="J34" s="3">
        <f>ROUNDDOWN(Tabela1[[#This Row],[2014raz]]/Tabela1[[#This Row],[2013razem]],4)</f>
        <v>0.71289999999999998</v>
      </c>
      <c r="K34" s="3">
        <f>Tabela1[[#This Row],[2013razem]]</f>
        <v>5119414</v>
      </c>
      <c r="L34" s="3">
        <f>Tabela1[[#This Row],[2014raz]]</f>
        <v>3649895</v>
      </c>
      <c r="M34" s="3">
        <f>IF(Tabela1[[#This Row],[2014]]/$K34&lt;=2,ROUNDDOWN($J34*L34,0),L34)</f>
        <v>2602010</v>
      </c>
      <c r="N34" s="3">
        <f>IF(Tabela1[[#This Row],[2015]]/$K34&lt;=2,ROUNDDOWN($J34*M34,0),M34)</f>
        <v>1854972</v>
      </c>
      <c r="O34" s="3">
        <f>IF(Tabela1[[#This Row],[2016]]/$K34&lt;=2,ROUNDDOWN($J34*N34,0),N34)</f>
        <v>1322409</v>
      </c>
      <c r="P34" s="3">
        <f>IF(Tabela1[[#This Row],[2017]]/$K34&lt;=2,ROUNDDOWN($J34*O34,0),O34)</f>
        <v>942745</v>
      </c>
      <c r="Q34" s="3">
        <f>IF(Tabela1[[#This Row],[2018]]/$K34&lt;=2,ROUNDDOWN($J34*P34,0),P34)</f>
        <v>672082</v>
      </c>
      <c r="R34" s="3">
        <f>IF(Tabela1[[#This Row],[2019]]/$K34&lt;=2,ROUNDDOWN($J34*Q34,0),Q34)</f>
        <v>479127</v>
      </c>
      <c r="S34" s="3">
        <f>IF(Tabela1[[#This Row],[2020]]/$K34&lt;=2,ROUNDDOWN($J34*R34,0),R34)</f>
        <v>341569</v>
      </c>
      <c r="T34" s="3">
        <f>IF(Tabela1[[#This Row],[2021]]/$K34&lt;=2,ROUNDDOWN($J34*S34,0),S34)</f>
        <v>243504</v>
      </c>
      <c r="U34" s="3">
        <f>IF(Tabela1[[#This Row],[2022]]/$K34&lt;=2,ROUNDDOWN($J34*T34,0),T34)</f>
        <v>173594</v>
      </c>
      <c r="V34" s="3">
        <f>IF(Tabela1[[#This Row],[2023]]/$K34&lt;=2,ROUNDDOWN($J34*U34,0),U34)</f>
        <v>123755</v>
      </c>
      <c r="W34" s="3">
        <f>IF(Tabela1[[#This Row],[2024]]/$K34&lt;=2,ROUNDDOWN($J34*V34,0),V34)</f>
        <v>88224</v>
      </c>
      <c r="X34" s="3" t="b">
        <f>(Tabela1[[#This Row],[2025]]/Tabela1[[#This Row],[2013razem]]&gt;2)</f>
        <v>0</v>
      </c>
    </row>
    <row r="35" spans="1:24" x14ac:dyDescent="0.25">
      <c r="A35" t="s">
        <v>9</v>
      </c>
      <c r="B35">
        <v>1157622</v>
      </c>
      <c r="C35">
        <v>1182345</v>
      </c>
      <c r="D35">
        <v>830785</v>
      </c>
      <c r="E35">
        <v>833779</v>
      </c>
      <c r="F35" t="str">
        <f>MID(Tabela1[[#This Row],[woj]],4,1)</f>
        <v>C</v>
      </c>
      <c r="G35">
        <f>Tabela1[[#This Row],[k2013]]+Tabela1[[#This Row],[m2013]]</f>
        <v>2339967</v>
      </c>
      <c r="H35" s="3">
        <f>Tabela1[[#This Row],[k2014]]+Tabela1[[#This Row],[m2014]]</f>
        <v>1664564</v>
      </c>
      <c r="I35">
        <f>IF(AND(Tabela1[[#This Row],[k2014]]&gt;Tabela1[[#This Row],[k2013]],Tabela1[[#This Row],[m2014]]&gt;Tabela1[[#This Row],[m2013]]), 1, 0)</f>
        <v>0</v>
      </c>
      <c r="J35" s="3">
        <f>ROUNDDOWN(Tabela1[[#This Row],[2014raz]]/Tabela1[[#This Row],[2013razem]],4)</f>
        <v>0.71130000000000004</v>
      </c>
      <c r="K35" s="3">
        <f>Tabela1[[#This Row],[2013razem]]</f>
        <v>2339967</v>
      </c>
      <c r="L35" s="3">
        <f>Tabela1[[#This Row],[2014raz]]</f>
        <v>1664564</v>
      </c>
      <c r="M35" s="3">
        <f>IF(Tabela1[[#This Row],[2014]]/$K35&lt;=2,ROUNDDOWN($J35*L35,0),L35)</f>
        <v>1184004</v>
      </c>
      <c r="N35" s="3">
        <f>IF(Tabela1[[#This Row],[2015]]/$K35&lt;=2,ROUNDDOWN($J35*M35,0),M35)</f>
        <v>842182</v>
      </c>
      <c r="O35" s="3">
        <f>IF(Tabela1[[#This Row],[2016]]/$K35&lt;=2,ROUNDDOWN($J35*N35,0),N35)</f>
        <v>599044</v>
      </c>
      <c r="P35" s="3">
        <f>IF(Tabela1[[#This Row],[2017]]/$K35&lt;=2,ROUNDDOWN($J35*O35,0),O35)</f>
        <v>426099</v>
      </c>
      <c r="Q35" s="3">
        <f>IF(Tabela1[[#This Row],[2018]]/$K35&lt;=2,ROUNDDOWN($J35*P35,0),P35)</f>
        <v>303084</v>
      </c>
      <c r="R35" s="3">
        <f>IF(Tabela1[[#This Row],[2019]]/$K35&lt;=2,ROUNDDOWN($J35*Q35,0),Q35)</f>
        <v>215583</v>
      </c>
      <c r="S35" s="3">
        <f>IF(Tabela1[[#This Row],[2020]]/$K35&lt;=2,ROUNDDOWN($J35*R35,0),R35)</f>
        <v>153344</v>
      </c>
      <c r="T35" s="3">
        <f>IF(Tabela1[[#This Row],[2021]]/$K35&lt;=2,ROUNDDOWN($J35*S35,0),S35)</f>
        <v>109073</v>
      </c>
      <c r="U35" s="3">
        <f>IF(Tabela1[[#This Row],[2022]]/$K35&lt;=2,ROUNDDOWN($J35*T35,0),T35)</f>
        <v>77583</v>
      </c>
      <c r="V35" s="3">
        <f>IF(Tabela1[[#This Row],[2023]]/$K35&lt;=2,ROUNDDOWN($J35*U35,0),U35)</f>
        <v>55184</v>
      </c>
      <c r="W35" s="3">
        <f>IF(Tabela1[[#This Row],[2024]]/$K35&lt;=2,ROUNDDOWN($J35*V35,0),V35)</f>
        <v>39252</v>
      </c>
      <c r="X35" s="3" t="b">
        <f>(Tabela1[[#This Row],[2025]]/Tabela1[[#This Row],[2013razem]]&gt;2)</f>
        <v>0</v>
      </c>
    </row>
    <row r="36" spans="1:24" x14ac:dyDescent="0.25">
      <c r="A36" t="s">
        <v>3</v>
      </c>
      <c r="B36">
        <v>949065</v>
      </c>
      <c r="C36">
        <v>1026050</v>
      </c>
      <c r="D36">
        <v>688027</v>
      </c>
      <c r="E36">
        <v>723233</v>
      </c>
      <c r="F36" t="str">
        <f>MID(Tabela1[[#This Row],[woj]],4,1)</f>
        <v>D</v>
      </c>
      <c r="G36">
        <f>Tabela1[[#This Row],[k2013]]+Tabela1[[#This Row],[m2013]]</f>
        <v>1975115</v>
      </c>
      <c r="H36" s="3">
        <f>Tabela1[[#This Row],[k2014]]+Tabela1[[#This Row],[m2014]]</f>
        <v>1411260</v>
      </c>
      <c r="I36">
        <f>IF(AND(Tabela1[[#This Row],[k2014]]&gt;Tabela1[[#This Row],[k2013]],Tabela1[[#This Row],[m2014]]&gt;Tabela1[[#This Row],[m2013]]), 1, 0)</f>
        <v>0</v>
      </c>
      <c r="J36" s="3">
        <f>ROUNDDOWN(Tabela1[[#This Row],[2014raz]]/Tabela1[[#This Row],[2013razem]],4)</f>
        <v>0.71450000000000002</v>
      </c>
      <c r="K36" s="3">
        <f>Tabela1[[#This Row],[2013razem]]</f>
        <v>1975115</v>
      </c>
      <c r="L36" s="3">
        <f>Tabela1[[#This Row],[2014raz]]</f>
        <v>1411260</v>
      </c>
      <c r="M36" s="3">
        <f>IF(Tabela1[[#This Row],[2014]]/$K36&lt;=2,ROUNDDOWN($J36*L36,0),L36)</f>
        <v>1008345</v>
      </c>
      <c r="N36" s="3">
        <f>IF(Tabela1[[#This Row],[2015]]/$K36&lt;=2,ROUNDDOWN($J36*M36,0),M36)</f>
        <v>720462</v>
      </c>
      <c r="O36" s="3">
        <f>IF(Tabela1[[#This Row],[2016]]/$K36&lt;=2,ROUNDDOWN($J36*N36,0),N36)</f>
        <v>514770</v>
      </c>
      <c r="P36" s="3">
        <f>IF(Tabela1[[#This Row],[2017]]/$K36&lt;=2,ROUNDDOWN($J36*O36,0),O36)</f>
        <v>367803</v>
      </c>
      <c r="Q36" s="3">
        <f>IF(Tabela1[[#This Row],[2018]]/$K36&lt;=2,ROUNDDOWN($J36*P36,0),P36)</f>
        <v>262795</v>
      </c>
      <c r="R36" s="3">
        <f>IF(Tabela1[[#This Row],[2019]]/$K36&lt;=2,ROUNDDOWN($J36*Q36,0),Q36)</f>
        <v>187767</v>
      </c>
      <c r="S36" s="3">
        <f>IF(Tabela1[[#This Row],[2020]]/$K36&lt;=2,ROUNDDOWN($J36*R36,0),R36)</f>
        <v>134159</v>
      </c>
      <c r="T36" s="3">
        <f>IF(Tabela1[[#This Row],[2021]]/$K36&lt;=2,ROUNDDOWN($J36*S36,0),S36)</f>
        <v>95856</v>
      </c>
      <c r="U36" s="3">
        <f>IF(Tabela1[[#This Row],[2022]]/$K36&lt;=2,ROUNDDOWN($J36*T36,0),T36)</f>
        <v>68489</v>
      </c>
      <c r="V36" s="3">
        <f>IF(Tabela1[[#This Row],[2023]]/$K36&lt;=2,ROUNDDOWN($J36*U36,0),U36)</f>
        <v>48935</v>
      </c>
      <c r="W36" s="3">
        <f>IF(Tabela1[[#This Row],[2024]]/$K36&lt;=2,ROUNDDOWN($J36*V36,0),V36)</f>
        <v>34964</v>
      </c>
      <c r="X36" s="3" t="b">
        <f>(Tabela1[[#This Row],[2025]]/Tabela1[[#This Row],[2013razem]]&gt;2)</f>
        <v>0</v>
      </c>
    </row>
    <row r="37" spans="1:24" x14ac:dyDescent="0.25">
      <c r="A37" t="s">
        <v>8</v>
      </c>
      <c r="B37">
        <v>1660998</v>
      </c>
      <c r="C37">
        <v>1630345</v>
      </c>
      <c r="D37">
        <v>1130119</v>
      </c>
      <c r="E37">
        <v>1080238</v>
      </c>
      <c r="F37" t="str">
        <f>MID(Tabela1[[#This Row],[woj]],4,1)</f>
        <v>C</v>
      </c>
      <c r="G37">
        <f>Tabela1[[#This Row],[k2013]]+Tabela1[[#This Row],[m2013]]</f>
        <v>3291343</v>
      </c>
      <c r="H37" s="3">
        <f>Tabela1[[#This Row],[k2014]]+Tabela1[[#This Row],[m2014]]</f>
        <v>2210357</v>
      </c>
      <c r="I37">
        <f>IF(AND(Tabela1[[#This Row],[k2014]]&gt;Tabela1[[#This Row],[k2013]],Tabela1[[#This Row],[m2014]]&gt;Tabela1[[#This Row],[m2013]]), 1, 0)</f>
        <v>0</v>
      </c>
      <c r="J37" s="3">
        <f>ROUNDDOWN(Tabela1[[#This Row],[2014raz]]/Tabela1[[#This Row],[2013razem]],4)</f>
        <v>0.67149999999999999</v>
      </c>
      <c r="K37" s="3">
        <f>Tabela1[[#This Row],[2013razem]]</f>
        <v>3291343</v>
      </c>
      <c r="L37" s="3">
        <f>Tabela1[[#This Row],[2014raz]]</f>
        <v>2210357</v>
      </c>
      <c r="M37" s="3">
        <f>IF(Tabela1[[#This Row],[2014]]/$K37&lt;=2,ROUNDDOWN($J37*L37,0),L37)</f>
        <v>1484254</v>
      </c>
      <c r="N37" s="3">
        <f>IF(Tabela1[[#This Row],[2015]]/$K37&lt;=2,ROUNDDOWN($J37*M37,0),M37)</f>
        <v>996676</v>
      </c>
      <c r="O37" s="3">
        <f>IF(Tabela1[[#This Row],[2016]]/$K37&lt;=2,ROUNDDOWN($J37*N37,0),N37)</f>
        <v>669267</v>
      </c>
      <c r="P37" s="3">
        <f>IF(Tabela1[[#This Row],[2017]]/$K37&lt;=2,ROUNDDOWN($J37*O37,0),O37)</f>
        <v>449412</v>
      </c>
      <c r="Q37" s="3">
        <f>IF(Tabela1[[#This Row],[2018]]/$K37&lt;=2,ROUNDDOWN($J37*P37,0),P37)</f>
        <v>301780</v>
      </c>
      <c r="R37" s="3">
        <f>IF(Tabela1[[#This Row],[2019]]/$K37&lt;=2,ROUNDDOWN($J37*Q37,0),Q37)</f>
        <v>202645</v>
      </c>
      <c r="S37" s="3">
        <f>IF(Tabela1[[#This Row],[2020]]/$K37&lt;=2,ROUNDDOWN($J37*R37,0),R37)</f>
        <v>136076</v>
      </c>
      <c r="T37" s="3">
        <f>IF(Tabela1[[#This Row],[2021]]/$K37&lt;=2,ROUNDDOWN($J37*S37,0),S37)</f>
        <v>91375</v>
      </c>
      <c r="U37" s="3">
        <f>IF(Tabela1[[#This Row],[2022]]/$K37&lt;=2,ROUNDDOWN($J37*T37,0),T37)</f>
        <v>61358</v>
      </c>
      <c r="V37" s="3">
        <f>IF(Tabela1[[#This Row],[2023]]/$K37&lt;=2,ROUNDDOWN($J37*U37,0),U37)</f>
        <v>41201</v>
      </c>
      <c r="W37" s="3">
        <f>IF(Tabela1[[#This Row],[2024]]/$K37&lt;=2,ROUNDDOWN($J37*V37,0),V37)</f>
        <v>27666</v>
      </c>
      <c r="X37" s="3" t="b">
        <f>(Tabela1[[#This Row],[2025]]/Tabela1[[#This Row],[2013razem]]&gt;2)</f>
        <v>0</v>
      </c>
    </row>
    <row r="38" spans="1:24" x14ac:dyDescent="0.25">
      <c r="A38" t="s">
        <v>16</v>
      </c>
      <c r="B38">
        <v>2567464</v>
      </c>
      <c r="C38">
        <v>2441857</v>
      </c>
      <c r="D38">
        <v>1524132</v>
      </c>
      <c r="E38">
        <v>1496810</v>
      </c>
      <c r="F38" t="str">
        <f>MID(Tabela1[[#This Row],[woj]],4,1)</f>
        <v>A</v>
      </c>
      <c r="G38">
        <f>Tabela1[[#This Row],[k2013]]+Tabela1[[#This Row],[m2013]]</f>
        <v>5009321</v>
      </c>
      <c r="H38" s="3">
        <f>Tabela1[[#This Row],[k2014]]+Tabela1[[#This Row],[m2014]]</f>
        <v>3020942</v>
      </c>
      <c r="I38">
        <f>IF(AND(Tabela1[[#This Row],[k2014]]&gt;Tabela1[[#This Row],[k2013]],Tabela1[[#This Row],[m2014]]&gt;Tabela1[[#This Row],[m2013]]), 1, 0)</f>
        <v>0</v>
      </c>
      <c r="J38" s="3">
        <f>ROUNDDOWN(Tabela1[[#This Row],[2014raz]]/Tabela1[[#This Row],[2013razem]],4)</f>
        <v>0.60299999999999998</v>
      </c>
      <c r="K38" s="3">
        <f>Tabela1[[#This Row],[2013razem]]</f>
        <v>5009321</v>
      </c>
      <c r="L38" s="3">
        <f>Tabela1[[#This Row],[2014raz]]</f>
        <v>3020942</v>
      </c>
      <c r="M38" s="3">
        <f>IF(Tabela1[[#This Row],[2014]]/$K38&lt;=2,ROUNDDOWN($J38*L38,0),L38)</f>
        <v>1821628</v>
      </c>
      <c r="N38" s="3">
        <f>IF(Tabela1[[#This Row],[2015]]/$K38&lt;=2,ROUNDDOWN($J38*M38,0),M38)</f>
        <v>1098441</v>
      </c>
      <c r="O38" s="3">
        <f>IF(Tabela1[[#This Row],[2016]]/$K38&lt;=2,ROUNDDOWN($J38*N38,0),N38)</f>
        <v>662359</v>
      </c>
      <c r="P38" s="3">
        <f>IF(Tabela1[[#This Row],[2017]]/$K38&lt;=2,ROUNDDOWN($J38*O38,0),O38)</f>
        <v>399402</v>
      </c>
      <c r="Q38" s="3">
        <f>IF(Tabela1[[#This Row],[2018]]/$K38&lt;=2,ROUNDDOWN($J38*P38,0),P38)</f>
        <v>240839</v>
      </c>
      <c r="R38" s="3">
        <f>IF(Tabela1[[#This Row],[2019]]/$K38&lt;=2,ROUNDDOWN($J38*Q38,0),Q38)</f>
        <v>145225</v>
      </c>
      <c r="S38" s="3">
        <f>IF(Tabela1[[#This Row],[2020]]/$K38&lt;=2,ROUNDDOWN($J38*R38,0),R38)</f>
        <v>87570</v>
      </c>
      <c r="T38" s="3">
        <f>IF(Tabela1[[#This Row],[2021]]/$K38&lt;=2,ROUNDDOWN($J38*S38,0),S38)</f>
        <v>52804</v>
      </c>
      <c r="U38" s="3">
        <f>IF(Tabela1[[#This Row],[2022]]/$K38&lt;=2,ROUNDDOWN($J38*T38,0),T38)</f>
        <v>31840</v>
      </c>
      <c r="V38" s="3">
        <f>IF(Tabela1[[#This Row],[2023]]/$K38&lt;=2,ROUNDDOWN($J38*U38,0),U38)</f>
        <v>19199</v>
      </c>
      <c r="W38" s="3">
        <f>IF(Tabela1[[#This Row],[2024]]/$K38&lt;=2,ROUNDDOWN($J38*V38,0),V38)</f>
        <v>11576</v>
      </c>
      <c r="X38" s="3" t="b">
        <f>(Tabela1[[#This Row],[2025]]/Tabela1[[#This Row],[2013razem]]&gt;2)</f>
        <v>0</v>
      </c>
    </row>
    <row r="39" spans="1:24" x14ac:dyDescent="0.25">
      <c r="A39" t="s">
        <v>18</v>
      </c>
      <c r="B39">
        <v>2976209</v>
      </c>
      <c r="C39">
        <v>3199665</v>
      </c>
      <c r="D39">
        <v>1666477</v>
      </c>
      <c r="E39">
        <v>1759240</v>
      </c>
      <c r="F39" t="str">
        <f>MID(Tabela1[[#This Row],[woj]],4,1)</f>
        <v>C</v>
      </c>
      <c r="G39">
        <f>Tabela1[[#This Row],[k2013]]+Tabela1[[#This Row],[m2013]]</f>
        <v>6175874</v>
      </c>
      <c r="H39" s="3">
        <f>Tabela1[[#This Row],[k2014]]+Tabela1[[#This Row],[m2014]]</f>
        <v>3425717</v>
      </c>
      <c r="I39">
        <f>IF(AND(Tabela1[[#This Row],[k2014]]&gt;Tabela1[[#This Row],[k2013]],Tabela1[[#This Row],[m2014]]&gt;Tabela1[[#This Row],[m2013]]), 1, 0)</f>
        <v>0</v>
      </c>
      <c r="J39" s="3">
        <f>ROUNDDOWN(Tabela1[[#This Row],[2014raz]]/Tabela1[[#This Row],[2013razem]],4)</f>
        <v>0.55459999999999998</v>
      </c>
      <c r="K39" s="3">
        <f>Tabela1[[#This Row],[2013razem]]</f>
        <v>6175874</v>
      </c>
      <c r="L39" s="3">
        <f>Tabela1[[#This Row],[2014raz]]</f>
        <v>3425717</v>
      </c>
      <c r="M39" s="3">
        <f>IF(Tabela1[[#This Row],[2014]]/$K39&lt;=2,ROUNDDOWN($J39*L39,0),L39)</f>
        <v>1899902</v>
      </c>
      <c r="N39" s="3">
        <f>IF(Tabela1[[#This Row],[2015]]/$K39&lt;=2,ROUNDDOWN($J39*M39,0),M39)</f>
        <v>1053685</v>
      </c>
      <c r="O39" s="3">
        <f>IF(Tabela1[[#This Row],[2016]]/$K39&lt;=2,ROUNDDOWN($J39*N39,0),N39)</f>
        <v>584373</v>
      </c>
      <c r="P39" s="3">
        <f>IF(Tabela1[[#This Row],[2017]]/$K39&lt;=2,ROUNDDOWN($J39*O39,0),O39)</f>
        <v>324093</v>
      </c>
      <c r="Q39" s="3">
        <f>IF(Tabela1[[#This Row],[2018]]/$K39&lt;=2,ROUNDDOWN($J39*P39,0),P39)</f>
        <v>179741</v>
      </c>
      <c r="R39" s="3">
        <f>IF(Tabela1[[#This Row],[2019]]/$K39&lt;=2,ROUNDDOWN($J39*Q39,0),Q39)</f>
        <v>99684</v>
      </c>
      <c r="S39" s="3">
        <f>IF(Tabela1[[#This Row],[2020]]/$K39&lt;=2,ROUNDDOWN($J39*R39,0),R39)</f>
        <v>55284</v>
      </c>
      <c r="T39" s="3">
        <f>IF(Tabela1[[#This Row],[2021]]/$K39&lt;=2,ROUNDDOWN($J39*S39,0),S39)</f>
        <v>30660</v>
      </c>
      <c r="U39" s="3">
        <f>IF(Tabela1[[#This Row],[2022]]/$K39&lt;=2,ROUNDDOWN($J39*T39,0),T39)</f>
        <v>17004</v>
      </c>
      <c r="V39" s="3">
        <f>IF(Tabela1[[#This Row],[2023]]/$K39&lt;=2,ROUNDDOWN($J39*U39,0),U39)</f>
        <v>9430</v>
      </c>
      <c r="W39" s="3">
        <f>IF(Tabela1[[#This Row],[2024]]/$K39&lt;=2,ROUNDDOWN($J39*V39,0),V39)</f>
        <v>5229</v>
      </c>
      <c r="X39" s="3" t="b">
        <f>(Tabela1[[#This Row],[2025]]/Tabela1[[#This Row],[2013razem]]&gt;2)</f>
        <v>0</v>
      </c>
    </row>
    <row r="40" spans="1:24" x14ac:dyDescent="0.25">
      <c r="A40" t="s">
        <v>26</v>
      </c>
      <c r="B40">
        <v>2351213</v>
      </c>
      <c r="C40">
        <v>2358482</v>
      </c>
      <c r="D40">
        <v>1098384</v>
      </c>
      <c r="E40">
        <v>1121488</v>
      </c>
      <c r="F40" t="str">
        <f>MID(Tabela1[[#This Row],[woj]],4,1)</f>
        <v>C</v>
      </c>
      <c r="G40">
        <f>Tabela1[[#This Row],[k2013]]+Tabela1[[#This Row],[m2013]]</f>
        <v>4709695</v>
      </c>
      <c r="H40" s="3">
        <f>Tabela1[[#This Row],[k2014]]+Tabela1[[#This Row],[m2014]]</f>
        <v>2219872</v>
      </c>
      <c r="I40">
        <f>IF(AND(Tabela1[[#This Row],[k2014]]&gt;Tabela1[[#This Row],[k2013]],Tabela1[[#This Row],[m2014]]&gt;Tabela1[[#This Row],[m2013]]), 1, 0)</f>
        <v>0</v>
      </c>
      <c r="J40" s="3">
        <f>ROUNDDOWN(Tabela1[[#This Row],[2014raz]]/Tabela1[[#This Row],[2013razem]],4)</f>
        <v>0.4713</v>
      </c>
      <c r="K40" s="3">
        <f>Tabela1[[#This Row],[2013razem]]</f>
        <v>4709695</v>
      </c>
      <c r="L40" s="3">
        <f>Tabela1[[#This Row],[2014raz]]</f>
        <v>2219872</v>
      </c>
      <c r="M40" s="3">
        <f>IF(Tabela1[[#This Row],[2014]]/$K40&lt;=2,ROUNDDOWN($J40*L40,0),L40)</f>
        <v>1046225</v>
      </c>
      <c r="N40" s="3">
        <f>IF(Tabela1[[#This Row],[2015]]/$K40&lt;=2,ROUNDDOWN($J40*M40,0),M40)</f>
        <v>493085</v>
      </c>
      <c r="O40" s="3">
        <f>IF(Tabela1[[#This Row],[2016]]/$K40&lt;=2,ROUNDDOWN($J40*N40,0),N40)</f>
        <v>232390</v>
      </c>
      <c r="P40" s="3">
        <f>IF(Tabela1[[#This Row],[2017]]/$K40&lt;=2,ROUNDDOWN($J40*O40,0),O40)</f>
        <v>109525</v>
      </c>
      <c r="Q40" s="3">
        <f>IF(Tabela1[[#This Row],[2018]]/$K40&lt;=2,ROUNDDOWN($J40*P40,0),P40)</f>
        <v>51619</v>
      </c>
      <c r="R40" s="3">
        <f>IF(Tabela1[[#This Row],[2019]]/$K40&lt;=2,ROUNDDOWN($J40*Q40,0),Q40)</f>
        <v>24328</v>
      </c>
      <c r="S40" s="3">
        <f>IF(Tabela1[[#This Row],[2020]]/$K40&lt;=2,ROUNDDOWN($J40*R40,0),R40)</f>
        <v>11465</v>
      </c>
      <c r="T40" s="3">
        <f>IF(Tabela1[[#This Row],[2021]]/$K40&lt;=2,ROUNDDOWN($J40*S40,0),S40)</f>
        <v>5403</v>
      </c>
      <c r="U40" s="3">
        <f>IF(Tabela1[[#This Row],[2022]]/$K40&lt;=2,ROUNDDOWN($J40*T40,0),T40)</f>
        <v>2546</v>
      </c>
      <c r="V40" s="3">
        <f>IF(Tabela1[[#This Row],[2023]]/$K40&lt;=2,ROUNDDOWN($J40*U40,0),U40)</f>
        <v>1199</v>
      </c>
      <c r="W40" s="3">
        <f>IF(Tabela1[[#This Row],[2024]]/$K40&lt;=2,ROUNDDOWN($J40*V40,0),V40)</f>
        <v>565</v>
      </c>
      <c r="X40" s="3" t="b">
        <f>(Tabela1[[#This Row],[2025]]/Tabela1[[#This Row],[2013razem]]&gt;2)</f>
        <v>0</v>
      </c>
    </row>
    <row r="41" spans="1:24" x14ac:dyDescent="0.25">
      <c r="A41" t="s">
        <v>17</v>
      </c>
      <c r="B41">
        <v>1334060</v>
      </c>
      <c r="C41">
        <v>1395231</v>
      </c>
      <c r="D41">
        <v>578655</v>
      </c>
      <c r="E41">
        <v>677663</v>
      </c>
      <c r="F41" t="str">
        <f>MID(Tabela1[[#This Row],[woj]],4,1)</f>
        <v>D</v>
      </c>
      <c r="G41">
        <f>Tabela1[[#This Row],[k2013]]+Tabela1[[#This Row],[m2013]]</f>
        <v>2729291</v>
      </c>
      <c r="H41" s="3">
        <f>Tabela1[[#This Row],[k2014]]+Tabela1[[#This Row],[m2014]]</f>
        <v>1256318</v>
      </c>
      <c r="I41">
        <f>IF(AND(Tabela1[[#This Row],[k2014]]&gt;Tabela1[[#This Row],[k2013]],Tabela1[[#This Row],[m2014]]&gt;Tabela1[[#This Row],[m2013]]), 1, 0)</f>
        <v>0</v>
      </c>
      <c r="J41" s="3">
        <f>ROUNDDOWN(Tabela1[[#This Row],[2014raz]]/Tabela1[[#This Row],[2013razem]],4)</f>
        <v>0.46029999999999999</v>
      </c>
      <c r="K41" s="3">
        <f>Tabela1[[#This Row],[2013razem]]</f>
        <v>2729291</v>
      </c>
      <c r="L41" s="3">
        <f>Tabela1[[#This Row],[2014raz]]</f>
        <v>1256318</v>
      </c>
      <c r="M41" s="3">
        <f>IF(Tabela1[[#This Row],[2014]]/$K41&lt;=2,ROUNDDOWN($J41*L41,0),L41)</f>
        <v>578283</v>
      </c>
      <c r="N41" s="3">
        <f>IF(Tabela1[[#This Row],[2015]]/$K41&lt;=2,ROUNDDOWN($J41*M41,0),M41)</f>
        <v>266183</v>
      </c>
      <c r="O41" s="3">
        <f>IF(Tabela1[[#This Row],[2016]]/$K41&lt;=2,ROUNDDOWN($J41*N41,0),N41)</f>
        <v>122524</v>
      </c>
      <c r="P41" s="3">
        <f>IF(Tabela1[[#This Row],[2017]]/$K41&lt;=2,ROUNDDOWN($J41*O41,0),O41)</f>
        <v>56397</v>
      </c>
      <c r="Q41" s="3">
        <f>IF(Tabela1[[#This Row],[2018]]/$K41&lt;=2,ROUNDDOWN($J41*P41,0),P41)</f>
        <v>25959</v>
      </c>
      <c r="R41" s="3">
        <f>IF(Tabela1[[#This Row],[2019]]/$K41&lt;=2,ROUNDDOWN($J41*Q41,0),Q41)</f>
        <v>11948</v>
      </c>
      <c r="S41" s="3">
        <f>IF(Tabela1[[#This Row],[2020]]/$K41&lt;=2,ROUNDDOWN($J41*R41,0),R41)</f>
        <v>5499</v>
      </c>
      <c r="T41" s="3">
        <f>IF(Tabela1[[#This Row],[2021]]/$K41&lt;=2,ROUNDDOWN($J41*S41,0),S41)</f>
        <v>2531</v>
      </c>
      <c r="U41" s="3">
        <f>IF(Tabela1[[#This Row],[2022]]/$K41&lt;=2,ROUNDDOWN($J41*T41,0),T41)</f>
        <v>1165</v>
      </c>
      <c r="V41" s="3">
        <f>IF(Tabela1[[#This Row],[2023]]/$K41&lt;=2,ROUNDDOWN($J41*U41,0),U41)</f>
        <v>536</v>
      </c>
      <c r="W41" s="3">
        <f>IF(Tabela1[[#This Row],[2024]]/$K41&lt;=2,ROUNDDOWN($J41*V41,0),V41)</f>
        <v>246</v>
      </c>
      <c r="X41" s="3" t="b">
        <f>(Tabela1[[#This Row],[2025]]/Tabela1[[#This Row],[2013razem]]&gt;2)</f>
        <v>0</v>
      </c>
    </row>
    <row r="42" spans="1:24" x14ac:dyDescent="0.25">
      <c r="A42" t="s">
        <v>34</v>
      </c>
      <c r="B42">
        <v>2574432</v>
      </c>
      <c r="C42">
        <v>2409710</v>
      </c>
      <c r="D42">
        <v>987486</v>
      </c>
      <c r="E42">
        <v>999043</v>
      </c>
      <c r="F42" t="str">
        <f>MID(Tabela1[[#This Row],[woj]],4,1)</f>
        <v>C</v>
      </c>
      <c r="G42">
        <f>Tabela1[[#This Row],[k2013]]+Tabela1[[#This Row],[m2013]]</f>
        <v>4984142</v>
      </c>
      <c r="H42" s="3">
        <f>Tabela1[[#This Row],[k2014]]+Tabela1[[#This Row],[m2014]]</f>
        <v>1986529</v>
      </c>
      <c r="I42">
        <f>IF(AND(Tabela1[[#This Row],[k2014]]&gt;Tabela1[[#This Row],[k2013]],Tabela1[[#This Row],[m2014]]&gt;Tabela1[[#This Row],[m2013]]), 1, 0)</f>
        <v>0</v>
      </c>
      <c r="J42" s="3">
        <f>ROUNDDOWN(Tabela1[[#This Row],[2014raz]]/Tabela1[[#This Row],[2013razem]],4)</f>
        <v>0.39850000000000002</v>
      </c>
      <c r="K42" s="3">
        <f>Tabela1[[#This Row],[2013razem]]</f>
        <v>4984142</v>
      </c>
      <c r="L42" s="3">
        <f>Tabela1[[#This Row],[2014raz]]</f>
        <v>1986529</v>
      </c>
      <c r="M42" s="3">
        <f>IF(Tabela1[[#This Row],[2014]]/$K42&lt;=2,ROUNDDOWN($J42*L42,0),L42)</f>
        <v>791631</v>
      </c>
      <c r="N42" s="3">
        <f>IF(Tabela1[[#This Row],[2015]]/$K42&lt;=2,ROUNDDOWN($J42*M42,0),M42)</f>
        <v>315464</v>
      </c>
      <c r="O42" s="3">
        <f>IF(Tabela1[[#This Row],[2016]]/$K42&lt;=2,ROUNDDOWN($J42*N42,0),N42)</f>
        <v>125712</v>
      </c>
      <c r="P42" s="3">
        <f>IF(Tabela1[[#This Row],[2017]]/$K42&lt;=2,ROUNDDOWN($J42*O42,0),O42)</f>
        <v>50096</v>
      </c>
      <c r="Q42" s="3">
        <f>IF(Tabela1[[#This Row],[2018]]/$K42&lt;=2,ROUNDDOWN($J42*P42,0),P42)</f>
        <v>19963</v>
      </c>
      <c r="R42" s="3">
        <f>IF(Tabela1[[#This Row],[2019]]/$K42&lt;=2,ROUNDDOWN($J42*Q42,0),Q42)</f>
        <v>7955</v>
      </c>
      <c r="S42" s="3">
        <f>IF(Tabela1[[#This Row],[2020]]/$K42&lt;=2,ROUNDDOWN($J42*R42,0),R42)</f>
        <v>3170</v>
      </c>
      <c r="T42" s="3">
        <f>IF(Tabela1[[#This Row],[2021]]/$K42&lt;=2,ROUNDDOWN($J42*S42,0),S42)</f>
        <v>1263</v>
      </c>
      <c r="U42" s="3">
        <f>IF(Tabela1[[#This Row],[2022]]/$K42&lt;=2,ROUNDDOWN($J42*T42,0),T42)</f>
        <v>503</v>
      </c>
      <c r="V42" s="3">
        <f>IF(Tabela1[[#This Row],[2023]]/$K42&lt;=2,ROUNDDOWN($J42*U42,0),U42)</f>
        <v>200</v>
      </c>
      <c r="W42" s="3">
        <f>IF(Tabela1[[#This Row],[2024]]/$K42&lt;=2,ROUNDDOWN($J42*V42,0),V42)</f>
        <v>79</v>
      </c>
      <c r="X42" s="3" t="b">
        <f>(Tabela1[[#This Row],[2025]]/Tabela1[[#This Row],[2013razem]]&gt;2)</f>
        <v>0</v>
      </c>
    </row>
    <row r="43" spans="1:24" x14ac:dyDescent="0.25">
      <c r="A43" t="s">
        <v>37</v>
      </c>
      <c r="B43">
        <v>1598886</v>
      </c>
      <c r="C43">
        <v>1687917</v>
      </c>
      <c r="D43">
        <v>449788</v>
      </c>
      <c r="E43">
        <v>427615</v>
      </c>
      <c r="F43" t="str">
        <f>MID(Tabela1[[#This Row],[woj]],4,1)</f>
        <v>B</v>
      </c>
      <c r="G43">
        <f>Tabela1[[#This Row],[k2013]]+Tabela1[[#This Row],[m2013]]</f>
        <v>3286803</v>
      </c>
      <c r="H43" s="3">
        <f>Tabela1[[#This Row],[k2014]]+Tabela1[[#This Row],[m2014]]</f>
        <v>877403</v>
      </c>
      <c r="I43">
        <f>IF(AND(Tabela1[[#This Row],[k2014]]&gt;Tabela1[[#This Row],[k2013]],Tabela1[[#This Row],[m2014]]&gt;Tabela1[[#This Row],[m2013]]), 1, 0)</f>
        <v>0</v>
      </c>
      <c r="J43" s="3">
        <f>ROUNDDOWN(Tabela1[[#This Row],[2014raz]]/Tabela1[[#This Row],[2013razem]],4)</f>
        <v>0.26690000000000003</v>
      </c>
      <c r="K43" s="3">
        <f>Tabela1[[#This Row],[2013razem]]</f>
        <v>3286803</v>
      </c>
      <c r="L43" s="3">
        <f>Tabela1[[#This Row],[2014raz]]</f>
        <v>877403</v>
      </c>
      <c r="M43" s="3">
        <f>IF(Tabela1[[#This Row],[2014]]/$K43&lt;=2,ROUNDDOWN($J43*L43,0),L43)</f>
        <v>234178</v>
      </c>
      <c r="N43" s="3">
        <f>IF(Tabela1[[#This Row],[2015]]/$K43&lt;=2,ROUNDDOWN($J43*M43,0),M43)</f>
        <v>62502</v>
      </c>
      <c r="O43" s="3">
        <f>IF(Tabela1[[#This Row],[2016]]/$K43&lt;=2,ROUNDDOWN($J43*N43,0),N43)</f>
        <v>16681</v>
      </c>
      <c r="P43" s="3">
        <f>IF(Tabela1[[#This Row],[2017]]/$K43&lt;=2,ROUNDDOWN($J43*O43,0),O43)</f>
        <v>4452</v>
      </c>
      <c r="Q43" s="3">
        <f>IF(Tabela1[[#This Row],[2018]]/$K43&lt;=2,ROUNDDOWN($J43*P43,0),P43)</f>
        <v>1188</v>
      </c>
      <c r="R43" s="3">
        <f>IF(Tabela1[[#This Row],[2019]]/$K43&lt;=2,ROUNDDOWN($J43*Q43,0),Q43)</f>
        <v>317</v>
      </c>
      <c r="S43" s="3">
        <f>IF(Tabela1[[#This Row],[2020]]/$K43&lt;=2,ROUNDDOWN($J43*R43,0),R43)</f>
        <v>84</v>
      </c>
      <c r="T43" s="3">
        <f>IF(Tabela1[[#This Row],[2021]]/$K43&lt;=2,ROUNDDOWN($J43*S43,0),S43)</f>
        <v>22</v>
      </c>
      <c r="U43" s="3">
        <f>IF(Tabela1[[#This Row],[2022]]/$K43&lt;=2,ROUNDDOWN($J43*T43,0),T43)</f>
        <v>5</v>
      </c>
      <c r="V43" s="3">
        <f>IF(Tabela1[[#This Row],[2023]]/$K43&lt;=2,ROUNDDOWN($J43*U43,0),U43)</f>
        <v>1</v>
      </c>
      <c r="W43" s="3">
        <f>IF(Tabela1[[#This Row],[2024]]/$K43&lt;=2,ROUNDDOWN($J43*V43,0),V43)</f>
        <v>0</v>
      </c>
      <c r="X43" s="3" t="b">
        <f>(Tabela1[[#This Row],[2025]]/Tabela1[[#This Row],[2013razem]]&gt;2)</f>
        <v>0</v>
      </c>
    </row>
    <row r="44" spans="1:24" x14ac:dyDescent="0.25">
      <c r="A44" t="s">
        <v>32</v>
      </c>
      <c r="B44">
        <v>2966291</v>
      </c>
      <c r="C44">
        <v>2889963</v>
      </c>
      <c r="D44">
        <v>462453</v>
      </c>
      <c r="E44">
        <v>486354</v>
      </c>
      <c r="F44" t="str">
        <f>MID(Tabela1[[#This Row],[woj]],4,1)</f>
        <v>B</v>
      </c>
      <c r="G44">
        <f>Tabela1[[#This Row],[k2013]]+Tabela1[[#This Row],[m2013]]</f>
        <v>5856254</v>
      </c>
      <c r="H44" s="3">
        <f>Tabela1[[#This Row],[k2014]]+Tabela1[[#This Row],[m2014]]</f>
        <v>948807</v>
      </c>
      <c r="I44">
        <f>IF(AND(Tabela1[[#This Row],[k2014]]&gt;Tabela1[[#This Row],[k2013]],Tabela1[[#This Row],[m2014]]&gt;Tabela1[[#This Row],[m2013]]), 1, 0)</f>
        <v>0</v>
      </c>
      <c r="J44" s="3">
        <f>ROUNDDOWN(Tabela1[[#This Row],[2014raz]]/Tabela1[[#This Row],[2013razem]],4)</f>
        <v>0.16200000000000001</v>
      </c>
      <c r="K44" s="3">
        <f>Tabela1[[#This Row],[2013razem]]</f>
        <v>5856254</v>
      </c>
      <c r="L44" s="3">
        <f>Tabela1[[#This Row],[2014raz]]</f>
        <v>948807</v>
      </c>
      <c r="M44" s="3">
        <f>IF(Tabela1[[#This Row],[2014]]/$K44&lt;=2,ROUNDDOWN($J44*L44,0),L44)</f>
        <v>153706</v>
      </c>
      <c r="N44" s="3">
        <f>IF(Tabela1[[#This Row],[2015]]/$K44&lt;=2,ROUNDDOWN($J44*M44,0),M44)</f>
        <v>24900</v>
      </c>
      <c r="O44" s="3">
        <f>IF(Tabela1[[#This Row],[2016]]/$K44&lt;=2,ROUNDDOWN($J44*N44,0),N44)</f>
        <v>4033</v>
      </c>
      <c r="P44" s="3">
        <f>IF(Tabela1[[#This Row],[2017]]/$K44&lt;=2,ROUNDDOWN($J44*O44,0),O44)</f>
        <v>653</v>
      </c>
      <c r="Q44" s="3">
        <f>IF(Tabela1[[#This Row],[2018]]/$K44&lt;=2,ROUNDDOWN($J44*P44,0),P44)</f>
        <v>105</v>
      </c>
      <c r="R44" s="3">
        <f>IF(Tabela1[[#This Row],[2019]]/$K44&lt;=2,ROUNDDOWN($J44*Q44,0),Q44)</f>
        <v>17</v>
      </c>
      <c r="S44" s="3">
        <f>IF(Tabela1[[#This Row],[2020]]/$K44&lt;=2,ROUNDDOWN($J44*R44,0),R44)</f>
        <v>2</v>
      </c>
      <c r="T44" s="3">
        <f>IF(Tabela1[[#This Row],[2021]]/$K44&lt;=2,ROUNDDOWN($J44*S44,0),S44)</f>
        <v>0</v>
      </c>
      <c r="U44" s="3">
        <f>IF(Tabela1[[#This Row],[2022]]/$K44&lt;=2,ROUNDDOWN($J44*T44,0),T44)</f>
        <v>0</v>
      </c>
      <c r="V44" s="3">
        <f>IF(Tabela1[[#This Row],[2023]]/$K44&lt;=2,ROUNDDOWN($J44*U44,0),U44)</f>
        <v>0</v>
      </c>
      <c r="W44" s="3">
        <f>IF(Tabela1[[#This Row],[2024]]/$K44&lt;=2,ROUNDDOWN($J44*V44,0),V44)</f>
        <v>0</v>
      </c>
      <c r="X44" s="3" t="b">
        <f>(Tabela1[[#This Row],[2025]]/Tabela1[[#This Row],[2013razem]]&gt;2)</f>
        <v>0</v>
      </c>
    </row>
    <row r="45" spans="1:24" x14ac:dyDescent="0.25">
      <c r="A45" t="s">
        <v>27</v>
      </c>
      <c r="B45">
        <v>2613354</v>
      </c>
      <c r="C45">
        <v>2837241</v>
      </c>
      <c r="D45">
        <v>431144</v>
      </c>
      <c r="E45">
        <v>434113</v>
      </c>
      <c r="F45" t="str">
        <f>MID(Tabela1[[#This Row],[woj]],4,1)</f>
        <v>D</v>
      </c>
      <c r="G45">
        <f>Tabela1[[#This Row],[k2013]]+Tabela1[[#This Row],[m2013]]</f>
        <v>5450595</v>
      </c>
      <c r="H45" s="3">
        <f>Tabela1[[#This Row],[k2014]]+Tabela1[[#This Row],[m2014]]</f>
        <v>865257</v>
      </c>
      <c r="I45">
        <f>IF(AND(Tabela1[[#This Row],[k2014]]&gt;Tabela1[[#This Row],[k2013]],Tabela1[[#This Row],[m2014]]&gt;Tabela1[[#This Row],[m2013]]), 1, 0)</f>
        <v>0</v>
      </c>
      <c r="J45" s="3">
        <f>ROUNDDOWN(Tabela1[[#This Row],[2014raz]]/Tabela1[[#This Row],[2013razem]],4)</f>
        <v>0.15870000000000001</v>
      </c>
      <c r="K45" s="3">
        <f>Tabela1[[#This Row],[2013razem]]</f>
        <v>5450595</v>
      </c>
      <c r="L45" s="3">
        <f>Tabela1[[#This Row],[2014raz]]</f>
        <v>865257</v>
      </c>
      <c r="M45" s="3">
        <f>IF(Tabela1[[#This Row],[2014]]/$K45&lt;=2,ROUNDDOWN($J45*L45,0),L45)</f>
        <v>137316</v>
      </c>
      <c r="N45" s="3">
        <f>IF(Tabela1[[#This Row],[2015]]/$K45&lt;=2,ROUNDDOWN($J45*M45,0),M45)</f>
        <v>21792</v>
      </c>
      <c r="O45" s="3">
        <f>IF(Tabela1[[#This Row],[2016]]/$K45&lt;=2,ROUNDDOWN($J45*N45,0),N45)</f>
        <v>3458</v>
      </c>
      <c r="P45" s="3">
        <f>IF(Tabela1[[#This Row],[2017]]/$K45&lt;=2,ROUNDDOWN($J45*O45,0),O45)</f>
        <v>548</v>
      </c>
      <c r="Q45" s="3">
        <f>IF(Tabela1[[#This Row],[2018]]/$K45&lt;=2,ROUNDDOWN($J45*P45,0),P45)</f>
        <v>86</v>
      </c>
      <c r="R45" s="3">
        <f>IF(Tabela1[[#This Row],[2019]]/$K45&lt;=2,ROUNDDOWN($J45*Q45,0),Q45)</f>
        <v>13</v>
      </c>
      <c r="S45" s="3">
        <f>IF(Tabela1[[#This Row],[2020]]/$K45&lt;=2,ROUNDDOWN($J45*R45,0),R45)</f>
        <v>2</v>
      </c>
      <c r="T45" s="3">
        <f>IF(Tabela1[[#This Row],[2021]]/$K45&lt;=2,ROUNDDOWN($J45*S45,0),S45)</f>
        <v>0</v>
      </c>
      <c r="U45" s="3">
        <f>IF(Tabela1[[#This Row],[2022]]/$K45&lt;=2,ROUNDDOWN($J45*T45,0),T45)</f>
        <v>0</v>
      </c>
      <c r="V45" s="3">
        <f>IF(Tabela1[[#This Row],[2023]]/$K45&lt;=2,ROUNDDOWN($J45*U45,0),U45)</f>
        <v>0</v>
      </c>
      <c r="W45" s="3">
        <f>IF(Tabela1[[#This Row],[2024]]/$K45&lt;=2,ROUNDDOWN($J45*V45,0),V45)</f>
        <v>0</v>
      </c>
      <c r="X45" s="3" t="b">
        <f>(Tabela1[[#This Row],[2025]]/Tabela1[[#This Row],[2013razem]]&gt;2)</f>
        <v>0</v>
      </c>
    </row>
    <row r="46" spans="1:24" x14ac:dyDescent="0.25">
      <c r="A46" t="s">
        <v>41</v>
      </c>
      <c r="B46">
        <v>2346640</v>
      </c>
      <c r="C46">
        <v>2197559</v>
      </c>
      <c r="D46">
        <v>373470</v>
      </c>
      <c r="E46">
        <v>353365</v>
      </c>
      <c r="F46" t="str">
        <f>MID(Tabela1[[#This Row],[woj]],4,1)</f>
        <v>B</v>
      </c>
      <c r="G46">
        <f>Tabela1[[#This Row],[k2013]]+Tabela1[[#This Row],[m2013]]</f>
        <v>4544199</v>
      </c>
      <c r="H46" s="3">
        <f>Tabela1[[#This Row],[k2014]]+Tabela1[[#This Row],[m2014]]</f>
        <v>726835</v>
      </c>
      <c r="I46">
        <f>IF(AND(Tabela1[[#This Row],[k2014]]&gt;Tabela1[[#This Row],[k2013]],Tabela1[[#This Row],[m2014]]&gt;Tabela1[[#This Row],[m2013]]), 1, 0)</f>
        <v>0</v>
      </c>
      <c r="J46" s="3">
        <f>ROUNDDOWN(Tabela1[[#This Row],[2014raz]]/Tabela1[[#This Row],[2013razem]],4)</f>
        <v>0.15989999999999999</v>
      </c>
      <c r="K46" s="3">
        <f>Tabela1[[#This Row],[2013razem]]</f>
        <v>4544199</v>
      </c>
      <c r="L46" s="3">
        <f>Tabela1[[#This Row],[2014raz]]</f>
        <v>726835</v>
      </c>
      <c r="M46" s="3">
        <f>IF(Tabela1[[#This Row],[2014]]/$K46&lt;=2,ROUNDDOWN($J46*L46,0),L46)</f>
        <v>116220</v>
      </c>
      <c r="N46" s="3">
        <f>IF(Tabela1[[#This Row],[2015]]/$K46&lt;=2,ROUNDDOWN($J46*M46,0),M46)</f>
        <v>18583</v>
      </c>
      <c r="O46" s="3">
        <f>IF(Tabela1[[#This Row],[2016]]/$K46&lt;=2,ROUNDDOWN($J46*N46,0),N46)</f>
        <v>2971</v>
      </c>
      <c r="P46" s="3">
        <f>IF(Tabela1[[#This Row],[2017]]/$K46&lt;=2,ROUNDDOWN($J46*O46,0),O46)</f>
        <v>475</v>
      </c>
      <c r="Q46" s="3">
        <f>IF(Tabela1[[#This Row],[2018]]/$K46&lt;=2,ROUNDDOWN($J46*P46,0),P46)</f>
        <v>75</v>
      </c>
      <c r="R46" s="3">
        <f>IF(Tabela1[[#This Row],[2019]]/$K46&lt;=2,ROUNDDOWN($J46*Q46,0),Q46)</f>
        <v>11</v>
      </c>
      <c r="S46" s="3">
        <f>IF(Tabela1[[#This Row],[2020]]/$K46&lt;=2,ROUNDDOWN($J46*R46,0),R46)</f>
        <v>1</v>
      </c>
      <c r="T46" s="3">
        <f>IF(Tabela1[[#This Row],[2021]]/$K46&lt;=2,ROUNDDOWN($J46*S46,0),S46)</f>
        <v>0</v>
      </c>
      <c r="U46" s="3">
        <f>IF(Tabela1[[#This Row],[2022]]/$K46&lt;=2,ROUNDDOWN($J46*T46,0),T46)</f>
        <v>0</v>
      </c>
      <c r="V46" s="3">
        <f>IF(Tabela1[[#This Row],[2023]]/$K46&lt;=2,ROUNDDOWN($J46*U46,0),U46)</f>
        <v>0</v>
      </c>
      <c r="W46" s="3">
        <f>IF(Tabela1[[#This Row],[2024]]/$K46&lt;=2,ROUNDDOWN($J46*V46,0),V46)</f>
        <v>0</v>
      </c>
      <c r="X46" s="3" t="b">
        <f>(Tabela1[[#This Row],[2025]]/Tabela1[[#This Row],[2013razem]]&gt;2)</f>
        <v>0</v>
      </c>
    </row>
    <row r="47" spans="1:24" x14ac:dyDescent="0.25">
      <c r="A47" t="s">
        <v>20</v>
      </c>
      <c r="B47">
        <v>2486640</v>
      </c>
      <c r="C47">
        <v>2265936</v>
      </c>
      <c r="D47">
        <v>297424</v>
      </c>
      <c r="E47">
        <v>274759</v>
      </c>
      <c r="F47" t="str">
        <f>MID(Tabela1[[#This Row],[woj]],4,1)</f>
        <v>A</v>
      </c>
      <c r="G47">
        <f>Tabela1[[#This Row],[k2013]]+Tabela1[[#This Row],[m2013]]</f>
        <v>4752576</v>
      </c>
      <c r="H47" s="3">
        <f>Tabela1[[#This Row],[k2014]]+Tabela1[[#This Row],[m2014]]</f>
        <v>572183</v>
      </c>
      <c r="I47">
        <f>IF(AND(Tabela1[[#This Row],[k2014]]&gt;Tabela1[[#This Row],[k2013]],Tabela1[[#This Row],[m2014]]&gt;Tabela1[[#This Row],[m2013]]), 1, 0)</f>
        <v>0</v>
      </c>
      <c r="J47" s="3">
        <f>ROUNDDOWN(Tabela1[[#This Row],[2014raz]]/Tabela1[[#This Row],[2013razem]],4)</f>
        <v>0.1203</v>
      </c>
      <c r="K47" s="3">
        <f>Tabela1[[#This Row],[2013razem]]</f>
        <v>4752576</v>
      </c>
      <c r="L47" s="3">
        <f>Tabela1[[#This Row],[2014raz]]</f>
        <v>572183</v>
      </c>
      <c r="M47" s="3">
        <f>IF(Tabela1[[#This Row],[2014]]/$K47&lt;=2,ROUNDDOWN($J47*L47,0),L47)</f>
        <v>68833</v>
      </c>
      <c r="N47" s="3">
        <f>IF(Tabela1[[#This Row],[2015]]/$K47&lt;=2,ROUNDDOWN($J47*M47,0),M47)</f>
        <v>8280</v>
      </c>
      <c r="O47" s="3">
        <f>IF(Tabela1[[#This Row],[2016]]/$K47&lt;=2,ROUNDDOWN($J47*N47,0),N47)</f>
        <v>996</v>
      </c>
      <c r="P47" s="3">
        <f>IF(Tabela1[[#This Row],[2017]]/$K47&lt;=2,ROUNDDOWN($J47*O47,0),O47)</f>
        <v>119</v>
      </c>
      <c r="Q47" s="3">
        <f>IF(Tabela1[[#This Row],[2018]]/$K47&lt;=2,ROUNDDOWN($J47*P47,0),P47)</f>
        <v>14</v>
      </c>
      <c r="R47" s="3">
        <f>IF(Tabela1[[#This Row],[2019]]/$K47&lt;=2,ROUNDDOWN($J47*Q47,0),Q47)</f>
        <v>1</v>
      </c>
      <c r="S47" s="3">
        <f>IF(Tabela1[[#This Row],[2020]]/$K47&lt;=2,ROUNDDOWN($J47*R47,0),R47)</f>
        <v>0</v>
      </c>
      <c r="T47" s="3">
        <f>IF(Tabela1[[#This Row],[2021]]/$K47&lt;=2,ROUNDDOWN($J47*S47,0),S47)</f>
        <v>0</v>
      </c>
      <c r="U47" s="3">
        <f>IF(Tabela1[[#This Row],[2022]]/$K47&lt;=2,ROUNDDOWN($J47*T47,0),T47)</f>
        <v>0</v>
      </c>
      <c r="V47" s="3">
        <f>IF(Tabela1[[#This Row],[2023]]/$K47&lt;=2,ROUNDDOWN($J47*U47,0),U47)</f>
        <v>0</v>
      </c>
      <c r="W47" s="3">
        <f>IF(Tabela1[[#This Row],[2024]]/$K47&lt;=2,ROUNDDOWN($J47*V47,0),V47)</f>
        <v>0</v>
      </c>
      <c r="X47" s="3" t="b">
        <f>(Tabela1[[#This Row],[2025]]/Tabela1[[#This Row],[2013razem]]&gt;2)</f>
        <v>0</v>
      </c>
    </row>
    <row r="48" spans="1:24" x14ac:dyDescent="0.25">
      <c r="A48" t="s">
        <v>35</v>
      </c>
      <c r="B48">
        <v>1778590</v>
      </c>
      <c r="C48">
        <v>1874844</v>
      </c>
      <c r="D48">
        <v>111191</v>
      </c>
      <c r="E48">
        <v>117846</v>
      </c>
      <c r="F48" t="str">
        <f>MID(Tabela1[[#This Row],[woj]],4,1)</f>
        <v>B</v>
      </c>
      <c r="G48">
        <f>Tabela1[[#This Row],[k2013]]+Tabela1[[#This Row],[m2013]]</f>
        <v>3653434</v>
      </c>
      <c r="H48" s="3">
        <f>Tabela1[[#This Row],[k2014]]+Tabela1[[#This Row],[m2014]]</f>
        <v>229037</v>
      </c>
      <c r="I48">
        <f>IF(AND(Tabela1[[#This Row],[k2014]]&gt;Tabela1[[#This Row],[k2013]],Tabela1[[#This Row],[m2014]]&gt;Tabela1[[#This Row],[m2013]]), 1, 0)</f>
        <v>0</v>
      </c>
      <c r="J48" s="3">
        <f>ROUNDDOWN(Tabela1[[#This Row],[2014raz]]/Tabela1[[#This Row],[2013razem]],4)</f>
        <v>6.2600000000000003E-2</v>
      </c>
      <c r="K48" s="3">
        <f>Tabela1[[#This Row],[2013razem]]</f>
        <v>3653434</v>
      </c>
      <c r="L48" s="3">
        <f>Tabela1[[#This Row],[2014raz]]</f>
        <v>229037</v>
      </c>
      <c r="M48" s="3">
        <f>IF(Tabela1[[#This Row],[2014]]/$K48&lt;=2,ROUNDDOWN($J48*L48,0),L48)</f>
        <v>14337</v>
      </c>
      <c r="N48" s="3">
        <f>IF(Tabela1[[#This Row],[2015]]/$K48&lt;=2,ROUNDDOWN($J48*M48,0),M48)</f>
        <v>897</v>
      </c>
      <c r="O48" s="3">
        <f>IF(Tabela1[[#This Row],[2016]]/$K48&lt;=2,ROUNDDOWN($J48*N48,0),N48)</f>
        <v>56</v>
      </c>
      <c r="P48" s="3">
        <f>IF(Tabela1[[#This Row],[2017]]/$K48&lt;=2,ROUNDDOWN($J48*O48,0),O48)</f>
        <v>3</v>
      </c>
      <c r="Q48" s="3">
        <f>IF(Tabela1[[#This Row],[2018]]/$K48&lt;=2,ROUNDDOWN($J48*P48,0),P48)</f>
        <v>0</v>
      </c>
      <c r="R48" s="3">
        <f>IF(Tabela1[[#This Row],[2019]]/$K48&lt;=2,ROUNDDOWN($J48*Q48,0),Q48)</f>
        <v>0</v>
      </c>
      <c r="S48" s="3">
        <f>IF(Tabela1[[#This Row],[2020]]/$K48&lt;=2,ROUNDDOWN($J48*R48,0),R48)</f>
        <v>0</v>
      </c>
      <c r="T48" s="3">
        <f>IF(Tabela1[[#This Row],[2021]]/$K48&lt;=2,ROUNDDOWN($J48*S48,0),S48)</f>
        <v>0</v>
      </c>
      <c r="U48" s="3">
        <f>IF(Tabela1[[#This Row],[2022]]/$K48&lt;=2,ROUNDDOWN($J48*T48,0),T48)</f>
        <v>0</v>
      </c>
      <c r="V48" s="3">
        <f>IF(Tabela1[[#This Row],[2023]]/$K48&lt;=2,ROUNDDOWN($J48*U48,0),U48)</f>
        <v>0</v>
      </c>
      <c r="W48" s="3">
        <f>IF(Tabela1[[#This Row],[2024]]/$K48&lt;=2,ROUNDDOWN($J48*V48,0),V48)</f>
        <v>0</v>
      </c>
      <c r="X48" s="3" t="b">
        <f>(Tabela1[[#This Row],[2025]]/Tabela1[[#This Row],[2013razem]]&gt;2)</f>
        <v>0</v>
      </c>
    </row>
    <row r="49" spans="1:24" x14ac:dyDescent="0.25">
      <c r="A49" t="s">
        <v>42</v>
      </c>
      <c r="B49">
        <v>2548438</v>
      </c>
      <c r="C49">
        <v>2577213</v>
      </c>
      <c r="D49">
        <v>37986</v>
      </c>
      <c r="E49">
        <v>37766</v>
      </c>
      <c r="F49" t="str">
        <f>MID(Tabela1[[#This Row],[woj]],4,1)</f>
        <v>D</v>
      </c>
      <c r="G49">
        <f>Tabela1[[#This Row],[k2013]]+Tabela1[[#This Row],[m2013]]</f>
        <v>5125651</v>
      </c>
      <c r="H49" s="3">
        <f>Tabela1[[#This Row],[k2014]]+Tabela1[[#This Row],[m2014]]</f>
        <v>75752</v>
      </c>
      <c r="I49">
        <f>IF(AND(Tabela1[[#This Row],[k2014]]&gt;Tabela1[[#This Row],[k2013]],Tabela1[[#This Row],[m2014]]&gt;Tabela1[[#This Row],[m2013]]), 1, 0)</f>
        <v>0</v>
      </c>
      <c r="J49" s="3">
        <f>ROUNDDOWN(Tabela1[[#This Row],[2014raz]]/Tabela1[[#This Row],[2013razem]],4)</f>
        <v>1.47E-2</v>
      </c>
      <c r="K49" s="3">
        <f>Tabela1[[#This Row],[2013razem]]</f>
        <v>5125651</v>
      </c>
      <c r="L49" s="3">
        <f>Tabela1[[#This Row],[2014raz]]</f>
        <v>75752</v>
      </c>
      <c r="M49" s="3">
        <f>IF(Tabela1[[#This Row],[2014]]/$K49&lt;=2,ROUNDDOWN($J49*L49,0),L49)</f>
        <v>1113</v>
      </c>
      <c r="N49" s="3">
        <f>IF(Tabela1[[#This Row],[2015]]/$K49&lt;=2,ROUNDDOWN($J49*M49,0),M49)</f>
        <v>16</v>
      </c>
      <c r="O49" s="3">
        <f>IF(Tabela1[[#This Row],[2016]]/$K49&lt;=2,ROUNDDOWN($J49*N49,0),N49)</f>
        <v>0</v>
      </c>
      <c r="P49" s="3">
        <f>IF(Tabela1[[#This Row],[2017]]/$K49&lt;=2,ROUNDDOWN($J49*O49,0),O49)</f>
        <v>0</v>
      </c>
      <c r="Q49" s="3">
        <f>IF(Tabela1[[#This Row],[2018]]/$K49&lt;=2,ROUNDDOWN($J49*P49,0),P49)</f>
        <v>0</v>
      </c>
      <c r="R49" s="3">
        <f>IF(Tabela1[[#This Row],[2019]]/$K49&lt;=2,ROUNDDOWN($J49*Q49,0),Q49)</f>
        <v>0</v>
      </c>
      <c r="S49" s="3">
        <f>IF(Tabela1[[#This Row],[2020]]/$K49&lt;=2,ROUNDDOWN($J49*R49,0),R49)</f>
        <v>0</v>
      </c>
      <c r="T49" s="3">
        <f>IF(Tabela1[[#This Row],[2021]]/$K49&lt;=2,ROUNDDOWN($J49*S49,0),S49)</f>
        <v>0</v>
      </c>
      <c r="U49" s="3">
        <f>IF(Tabela1[[#This Row],[2022]]/$K49&lt;=2,ROUNDDOWN($J49*T49,0),T49)</f>
        <v>0</v>
      </c>
      <c r="V49" s="3">
        <f>IF(Tabela1[[#This Row],[2023]]/$K49&lt;=2,ROUNDDOWN($J49*U49,0),U49)</f>
        <v>0</v>
      </c>
      <c r="W49" s="3">
        <f>IF(Tabela1[[#This Row],[2024]]/$K49&lt;=2,ROUNDDOWN($J49*V49,0),V49)</f>
        <v>0</v>
      </c>
      <c r="X49" s="3" t="b">
        <f>(Tabela1[[#This Row],[2025]]/Tabela1[[#This Row],[2013razem]]&gt;2)</f>
        <v>0</v>
      </c>
    </row>
    <row r="50" spans="1:24" x14ac:dyDescent="0.25">
      <c r="A50" t="s">
        <v>29</v>
      </c>
      <c r="B50">
        <v>2478386</v>
      </c>
      <c r="C50">
        <v>2562144</v>
      </c>
      <c r="D50">
        <v>30035</v>
      </c>
      <c r="E50">
        <v>29396</v>
      </c>
      <c r="F50" t="str">
        <f>MID(Tabela1[[#This Row],[woj]],4,1)</f>
        <v>C</v>
      </c>
      <c r="G50">
        <f>Tabela1[[#This Row],[k2013]]+Tabela1[[#This Row],[m2013]]</f>
        <v>5040530</v>
      </c>
      <c r="H50" s="3">
        <f>Tabela1[[#This Row],[k2014]]+Tabela1[[#This Row],[m2014]]</f>
        <v>59431</v>
      </c>
      <c r="I50">
        <f>IF(AND(Tabela1[[#This Row],[k2014]]&gt;Tabela1[[#This Row],[k2013]],Tabela1[[#This Row],[m2014]]&gt;Tabela1[[#This Row],[m2013]]), 1, 0)</f>
        <v>0</v>
      </c>
      <c r="J50" s="3">
        <f>ROUNDDOWN(Tabela1[[#This Row],[2014raz]]/Tabela1[[#This Row],[2013razem]],4)</f>
        <v>1.17E-2</v>
      </c>
      <c r="K50" s="3">
        <f>Tabela1[[#This Row],[2013razem]]</f>
        <v>5040530</v>
      </c>
      <c r="L50" s="3">
        <f>Tabela1[[#This Row],[2014raz]]</f>
        <v>59431</v>
      </c>
      <c r="M50" s="3">
        <f>IF(Tabela1[[#This Row],[2014]]/$K50&lt;=2,ROUNDDOWN($J50*L50,0),L50)</f>
        <v>695</v>
      </c>
      <c r="N50" s="3">
        <f>IF(Tabela1[[#This Row],[2015]]/$K50&lt;=2,ROUNDDOWN($J50*M50,0),M50)</f>
        <v>8</v>
      </c>
      <c r="O50" s="3">
        <f>IF(Tabela1[[#This Row],[2016]]/$K50&lt;=2,ROUNDDOWN($J50*N50,0),N50)</f>
        <v>0</v>
      </c>
      <c r="P50" s="3">
        <f>IF(Tabela1[[#This Row],[2017]]/$K50&lt;=2,ROUNDDOWN($J50*O50,0),O50)</f>
        <v>0</v>
      </c>
      <c r="Q50" s="3">
        <f>IF(Tabela1[[#This Row],[2018]]/$K50&lt;=2,ROUNDDOWN($J50*P50,0),P50)</f>
        <v>0</v>
      </c>
      <c r="R50" s="3">
        <f>IF(Tabela1[[#This Row],[2019]]/$K50&lt;=2,ROUNDDOWN($J50*Q50,0),Q50)</f>
        <v>0</v>
      </c>
      <c r="S50" s="3">
        <f>IF(Tabela1[[#This Row],[2020]]/$K50&lt;=2,ROUNDDOWN($J50*R50,0),R50)</f>
        <v>0</v>
      </c>
      <c r="T50" s="3">
        <f>IF(Tabela1[[#This Row],[2021]]/$K50&lt;=2,ROUNDDOWN($J50*S50,0),S50)</f>
        <v>0</v>
      </c>
      <c r="U50" s="3">
        <f>IF(Tabela1[[#This Row],[2022]]/$K50&lt;=2,ROUNDDOWN($J50*T50,0),T50)</f>
        <v>0</v>
      </c>
      <c r="V50" s="3">
        <f>IF(Tabela1[[#This Row],[2023]]/$K50&lt;=2,ROUNDDOWN($J50*U50,0),U50)</f>
        <v>0</v>
      </c>
      <c r="W50" s="3">
        <f>IF(Tabela1[[#This Row],[2024]]/$K50&lt;=2,ROUNDDOWN($J50*V50,0),V50)</f>
        <v>0</v>
      </c>
      <c r="X50" s="3" t="b">
        <f>(Tabela1[[#This Row],[2025]]/Tabela1[[#This Row],[2013razem]]&gt;2)</f>
        <v>0</v>
      </c>
    </row>
    <row r="51" spans="1:24" x14ac:dyDescent="0.25">
      <c r="A51" t="s">
        <v>40</v>
      </c>
      <c r="B51">
        <v>2115336</v>
      </c>
      <c r="C51">
        <v>2202769</v>
      </c>
      <c r="D51">
        <v>15339</v>
      </c>
      <c r="E51">
        <v>14652</v>
      </c>
      <c r="F51" t="str">
        <f>MID(Tabela1[[#This Row],[woj]],4,1)</f>
        <v>D</v>
      </c>
      <c r="G51">
        <f>Tabela1[[#This Row],[k2013]]+Tabela1[[#This Row],[m2013]]</f>
        <v>4318105</v>
      </c>
      <c r="H51" s="3">
        <f>Tabela1[[#This Row],[k2014]]+Tabela1[[#This Row],[m2014]]</f>
        <v>29991</v>
      </c>
      <c r="I51">
        <f>IF(AND(Tabela1[[#This Row],[k2014]]&gt;Tabela1[[#This Row],[k2013]],Tabela1[[#This Row],[m2014]]&gt;Tabela1[[#This Row],[m2013]]), 1, 0)</f>
        <v>0</v>
      </c>
      <c r="J51" s="3">
        <f>ROUNDDOWN(Tabela1[[#This Row],[2014raz]]/Tabela1[[#This Row],[2013razem]],4)</f>
        <v>6.8999999999999999E-3</v>
      </c>
      <c r="K51" s="3">
        <f>Tabela1[[#This Row],[2013razem]]</f>
        <v>4318105</v>
      </c>
      <c r="L51" s="3">
        <f>Tabela1[[#This Row],[2014raz]]</f>
        <v>29991</v>
      </c>
      <c r="M51" s="3">
        <f>IF(Tabela1[[#This Row],[2014]]/$K51&lt;=2,ROUNDDOWN($J51*L51,0),L51)</f>
        <v>206</v>
      </c>
      <c r="N51" s="3">
        <f>IF(Tabela1[[#This Row],[2015]]/$K51&lt;=2,ROUNDDOWN($J51*M51,0),M51)</f>
        <v>1</v>
      </c>
      <c r="O51" s="3">
        <f>IF(Tabela1[[#This Row],[2016]]/$K51&lt;=2,ROUNDDOWN($J51*N51,0),N51)</f>
        <v>0</v>
      </c>
      <c r="P51" s="3">
        <f>IF(Tabela1[[#This Row],[2017]]/$K51&lt;=2,ROUNDDOWN($J51*O51,0),O51)</f>
        <v>0</v>
      </c>
      <c r="Q51" s="3">
        <f>IF(Tabela1[[#This Row],[2018]]/$K51&lt;=2,ROUNDDOWN($J51*P51,0),P51)</f>
        <v>0</v>
      </c>
      <c r="R51" s="3">
        <f>IF(Tabela1[[#This Row],[2019]]/$K51&lt;=2,ROUNDDOWN($J51*Q51,0),Q51)</f>
        <v>0</v>
      </c>
      <c r="S51" s="3">
        <f>IF(Tabela1[[#This Row],[2020]]/$K51&lt;=2,ROUNDDOWN($J51*R51,0),R51)</f>
        <v>0</v>
      </c>
      <c r="T51" s="3">
        <f>IF(Tabela1[[#This Row],[2021]]/$K51&lt;=2,ROUNDDOWN($J51*S51,0),S51)</f>
        <v>0</v>
      </c>
      <c r="U51" s="3">
        <f>IF(Tabela1[[#This Row],[2022]]/$K51&lt;=2,ROUNDDOWN($J51*T51,0),T51)</f>
        <v>0</v>
      </c>
      <c r="V51" s="3">
        <f>IF(Tabela1[[#This Row],[2023]]/$K51&lt;=2,ROUNDDOWN($J51*U51,0),U51)</f>
        <v>0</v>
      </c>
      <c r="W51" s="3">
        <f>IF(Tabela1[[#This Row],[2024]]/$K51&lt;=2,ROUNDDOWN($J51*V51,0),V51)</f>
        <v>0</v>
      </c>
      <c r="X51" s="3" t="b">
        <f>(Tabela1[[#This Row],[2025]]/Tabela1[[#This Row],[2013razem]]&gt;2)</f>
        <v>0</v>
      </c>
    </row>
    <row r="53" spans="1:24" x14ac:dyDescent="0.25">
      <c r="V53">
        <v>5.3</v>
      </c>
      <c r="W53" s="5" t="s">
        <v>83</v>
      </c>
      <c r="X53" s="5" t="s">
        <v>82</v>
      </c>
    </row>
    <row r="54" spans="1:24" x14ac:dyDescent="0.25">
      <c r="W54" s="5">
        <f>SUM(Tabela1[2025])</f>
        <v>125930205</v>
      </c>
      <c r="X54" s="5">
        <f>COUNTIF(Tabela1[przeludnienie],TRUE)</f>
        <v>18</v>
      </c>
    </row>
  </sheetData>
  <phoneticPr fontId="2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Z x H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9 n E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Z x H V C i K R 7 g O A A A A E Q A A A B M A H A B G b 3 J t d W x h c y 9 T Z W N 0 a W 9 u M S 5 t I K I Y A C i g F A A A A A A A A A A A A A A A A A A A A A A A A A A A A C t O T S 7 J z M 9 T C I b Q h t Y A U E s B A i 0 A F A A C A A g A f Z x H V F 2 d n Z i j A A A A 9 g A A A B I A A A A A A A A A A A A A A A A A A A A A A E N v b m Z p Z y 9 Q Y W N r Y W d l L n h t b F B L A Q I t A B Q A A g A I A H 2 c R 1 Q P y u m r p A A A A O k A A A A T A A A A A A A A A A A A A A A A A O 8 A A A B b Q 2 9 u d G V u d F 9 U e X B l c 1 0 u e G 1 s U E s B A i 0 A F A A C A A g A f Z x H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X X b X f d c r d P t d S c D j d 7 P x U A A A A A A g A A A A A A E G Y A A A A B A A A g A A A A Z t g S / 0 A Z X B n N + b 2 h d Y M k F 6 h o h Y F 1 M s 3 p y q g k e I K L S C I A A A A A D o A A A A A C A A A g A A A A H w 5 T z v g 6 S T V m g R 4 A 2 / O M h k q W 7 D e R M S d A L I M N K 1 5 O t S x Q A A A A v u E m X s 2 Q Y I g x q Y a p F d r B T 1 O H r j X l q 4 S S 6 u P a p 6 M 8 E K 4 v U / C l 4 j + Z K O k T 6 4 z 1 S x s 1 1 d P Y + 0 l 4 c T s a x Y Y g 5 z A z f j v 9 Z 3 1 N h g q i E 6 5 b H H S 9 1 K 5 A A A A A j 8 y c 1 R J 9 c h E G D M G 6 f 5 H 2 P K 9 U a m C P F J Y z L 6 v s H Z o n w 0 l W g Z o 4 I b C R 1 B x p 8 d 9 F p v p z V O O 8 I f s 3 a W F W L k e V n X T 9 z A = = < / D a t a M a s h u p > 
</file>

<file path=customXml/itemProps1.xml><?xml version="1.0" encoding="utf-8"?>
<ds:datastoreItem xmlns:ds="http://schemas.openxmlformats.org/officeDocument/2006/customXml" ds:itemID="{889CDB23-C5A0-4100-9BA2-B934307B0A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51</vt:lpstr>
      <vt:lpstr>52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Tkaczewski</dc:creator>
  <cp:lastModifiedBy>Mateusz Tkaczewski</cp:lastModifiedBy>
  <dcterms:created xsi:type="dcterms:W3CDTF">2022-02-07T18:31:22Z</dcterms:created>
  <dcterms:modified xsi:type="dcterms:W3CDTF">2022-02-08T20:39:55Z</dcterms:modified>
</cp:coreProperties>
</file>