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CZY\ZPS zad 2\Zad3 Analiza widmowa\"/>
    </mc:Choice>
  </mc:AlternateContent>
  <xr:revisionPtr revIDLastSave="0" documentId="13_ncr:1_{C2B17A78-8AA4-4EE3-A536-DA3E1F3C9F42}" xr6:coauthVersionLast="45" xr6:coauthVersionMax="45" xr10:uidLastSave="{00000000-0000-0000-0000-000000000000}"/>
  <bookViews>
    <workbookView xWindow="-120" yWindow="-120" windowWidth="29040" windowHeight="15840" xr2:uid="{AD266886-D883-4A98-8EEE-0FBB4E015705}"/>
  </bookViews>
  <sheets>
    <sheet name="Częstotoliwości" sheetId="1" r:id="rId1"/>
    <sheet name="Tabela praw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09" i="1" l="1"/>
  <c r="N1410" i="1"/>
  <c r="N1411" i="1"/>
  <c r="N1412" i="1"/>
  <c r="N1413" i="1"/>
  <c r="N1414" i="1"/>
  <c r="M1414" i="1" s="1"/>
  <c r="N1415" i="1"/>
  <c r="M1415" i="1" s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M1445" i="1" s="1"/>
  <c r="N1446" i="1"/>
  <c r="M1446" i="1" s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M1477" i="1" s="1"/>
  <c r="N1478" i="1"/>
  <c r="N1479" i="1"/>
  <c r="N1480" i="1"/>
  <c r="N1481" i="1"/>
  <c r="N1482" i="1"/>
  <c r="N1483" i="1"/>
  <c r="N1484" i="1"/>
  <c r="M1484" i="1" s="1"/>
  <c r="N1485" i="1"/>
  <c r="N1486" i="1"/>
  <c r="N1487" i="1"/>
  <c r="N1488" i="1"/>
  <c r="N1489" i="1"/>
  <c r="N1490" i="1"/>
  <c r="N1491" i="1"/>
  <c r="N1492" i="1"/>
  <c r="N1493" i="1"/>
  <c r="M1493" i="1" s="1"/>
  <c r="N1494" i="1"/>
  <c r="M1494" i="1" s="1"/>
  <c r="N1495" i="1"/>
  <c r="M1495" i="1" s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M1525" i="1" s="1"/>
  <c r="N1526" i="1"/>
  <c r="M1526" i="1" s="1"/>
  <c r="N1527" i="1"/>
  <c r="N1528" i="1"/>
  <c r="N1529" i="1"/>
  <c r="N1530" i="1"/>
  <c r="N1531" i="1"/>
  <c r="N1532" i="1"/>
  <c r="M1532" i="1" s="1"/>
  <c r="N1533" i="1"/>
  <c r="N1534" i="1"/>
  <c r="N1535" i="1"/>
  <c r="N1536" i="1"/>
  <c r="N1537" i="1"/>
  <c r="N1538" i="1"/>
  <c r="N1539" i="1"/>
  <c r="N1540" i="1"/>
  <c r="N1541" i="1"/>
  <c r="N1542" i="1"/>
  <c r="M1542" i="1" s="1"/>
  <c r="N1543" i="1"/>
  <c r="M1543" i="1" s="1"/>
  <c r="N1544" i="1"/>
  <c r="M1544" i="1" s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M1561" i="1" s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M1573" i="1" s="1"/>
  <c r="N1574" i="1"/>
  <c r="M1574" i="1" s="1"/>
  <c r="N1575" i="1"/>
  <c r="N1576" i="1"/>
  <c r="N1577" i="1"/>
  <c r="N1578" i="1"/>
  <c r="N1579" i="1"/>
  <c r="N1580" i="1"/>
  <c r="M1580" i="1" s="1"/>
  <c r="N1581" i="1"/>
  <c r="N1582" i="1"/>
  <c r="N1583" i="1"/>
  <c r="N1584" i="1"/>
  <c r="N1585" i="1"/>
  <c r="N1586" i="1"/>
  <c r="N1587" i="1"/>
  <c r="N1588" i="1"/>
  <c r="N1589" i="1"/>
  <c r="N1590" i="1"/>
  <c r="M1590" i="1" s="1"/>
  <c r="N1591" i="1"/>
  <c r="M1591" i="1" s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M1605" i="1" s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M1621" i="1" s="1"/>
  <c r="N1622" i="1"/>
  <c r="M1622" i="1" s="1"/>
  <c r="N1623" i="1"/>
  <c r="M1623" i="1" s="1"/>
  <c r="N1624" i="1"/>
  <c r="N1625" i="1"/>
  <c r="N1626" i="1"/>
  <c r="N1627" i="1"/>
  <c r="N1628" i="1"/>
  <c r="M1628" i="1" s="1"/>
  <c r="N1629" i="1"/>
  <c r="N1630" i="1"/>
  <c r="N1631" i="1"/>
  <c r="N1632" i="1"/>
  <c r="N1633" i="1"/>
  <c r="N1634" i="1"/>
  <c r="N1635" i="1"/>
  <c r="N1636" i="1"/>
  <c r="N1637" i="1"/>
  <c r="N1638" i="1"/>
  <c r="M1638" i="1" s="1"/>
  <c r="N1639" i="1"/>
  <c r="M1639" i="1" s="1"/>
  <c r="N1640" i="1"/>
  <c r="N1641" i="1"/>
  <c r="N1642" i="1"/>
  <c r="N1643" i="1"/>
  <c r="N1644" i="1"/>
  <c r="N1645" i="1"/>
  <c r="N1646" i="1"/>
  <c r="N1647" i="1"/>
  <c r="N1648" i="1"/>
  <c r="M1648" i="1" s="1"/>
  <c r="N1649" i="1"/>
  <c r="N1650" i="1"/>
  <c r="N1651" i="1"/>
  <c r="N1652" i="1"/>
  <c r="N1653" i="1"/>
  <c r="N1654" i="1"/>
  <c r="M1654" i="1" s="1"/>
  <c r="N1655" i="1"/>
  <c r="N1656" i="1"/>
  <c r="N1657" i="1"/>
  <c r="N1658" i="1"/>
  <c r="N1659" i="1"/>
  <c r="M1659" i="1" s="1"/>
  <c r="N1660" i="1"/>
  <c r="N1661" i="1"/>
  <c r="N1662" i="1"/>
  <c r="N1663" i="1"/>
  <c r="N1664" i="1"/>
  <c r="N1665" i="1"/>
  <c r="N1666" i="1"/>
  <c r="N1667" i="1"/>
  <c r="N1668" i="1"/>
  <c r="N1669" i="1"/>
  <c r="N1670" i="1"/>
  <c r="M1670" i="1" s="1"/>
  <c r="N1671" i="1"/>
  <c r="M1671" i="1" s="1"/>
  <c r="N1672" i="1"/>
  <c r="M1672" i="1" s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M1688" i="1" s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M1702" i="1" s="1"/>
  <c r="N1703" i="1"/>
  <c r="N1704" i="1"/>
  <c r="N1705" i="1"/>
  <c r="N1706" i="1"/>
  <c r="N1707" i="1"/>
  <c r="N1708" i="1"/>
  <c r="M1708" i="1" s="1"/>
  <c r="N1709" i="1"/>
  <c r="N1710" i="1"/>
  <c r="N1711" i="1"/>
  <c r="N1712" i="1"/>
  <c r="N1713" i="1"/>
  <c r="N1714" i="1"/>
  <c r="N1715" i="1"/>
  <c r="N1716" i="1"/>
  <c r="N1717" i="1"/>
  <c r="M1717" i="1" s="1"/>
  <c r="N1718" i="1"/>
  <c r="M1718" i="1" s="1"/>
  <c r="N1719" i="1"/>
  <c r="M1719" i="1" s="1"/>
  <c r="N1720" i="1"/>
  <c r="M1720" i="1" s="1"/>
  <c r="N1721" i="1"/>
  <c r="N1722" i="1"/>
  <c r="N1723" i="1"/>
  <c r="N1724" i="1"/>
  <c r="N1725" i="1"/>
  <c r="N1726" i="1"/>
  <c r="M1726" i="1" s="1"/>
  <c r="N1727" i="1"/>
  <c r="N1728" i="1"/>
  <c r="N1729" i="1"/>
  <c r="N1730" i="1"/>
  <c r="N1731" i="1"/>
  <c r="N1732" i="1"/>
  <c r="N1733" i="1"/>
  <c r="N1734" i="1"/>
  <c r="N1735" i="1"/>
  <c r="M1735" i="1" s="1"/>
  <c r="N1736" i="1"/>
  <c r="M1736" i="1" s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M1749" i="1" s="1"/>
  <c r="N1750" i="1"/>
  <c r="M1750" i="1" s="1"/>
  <c r="N1751" i="1"/>
  <c r="N1752" i="1"/>
  <c r="N1753" i="1"/>
  <c r="N1754" i="1"/>
  <c r="N1755" i="1"/>
  <c r="M1755" i="1" s="1"/>
  <c r="N1756" i="1"/>
  <c r="N1757" i="1"/>
  <c r="N1758" i="1"/>
  <c r="N1759" i="1"/>
  <c r="N1760" i="1"/>
  <c r="N1761" i="1"/>
  <c r="N1762" i="1"/>
  <c r="N1763" i="1"/>
  <c r="N1764" i="1"/>
  <c r="N1765" i="1"/>
  <c r="M1765" i="1" s="1"/>
  <c r="N1766" i="1"/>
  <c r="M1766" i="1" s="1"/>
  <c r="N1767" i="1"/>
  <c r="M1767" i="1" s="1"/>
  <c r="N1768" i="1"/>
  <c r="M1768" i="1" s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M1781" i="1" s="1"/>
  <c r="N1782" i="1"/>
  <c r="N1783" i="1"/>
  <c r="M1783" i="1" s="1"/>
  <c r="N1784" i="1"/>
  <c r="M1784" i="1" s="1"/>
  <c r="N1785" i="1"/>
  <c r="N1786" i="1"/>
  <c r="N1787" i="1"/>
  <c r="N1788" i="1"/>
  <c r="N1789" i="1"/>
  <c r="N1790" i="1"/>
  <c r="N1791" i="1"/>
  <c r="N1792" i="1"/>
  <c r="M1792" i="1" s="1"/>
  <c r="N1793" i="1"/>
  <c r="N1794" i="1"/>
  <c r="N1795" i="1"/>
  <c r="N1796" i="1"/>
  <c r="N1797" i="1"/>
  <c r="M1797" i="1" s="1"/>
  <c r="N1798" i="1"/>
  <c r="M1798" i="1" s="1"/>
  <c r="N1799" i="1"/>
  <c r="N1800" i="1"/>
  <c r="N1801" i="1"/>
  <c r="M1801" i="1" s="1"/>
  <c r="N1802" i="1"/>
  <c r="N1803" i="1"/>
  <c r="M1803" i="1" s="1"/>
  <c r="N1804" i="1"/>
  <c r="N1805" i="1"/>
  <c r="N1806" i="1"/>
  <c r="N1807" i="1"/>
  <c r="N1808" i="1"/>
  <c r="N1809" i="1"/>
  <c r="N1810" i="1"/>
  <c r="N1811" i="1"/>
  <c r="N1812" i="1"/>
  <c r="N1813" i="1"/>
  <c r="M1813" i="1" s="1"/>
  <c r="N1814" i="1"/>
  <c r="M1814" i="1" s="1"/>
  <c r="N1815" i="1"/>
  <c r="M1815" i="1" s="1"/>
  <c r="N1816" i="1"/>
  <c r="N1817" i="1"/>
  <c r="N1818" i="1"/>
  <c r="N1819" i="1"/>
  <c r="N1820" i="1"/>
  <c r="M1820" i="1" s="1"/>
  <c r="N1821" i="1"/>
  <c r="N1822" i="1"/>
  <c r="N1823" i="1"/>
  <c r="N1824" i="1"/>
  <c r="N1825" i="1"/>
  <c r="N1826" i="1"/>
  <c r="N1827" i="1"/>
  <c r="N1828" i="1"/>
  <c r="N1829" i="1"/>
  <c r="M1829" i="1" s="1"/>
  <c r="N1830" i="1"/>
  <c r="M1830" i="1" s="1"/>
  <c r="N1831" i="1"/>
  <c r="M1831" i="1" s="1"/>
  <c r="N1832" i="1"/>
  <c r="M1832" i="1" s="1"/>
  <c r="N1833" i="1"/>
  <c r="N1834" i="1"/>
  <c r="N1835" i="1"/>
  <c r="N1836" i="1"/>
  <c r="N1837" i="1"/>
  <c r="N1838" i="1"/>
  <c r="N1839" i="1"/>
  <c r="M1839" i="1" s="1"/>
  <c r="N1840" i="1"/>
  <c r="N1841" i="1"/>
  <c r="N1842" i="1"/>
  <c r="N1843" i="1"/>
  <c r="N1844" i="1"/>
  <c r="N1845" i="1"/>
  <c r="M1845" i="1" s="1"/>
  <c r="N1846" i="1"/>
  <c r="N1847" i="1"/>
  <c r="N1848" i="1"/>
  <c r="M1848" i="1" s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M1861" i="1" s="1"/>
  <c r="N1862" i="1"/>
  <c r="M1862" i="1" s="1"/>
  <c r="N1863" i="1"/>
  <c r="M1863" i="1" s="1"/>
  <c r="N1864" i="1"/>
  <c r="N1865" i="1"/>
  <c r="N1866" i="1"/>
  <c r="N1867" i="1"/>
  <c r="M1867" i="1" s="1"/>
  <c r="N1868" i="1"/>
  <c r="N1869" i="1"/>
  <c r="N1870" i="1"/>
  <c r="N1871" i="1"/>
  <c r="N1872" i="1"/>
  <c r="N1873" i="1"/>
  <c r="N1874" i="1"/>
  <c r="N1875" i="1"/>
  <c r="N1876" i="1"/>
  <c r="N1877" i="1"/>
  <c r="M1877" i="1" s="1"/>
  <c r="N1878" i="1"/>
  <c r="M1878" i="1" s="1"/>
  <c r="N1879" i="1"/>
  <c r="M1879" i="1" s="1"/>
  <c r="N1880" i="1"/>
  <c r="N1881" i="1"/>
  <c r="N1882" i="1"/>
  <c r="N1883" i="1"/>
  <c r="N1884" i="1"/>
  <c r="N1885" i="1"/>
  <c r="M1885" i="1" s="1"/>
  <c r="N1886" i="1"/>
  <c r="N1887" i="1"/>
  <c r="N1888" i="1"/>
  <c r="N1889" i="1"/>
  <c r="N1890" i="1"/>
  <c r="N1891" i="1"/>
  <c r="N1892" i="1"/>
  <c r="N1893" i="1"/>
  <c r="M1893" i="1" s="1"/>
  <c r="N1894" i="1"/>
  <c r="M1894" i="1" s="1"/>
  <c r="N1895" i="1"/>
  <c r="M1895" i="1" s="1"/>
  <c r="N1896" i="1"/>
  <c r="M1896" i="1" s="1"/>
  <c r="N1897" i="1"/>
  <c r="N1898" i="1"/>
  <c r="N1899" i="1"/>
  <c r="N1900" i="1"/>
  <c r="N1901" i="1"/>
  <c r="N1902" i="1"/>
  <c r="M1902" i="1" s="1"/>
  <c r="N1903" i="1"/>
  <c r="N1904" i="1"/>
  <c r="N1905" i="1"/>
  <c r="N1906" i="1"/>
  <c r="N1907" i="1"/>
  <c r="N1908" i="1"/>
  <c r="N1909" i="1"/>
  <c r="M1909" i="1" s="1"/>
  <c r="N1910" i="1"/>
  <c r="N1911" i="1"/>
  <c r="M1911" i="1" s="1"/>
  <c r="N1912" i="1"/>
  <c r="M1912" i="1" s="1"/>
  <c r="N1913" i="1"/>
  <c r="M1913" i="1" s="1"/>
  <c r="N1914" i="1"/>
  <c r="N1915" i="1"/>
  <c r="N1916" i="1"/>
  <c r="N1917" i="1"/>
  <c r="N1918" i="1"/>
  <c r="N1919" i="1"/>
  <c r="M1919" i="1" s="1"/>
  <c r="N1920" i="1"/>
  <c r="N1921" i="1"/>
  <c r="N1922" i="1"/>
  <c r="N1923" i="1"/>
  <c r="N1924" i="1"/>
  <c r="N1925" i="1"/>
  <c r="M1925" i="1" s="1"/>
  <c r="N1926" i="1"/>
  <c r="N1927" i="1"/>
  <c r="N1928" i="1"/>
  <c r="M1928" i="1" s="1"/>
  <c r="N1929" i="1"/>
  <c r="M1929" i="1" s="1"/>
  <c r="N1930" i="1"/>
  <c r="N1931" i="1"/>
  <c r="N1932" i="1"/>
  <c r="N1933" i="1"/>
  <c r="N1934" i="1"/>
  <c r="N1935" i="1"/>
  <c r="N1936" i="1"/>
  <c r="N1937" i="1"/>
  <c r="M1937" i="1" s="1"/>
  <c r="N1938" i="1"/>
  <c r="N1939" i="1"/>
  <c r="N1940" i="1"/>
  <c r="N1941" i="1"/>
  <c r="M1941" i="1" s="1"/>
  <c r="N1942" i="1"/>
  <c r="M1942" i="1" s="1"/>
  <c r="N1943" i="1"/>
  <c r="N1944" i="1"/>
  <c r="N1945" i="1"/>
  <c r="N1946" i="1"/>
  <c r="N1947" i="1"/>
  <c r="N1948" i="1"/>
  <c r="M1948" i="1" s="1"/>
  <c r="N1949" i="1"/>
  <c r="N1950" i="1"/>
  <c r="N1951" i="1"/>
  <c r="N1952" i="1"/>
  <c r="N1953" i="1"/>
  <c r="N1954" i="1"/>
  <c r="N1955" i="1"/>
  <c r="N1956" i="1"/>
  <c r="N1957" i="1"/>
  <c r="M1957" i="1" s="1"/>
  <c r="N1958" i="1"/>
  <c r="M1958" i="1" s="1"/>
  <c r="N1959" i="1"/>
  <c r="M1959" i="1" s="1"/>
  <c r="N1960" i="1"/>
  <c r="N1961" i="1"/>
  <c r="N1962" i="1"/>
  <c r="N1963" i="1"/>
  <c r="N1964" i="1"/>
  <c r="M1964" i="1" s="1"/>
  <c r="N1965" i="1"/>
  <c r="N1966" i="1"/>
  <c r="N1967" i="1"/>
  <c r="N1968" i="1"/>
  <c r="N1969" i="1"/>
  <c r="N1970" i="1"/>
  <c r="N1971" i="1"/>
  <c r="N1972" i="1"/>
  <c r="N1973" i="1"/>
  <c r="M1973" i="1" s="1"/>
  <c r="N1974" i="1"/>
  <c r="M1974" i="1" s="1"/>
  <c r="N1975" i="1"/>
  <c r="M1975" i="1" s="1"/>
  <c r="N1976" i="1"/>
  <c r="M1976" i="1" s="1"/>
  <c r="N1977" i="1"/>
  <c r="N1978" i="1"/>
  <c r="N1979" i="1"/>
  <c r="N1980" i="1"/>
  <c r="N1981" i="1"/>
  <c r="N1982" i="1"/>
  <c r="M1982" i="1" s="1"/>
  <c r="N1983" i="1"/>
  <c r="N1984" i="1"/>
  <c r="N1985" i="1"/>
  <c r="N1986" i="1"/>
  <c r="N1987" i="1"/>
  <c r="N1988" i="1"/>
  <c r="N1989" i="1"/>
  <c r="N1990" i="1"/>
  <c r="M1990" i="1" s="1"/>
  <c r="N1991" i="1"/>
  <c r="M1991" i="1" s="1"/>
  <c r="N1992" i="1"/>
  <c r="M1992" i="1" s="1"/>
  <c r="N1993" i="1"/>
  <c r="N1994" i="1"/>
  <c r="N1995" i="1"/>
  <c r="N1996" i="1"/>
  <c r="N1997" i="1"/>
  <c r="N1998" i="1"/>
  <c r="N1999" i="1"/>
  <c r="M1999" i="1" s="1"/>
  <c r="N2000" i="1"/>
  <c r="N2001" i="1"/>
  <c r="N2002" i="1"/>
  <c r="N2003" i="1"/>
  <c r="N2004" i="1"/>
  <c r="N2005" i="1"/>
  <c r="M2005" i="1" s="1"/>
  <c r="N2006" i="1"/>
  <c r="N2007" i="1"/>
  <c r="N2008" i="1"/>
  <c r="M2008" i="1" s="1"/>
  <c r="N2009" i="1"/>
  <c r="N2010" i="1"/>
  <c r="N2011" i="1"/>
  <c r="M2011" i="1" s="1"/>
  <c r="N2012" i="1"/>
  <c r="N2013" i="1"/>
  <c r="N2014" i="1"/>
  <c r="N2015" i="1"/>
  <c r="N2016" i="1"/>
  <c r="N2017" i="1"/>
  <c r="M2017" i="1" s="1"/>
  <c r="N2018" i="1"/>
  <c r="N2019" i="1"/>
  <c r="N2020" i="1"/>
  <c r="N2021" i="1"/>
  <c r="M2021" i="1" s="1"/>
  <c r="N2022" i="1"/>
  <c r="M2022" i="1" s="1"/>
  <c r="N2023" i="1"/>
  <c r="N2024" i="1"/>
  <c r="N2025" i="1"/>
  <c r="N2026" i="1"/>
  <c r="N2027" i="1"/>
  <c r="M2027" i="1" s="1"/>
  <c r="N2028" i="1"/>
  <c r="M2028" i="1" s="1"/>
  <c r="N2029" i="1"/>
  <c r="N2030" i="1"/>
  <c r="N2031" i="1"/>
  <c r="N2032" i="1"/>
  <c r="N2033" i="1"/>
  <c r="N2034" i="1"/>
  <c r="N2035" i="1"/>
  <c r="N2036" i="1"/>
  <c r="N2037" i="1"/>
  <c r="M2037" i="1" s="1"/>
  <c r="N2038" i="1"/>
  <c r="M2038" i="1" s="1"/>
  <c r="N2039" i="1"/>
  <c r="M2039" i="1" s="1"/>
  <c r="N2040" i="1"/>
  <c r="N2041" i="1"/>
  <c r="N2042" i="1"/>
  <c r="N2043" i="1"/>
  <c r="N2044" i="1"/>
  <c r="M2044" i="1" s="1"/>
  <c r="N2045" i="1"/>
  <c r="M2045" i="1" s="1"/>
  <c r="N2046" i="1"/>
  <c r="N2047" i="1"/>
  <c r="N2048" i="1"/>
  <c r="N2049" i="1"/>
  <c r="N2050" i="1"/>
  <c r="N2051" i="1"/>
  <c r="N2052" i="1"/>
  <c r="N2053" i="1"/>
  <c r="M2053" i="1" s="1"/>
  <c r="N2054" i="1"/>
  <c r="M2054" i="1" s="1"/>
  <c r="N2055" i="1"/>
  <c r="M2055" i="1" s="1"/>
  <c r="N2056" i="1"/>
  <c r="M2056" i="1" s="1"/>
  <c r="N2057" i="1"/>
  <c r="L2057" i="1"/>
  <c r="L2056" i="1"/>
  <c r="L2055" i="1"/>
  <c r="L2054" i="1"/>
  <c r="L2053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L2045" i="1"/>
  <c r="L2044" i="1"/>
  <c r="M2043" i="1"/>
  <c r="L2043" i="1"/>
  <c r="L2042" i="1"/>
  <c r="M2042" i="1" s="1"/>
  <c r="L2041" i="1"/>
  <c r="M2041" i="1" s="1"/>
  <c r="M2040" i="1"/>
  <c r="L2040" i="1"/>
  <c r="L2039" i="1"/>
  <c r="L2038" i="1"/>
  <c r="L2037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L2028" i="1"/>
  <c r="L2027" i="1"/>
  <c r="L2026" i="1"/>
  <c r="L2025" i="1"/>
  <c r="M2025" i="1" s="1"/>
  <c r="M2024" i="1"/>
  <c r="L2024" i="1"/>
  <c r="M2023" i="1"/>
  <c r="L2023" i="1"/>
  <c r="L2022" i="1"/>
  <c r="L2021" i="1"/>
  <c r="L2020" i="1"/>
  <c r="M2019" i="1"/>
  <c r="L2019" i="1"/>
  <c r="M2018" i="1"/>
  <c r="L2018" i="1"/>
  <c r="L2017" i="1"/>
  <c r="M2016" i="1"/>
  <c r="L2016" i="1"/>
  <c r="M2015" i="1"/>
  <c r="L2015" i="1"/>
  <c r="M2014" i="1"/>
  <c r="L2014" i="1"/>
  <c r="M2013" i="1"/>
  <c r="L2013" i="1"/>
  <c r="M2012" i="1"/>
  <c r="L2012" i="1"/>
  <c r="L2011" i="1"/>
  <c r="L2010" i="1"/>
  <c r="L2009" i="1"/>
  <c r="L2008" i="1"/>
  <c r="M2007" i="1"/>
  <c r="L2007" i="1"/>
  <c r="M2006" i="1"/>
  <c r="L2006" i="1"/>
  <c r="L2005" i="1"/>
  <c r="L2004" i="1"/>
  <c r="M2003" i="1"/>
  <c r="L2003" i="1"/>
  <c r="M2002" i="1"/>
  <c r="L2002" i="1"/>
  <c r="M2001" i="1"/>
  <c r="L2001" i="1"/>
  <c r="M2000" i="1"/>
  <c r="L2000" i="1"/>
  <c r="L1999" i="1"/>
  <c r="M1998" i="1"/>
  <c r="L1998" i="1"/>
  <c r="M1997" i="1"/>
  <c r="L1997" i="1"/>
  <c r="M1996" i="1"/>
  <c r="L1996" i="1"/>
  <c r="M1995" i="1"/>
  <c r="L1995" i="1"/>
  <c r="L1994" i="1"/>
  <c r="L1993" i="1"/>
  <c r="L1992" i="1"/>
  <c r="L1991" i="1"/>
  <c r="L1990" i="1"/>
  <c r="M1989" i="1"/>
  <c r="L1989" i="1"/>
  <c r="L1988" i="1"/>
  <c r="M1987" i="1"/>
  <c r="L1987" i="1"/>
  <c r="M1986" i="1"/>
  <c r="L1986" i="1"/>
  <c r="M1985" i="1"/>
  <c r="L1985" i="1"/>
  <c r="M1984" i="1"/>
  <c r="L1984" i="1"/>
  <c r="M1983" i="1"/>
  <c r="L1983" i="1"/>
  <c r="L1982" i="1"/>
  <c r="M1981" i="1"/>
  <c r="L1981" i="1"/>
  <c r="M1980" i="1"/>
  <c r="L1980" i="1"/>
  <c r="M1979" i="1"/>
  <c r="L1979" i="1"/>
  <c r="L1978" i="1"/>
  <c r="M1978" i="1" s="1"/>
  <c r="L1977" i="1"/>
  <c r="L1976" i="1"/>
  <c r="L1975" i="1"/>
  <c r="L1974" i="1"/>
  <c r="L1973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L1964" i="1"/>
  <c r="M1963" i="1"/>
  <c r="L1963" i="1"/>
  <c r="L1962" i="1"/>
  <c r="M1962" i="1" s="1"/>
  <c r="L1961" i="1"/>
  <c r="M1961" i="1" s="1"/>
  <c r="M1960" i="1"/>
  <c r="L1960" i="1"/>
  <c r="L1959" i="1"/>
  <c r="L1958" i="1"/>
  <c r="L1957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L1948" i="1"/>
  <c r="L1947" i="1"/>
  <c r="L1946" i="1"/>
  <c r="L1945" i="1"/>
  <c r="M1945" i="1" s="1"/>
  <c r="M1944" i="1"/>
  <c r="L1944" i="1"/>
  <c r="M1943" i="1"/>
  <c r="L1943" i="1"/>
  <c r="L1942" i="1"/>
  <c r="L1941" i="1"/>
  <c r="L1940" i="1"/>
  <c r="M1939" i="1"/>
  <c r="L1939" i="1"/>
  <c r="M1938" i="1"/>
  <c r="L1938" i="1"/>
  <c r="L1937" i="1"/>
  <c r="M1936" i="1"/>
  <c r="L1936" i="1"/>
  <c r="M1935" i="1"/>
  <c r="L1935" i="1"/>
  <c r="M1934" i="1"/>
  <c r="L1934" i="1"/>
  <c r="M1933" i="1"/>
  <c r="L1933" i="1"/>
  <c r="M1932" i="1"/>
  <c r="L1932" i="1"/>
  <c r="L1931" i="1"/>
  <c r="L1930" i="1"/>
  <c r="L1929" i="1"/>
  <c r="L1928" i="1"/>
  <c r="M1927" i="1"/>
  <c r="L1927" i="1"/>
  <c r="M1926" i="1"/>
  <c r="L1926" i="1"/>
  <c r="L1925" i="1"/>
  <c r="L1924" i="1"/>
  <c r="M1923" i="1"/>
  <c r="L1923" i="1"/>
  <c r="M1922" i="1"/>
  <c r="L1922" i="1"/>
  <c r="M1921" i="1"/>
  <c r="L1921" i="1"/>
  <c r="M1920" i="1"/>
  <c r="L1920" i="1"/>
  <c r="L1919" i="1"/>
  <c r="M1918" i="1"/>
  <c r="L1918" i="1"/>
  <c r="M1917" i="1"/>
  <c r="L1917" i="1"/>
  <c r="M1916" i="1"/>
  <c r="L1916" i="1"/>
  <c r="M1915" i="1"/>
  <c r="L1915" i="1"/>
  <c r="L1914" i="1"/>
  <c r="L1913" i="1"/>
  <c r="L1912" i="1"/>
  <c r="L1911" i="1"/>
  <c r="M1910" i="1"/>
  <c r="L1910" i="1"/>
  <c r="L1909" i="1"/>
  <c r="L1908" i="1"/>
  <c r="M1907" i="1"/>
  <c r="L1907" i="1"/>
  <c r="M1906" i="1"/>
  <c r="L1906" i="1"/>
  <c r="M1905" i="1"/>
  <c r="L1905" i="1"/>
  <c r="M1904" i="1"/>
  <c r="L1904" i="1"/>
  <c r="M1903" i="1"/>
  <c r="L1903" i="1"/>
  <c r="L1902" i="1"/>
  <c r="M1901" i="1"/>
  <c r="L1901" i="1"/>
  <c r="M1900" i="1"/>
  <c r="L1900" i="1"/>
  <c r="M1899" i="1"/>
  <c r="L1899" i="1"/>
  <c r="L1898" i="1"/>
  <c r="M1898" i="1" s="1"/>
  <c r="L1897" i="1"/>
  <c r="L1896" i="1"/>
  <c r="L1895" i="1"/>
  <c r="L1894" i="1"/>
  <c r="L1893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L1885" i="1"/>
  <c r="M1884" i="1"/>
  <c r="L1884" i="1"/>
  <c r="M1883" i="1"/>
  <c r="L1883" i="1"/>
  <c r="L1882" i="1"/>
  <c r="M1882" i="1" s="1"/>
  <c r="L1881" i="1"/>
  <c r="M1881" i="1" s="1"/>
  <c r="M1880" i="1"/>
  <c r="L1880" i="1"/>
  <c r="L1879" i="1"/>
  <c r="L1878" i="1"/>
  <c r="L1877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L1867" i="1"/>
  <c r="L1866" i="1"/>
  <c r="M1866" i="1" s="1"/>
  <c r="L1865" i="1"/>
  <c r="M1865" i="1" s="1"/>
  <c r="M1864" i="1"/>
  <c r="L1864" i="1"/>
  <c r="L1863" i="1"/>
  <c r="L1862" i="1"/>
  <c r="L1861" i="1"/>
  <c r="L1860" i="1"/>
  <c r="M1859" i="1"/>
  <c r="L1859" i="1"/>
  <c r="M1858" i="1"/>
  <c r="L1858" i="1"/>
  <c r="L1857" i="1"/>
  <c r="M1857" i="1" s="1"/>
  <c r="M1856" i="1"/>
  <c r="L1856" i="1"/>
  <c r="M1855" i="1"/>
  <c r="L1855" i="1"/>
  <c r="M1854" i="1"/>
  <c r="L1854" i="1"/>
  <c r="M1853" i="1"/>
  <c r="L1853" i="1"/>
  <c r="M1852" i="1"/>
  <c r="L1852" i="1"/>
  <c r="L1851" i="1"/>
  <c r="L1850" i="1"/>
  <c r="L1849" i="1"/>
  <c r="L1848" i="1"/>
  <c r="M1847" i="1"/>
  <c r="L1847" i="1"/>
  <c r="M1846" i="1"/>
  <c r="L1846" i="1"/>
  <c r="L1845" i="1"/>
  <c r="L1844" i="1"/>
  <c r="M1843" i="1"/>
  <c r="L1843" i="1"/>
  <c r="M1842" i="1"/>
  <c r="L1842" i="1"/>
  <c r="L1841" i="1"/>
  <c r="M1841" i="1" s="1"/>
  <c r="M1840" i="1"/>
  <c r="L1840" i="1"/>
  <c r="L1839" i="1"/>
  <c r="M1838" i="1"/>
  <c r="L1838" i="1"/>
  <c r="M1837" i="1"/>
  <c r="L1837" i="1"/>
  <c r="M1836" i="1"/>
  <c r="L1836" i="1"/>
  <c r="L1835" i="1"/>
  <c r="M1835" i="1" s="1"/>
  <c r="L1834" i="1"/>
  <c r="M1834" i="1" s="1"/>
  <c r="L1833" i="1"/>
  <c r="L1832" i="1"/>
  <c r="L1831" i="1"/>
  <c r="L1830" i="1"/>
  <c r="L1829" i="1"/>
  <c r="L1828" i="1"/>
  <c r="M1827" i="1"/>
  <c r="L1827" i="1"/>
  <c r="M1826" i="1"/>
  <c r="L1826" i="1"/>
  <c r="L1825" i="1"/>
  <c r="M1825" i="1" s="1"/>
  <c r="M1824" i="1"/>
  <c r="L1824" i="1"/>
  <c r="M1823" i="1"/>
  <c r="L1823" i="1"/>
  <c r="M1822" i="1"/>
  <c r="L1822" i="1"/>
  <c r="M1821" i="1"/>
  <c r="L1821" i="1"/>
  <c r="L1820" i="1"/>
  <c r="L1819" i="1"/>
  <c r="M1819" i="1" s="1"/>
  <c r="L1818" i="1"/>
  <c r="M1818" i="1" s="1"/>
  <c r="L1817" i="1"/>
  <c r="M1817" i="1" s="1"/>
  <c r="M1816" i="1"/>
  <c r="L1816" i="1"/>
  <c r="L1815" i="1"/>
  <c r="L1814" i="1"/>
  <c r="L1813" i="1"/>
  <c r="L1812" i="1"/>
  <c r="M1811" i="1"/>
  <c r="L1811" i="1"/>
  <c r="M1810" i="1"/>
  <c r="L1810" i="1"/>
  <c r="L1809" i="1"/>
  <c r="M1809" i="1" s="1"/>
  <c r="M1808" i="1"/>
  <c r="L1808" i="1"/>
  <c r="M1807" i="1"/>
  <c r="L1807" i="1"/>
  <c r="M1806" i="1"/>
  <c r="L1806" i="1"/>
  <c r="M1805" i="1"/>
  <c r="L1805" i="1"/>
  <c r="M1804" i="1"/>
  <c r="L1804" i="1"/>
  <c r="L1803" i="1"/>
  <c r="L1802" i="1"/>
  <c r="L1801" i="1"/>
  <c r="M1800" i="1"/>
  <c r="L1800" i="1"/>
  <c r="M1799" i="1"/>
  <c r="L1799" i="1"/>
  <c r="L1798" i="1"/>
  <c r="L1797" i="1"/>
  <c r="L1796" i="1"/>
  <c r="M1795" i="1"/>
  <c r="L1795" i="1"/>
  <c r="M1794" i="1"/>
  <c r="L1794" i="1"/>
  <c r="L1793" i="1"/>
  <c r="L1792" i="1"/>
  <c r="M1791" i="1"/>
  <c r="L1791" i="1"/>
  <c r="M1790" i="1"/>
  <c r="L1790" i="1"/>
  <c r="M1789" i="1"/>
  <c r="L1789" i="1"/>
  <c r="M1788" i="1"/>
  <c r="L1788" i="1"/>
  <c r="M1787" i="1"/>
  <c r="L1787" i="1"/>
  <c r="L1786" i="1"/>
  <c r="L1785" i="1"/>
  <c r="L1784" i="1"/>
  <c r="L1783" i="1"/>
  <c r="M1782" i="1"/>
  <c r="L1782" i="1"/>
  <c r="L1781" i="1"/>
  <c r="L1780" i="1"/>
  <c r="M1779" i="1"/>
  <c r="L1779" i="1"/>
  <c r="M1778" i="1"/>
  <c r="L1778" i="1"/>
  <c r="L1777" i="1"/>
  <c r="M1777" i="1" s="1"/>
  <c r="M1776" i="1"/>
  <c r="L1776" i="1"/>
  <c r="M1775" i="1"/>
  <c r="L1775" i="1"/>
  <c r="L1774" i="1"/>
  <c r="M1773" i="1"/>
  <c r="L1773" i="1"/>
  <c r="M1772" i="1"/>
  <c r="L1772" i="1"/>
  <c r="M1771" i="1"/>
  <c r="L1771" i="1"/>
  <c r="L1770" i="1"/>
  <c r="M1770" i="1" s="1"/>
  <c r="M1769" i="1"/>
  <c r="L1769" i="1"/>
  <c r="L1768" i="1"/>
  <c r="L1767" i="1"/>
  <c r="L1766" i="1"/>
  <c r="L1765" i="1"/>
  <c r="L1764" i="1"/>
  <c r="L1763" i="1"/>
  <c r="M1763" i="1" s="1"/>
  <c r="M1762" i="1"/>
  <c r="L1762" i="1"/>
  <c r="L1761" i="1"/>
  <c r="M1761" i="1" s="1"/>
  <c r="M1760" i="1"/>
  <c r="L1760" i="1"/>
  <c r="M1759" i="1"/>
  <c r="L1759" i="1"/>
  <c r="L1758" i="1"/>
  <c r="M1758" i="1" s="1"/>
  <c r="M1757" i="1"/>
  <c r="L1757" i="1"/>
  <c r="M1756" i="1"/>
  <c r="L1756" i="1"/>
  <c r="L1755" i="1"/>
  <c r="L1754" i="1"/>
  <c r="M1754" i="1" s="1"/>
  <c r="L1753" i="1"/>
  <c r="M1753" i="1" s="1"/>
  <c r="M1752" i="1"/>
  <c r="L1752" i="1"/>
  <c r="M1751" i="1"/>
  <c r="L1751" i="1"/>
  <c r="L1750" i="1"/>
  <c r="L1749" i="1"/>
  <c r="L1748" i="1"/>
  <c r="L1747" i="1"/>
  <c r="M1747" i="1" s="1"/>
  <c r="M1746" i="1"/>
  <c r="L1746" i="1"/>
  <c r="L1745" i="1"/>
  <c r="M1744" i="1"/>
  <c r="L1744" i="1"/>
  <c r="M1743" i="1"/>
  <c r="L1743" i="1"/>
  <c r="L1742" i="1"/>
  <c r="M1742" i="1" s="1"/>
  <c r="M1741" i="1"/>
  <c r="L1741" i="1"/>
  <c r="M1740" i="1"/>
  <c r="L1740" i="1"/>
  <c r="M1739" i="1"/>
  <c r="L1739" i="1"/>
  <c r="L1738" i="1"/>
  <c r="L1737" i="1"/>
  <c r="L1736" i="1"/>
  <c r="L1735" i="1"/>
  <c r="M1734" i="1"/>
  <c r="L1734" i="1"/>
  <c r="M1733" i="1"/>
  <c r="L1733" i="1"/>
  <c r="L1732" i="1"/>
  <c r="L1731" i="1"/>
  <c r="M1731" i="1" s="1"/>
  <c r="M1730" i="1"/>
  <c r="L1730" i="1"/>
  <c r="L1729" i="1"/>
  <c r="M1729" i="1" s="1"/>
  <c r="M1728" i="1"/>
  <c r="L1728" i="1"/>
  <c r="M1727" i="1"/>
  <c r="L1727" i="1"/>
  <c r="L1726" i="1"/>
  <c r="M1725" i="1"/>
  <c r="L1725" i="1"/>
  <c r="M1724" i="1"/>
  <c r="L1724" i="1"/>
  <c r="M1723" i="1"/>
  <c r="L1723" i="1"/>
  <c r="L1722" i="1"/>
  <c r="M1722" i="1" s="1"/>
  <c r="L1721" i="1"/>
  <c r="M1721" i="1" s="1"/>
  <c r="L1720" i="1"/>
  <c r="L1719" i="1"/>
  <c r="L1718" i="1"/>
  <c r="L1717" i="1"/>
  <c r="L1716" i="1"/>
  <c r="M1716" i="1" s="1"/>
  <c r="M1715" i="1"/>
  <c r="L1715" i="1"/>
  <c r="M1714" i="1"/>
  <c r="L1714" i="1"/>
  <c r="L1713" i="1"/>
  <c r="M1713" i="1" s="1"/>
  <c r="M1712" i="1"/>
  <c r="L1712" i="1"/>
  <c r="M1711" i="1"/>
  <c r="L1711" i="1"/>
  <c r="M1710" i="1"/>
  <c r="L1710" i="1"/>
  <c r="M1709" i="1"/>
  <c r="L1709" i="1"/>
  <c r="L1708" i="1"/>
  <c r="M1707" i="1"/>
  <c r="L1707" i="1"/>
  <c r="L1706" i="1"/>
  <c r="M1706" i="1" s="1"/>
  <c r="L1705" i="1"/>
  <c r="M1705" i="1" s="1"/>
  <c r="M1704" i="1"/>
  <c r="L1704" i="1"/>
  <c r="M1703" i="1"/>
  <c r="L1703" i="1"/>
  <c r="L1702" i="1"/>
  <c r="L1701" i="1"/>
  <c r="L1700" i="1"/>
  <c r="M1699" i="1"/>
  <c r="L1699" i="1"/>
  <c r="M1698" i="1"/>
  <c r="L1698" i="1"/>
  <c r="L1697" i="1"/>
  <c r="M1697" i="1" s="1"/>
  <c r="M1696" i="1"/>
  <c r="L1696" i="1"/>
  <c r="M1695" i="1"/>
  <c r="L1695" i="1"/>
  <c r="L1694" i="1"/>
  <c r="M1694" i="1" s="1"/>
  <c r="M1693" i="1"/>
  <c r="L1693" i="1"/>
  <c r="M1692" i="1"/>
  <c r="L1692" i="1"/>
  <c r="M1691" i="1"/>
  <c r="L1691" i="1"/>
  <c r="L1690" i="1"/>
  <c r="L1689" i="1"/>
  <c r="L1688" i="1"/>
  <c r="M1687" i="1"/>
  <c r="L1687" i="1"/>
  <c r="M1686" i="1"/>
  <c r="L1686" i="1"/>
  <c r="L1685" i="1"/>
  <c r="L1684" i="1"/>
  <c r="M1683" i="1"/>
  <c r="L1683" i="1"/>
  <c r="M1682" i="1"/>
  <c r="L1682" i="1"/>
  <c r="L1681" i="1"/>
  <c r="M1681" i="1" s="1"/>
  <c r="M1680" i="1"/>
  <c r="L1680" i="1"/>
  <c r="M1679" i="1"/>
  <c r="L1679" i="1"/>
  <c r="L1678" i="1"/>
  <c r="M1677" i="1"/>
  <c r="L1677" i="1"/>
  <c r="M1676" i="1"/>
  <c r="L1676" i="1"/>
  <c r="M1675" i="1"/>
  <c r="L1675" i="1"/>
  <c r="L1674" i="1"/>
  <c r="M1674" i="1" s="1"/>
  <c r="M1673" i="1"/>
  <c r="L1673" i="1"/>
  <c r="L1672" i="1"/>
  <c r="L1671" i="1"/>
  <c r="L1670" i="1"/>
  <c r="L1669" i="1"/>
  <c r="L1668" i="1"/>
  <c r="M1668" i="1" s="1"/>
  <c r="L1667" i="1"/>
  <c r="M1667" i="1" s="1"/>
  <c r="M1666" i="1"/>
  <c r="L1666" i="1"/>
  <c r="L1665" i="1"/>
  <c r="M1665" i="1" s="1"/>
  <c r="M1664" i="1"/>
  <c r="L1664" i="1"/>
  <c r="M1663" i="1"/>
  <c r="L1663" i="1"/>
  <c r="L1662" i="1"/>
  <c r="M1662" i="1" s="1"/>
  <c r="M1661" i="1"/>
  <c r="L1661" i="1"/>
  <c r="M1660" i="1"/>
  <c r="L1660" i="1"/>
  <c r="L1659" i="1"/>
  <c r="L1658" i="1"/>
  <c r="M1658" i="1" s="1"/>
  <c r="M1657" i="1"/>
  <c r="L1657" i="1"/>
  <c r="M1656" i="1"/>
  <c r="L1656" i="1"/>
  <c r="M1655" i="1"/>
  <c r="L1655" i="1"/>
  <c r="L1654" i="1"/>
  <c r="L1653" i="1"/>
  <c r="L1652" i="1"/>
  <c r="L1651" i="1"/>
  <c r="M1651" i="1" s="1"/>
  <c r="M1650" i="1"/>
  <c r="L1650" i="1"/>
  <c r="L1649" i="1"/>
  <c r="L1648" i="1"/>
  <c r="M1647" i="1"/>
  <c r="L1647" i="1"/>
  <c r="L1646" i="1"/>
  <c r="M1646" i="1" s="1"/>
  <c r="M1645" i="1"/>
  <c r="L1645" i="1"/>
  <c r="M1644" i="1"/>
  <c r="L1644" i="1"/>
  <c r="M1643" i="1"/>
  <c r="L1643" i="1"/>
  <c r="L1642" i="1"/>
  <c r="M1642" i="1" s="1"/>
  <c r="L1641" i="1"/>
  <c r="L1640" i="1"/>
  <c r="L1639" i="1"/>
  <c r="L1638" i="1"/>
  <c r="M1637" i="1"/>
  <c r="L1637" i="1"/>
  <c r="L1636" i="1"/>
  <c r="L1635" i="1"/>
  <c r="M1635" i="1" s="1"/>
  <c r="M1634" i="1"/>
  <c r="L1634" i="1"/>
  <c r="L1633" i="1"/>
  <c r="M1633" i="1" s="1"/>
  <c r="M1632" i="1"/>
  <c r="L1632" i="1"/>
  <c r="M1631" i="1"/>
  <c r="L1631" i="1"/>
  <c r="L1630" i="1"/>
  <c r="M1630" i="1" s="1"/>
  <c r="M1629" i="1"/>
  <c r="L1629" i="1"/>
  <c r="L1628" i="1"/>
  <c r="M1627" i="1"/>
  <c r="L1627" i="1"/>
  <c r="L1626" i="1"/>
  <c r="M1626" i="1" s="1"/>
  <c r="M1625" i="1"/>
  <c r="L1625" i="1"/>
  <c r="M1624" i="1"/>
  <c r="L1624" i="1"/>
  <c r="L1623" i="1"/>
  <c r="L1622" i="1"/>
  <c r="L1621" i="1"/>
  <c r="L1620" i="1"/>
  <c r="L1619" i="1"/>
  <c r="M1619" i="1" s="1"/>
  <c r="M1618" i="1"/>
  <c r="L1618" i="1"/>
  <c r="L1617" i="1"/>
  <c r="M1617" i="1" s="1"/>
  <c r="M1616" i="1"/>
  <c r="L1616" i="1"/>
  <c r="M1615" i="1"/>
  <c r="L1615" i="1"/>
  <c r="L1614" i="1"/>
  <c r="M1614" i="1" s="1"/>
  <c r="M1613" i="1"/>
  <c r="L1613" i="1"/>
  <c r="M1612" i="1"/>
  <c r="L1612" i="1"/>
  <c r="M1611" i="1"/>
  <c r="L1611" i="1"/>
  <c r="L1610" i="1"/>
  <c r="L1609" i="1"/>
  <c r="M1608" i="1"/>
  <c r="L1608" i="1"/>
  <c r="M1607" i="1"/>
  <c r="L1607" i="1"/>
  <c r="M1606" i="1"/>
  <c r="L1606" i="1"/>
  <c r="L1605" i="1"/>
  <c r="L1604" i="1"/>
  <c r="M1603" i="1"/>
  <c r="L1603" i="1"/>
  <c r="M1602" i="1"/>
  <c r="L1602" i="1"/>
  <c r="L1601" i="1"/>
  <c r="M1601" i="1" s="1"/>
  <c r="M1600" i="1"/>
  <c r="L1600" i="1"/>
  <c r="M1599" i="1"/>
  <c r="L1599" i="1"/>
  <c r="L1598" i="1"/>
  <c r="M1598" i="1" s="1"/>
  <c r="M1597" i="1"/>
  <c r="L1597" i="1"/>
  <c r="M1596" i="1"/>
  <c r="L1596" i="1"/>
  <c r="M1595" i="1"/>
  <c r="L1595" i="1"/>
  <c r="L1594" i="1"/>
  <c r="M1594" i="1" s="1"/>
  <c r="L1593" i="1"/>
  <c r="L1592" i="1"/>
  <c r="L1591" i="1"/>
  <c r="L1590" i="1"/>
  <c r="M1589" i="1"/>
  <c r="L1589" i="1"/>
  <c r="L1588" i="1"/>
  <c r="L1587" i="1"/>
  <c r="M1587" i="1" s="1"/>
  <c r="M1586" i="1"/>
  <c r="L1586" i="1"/>
  <c r="L1585" i="1"/>
  <c r="M1585" i="1" s="1"/>
  <c r="M1584" i="1"/>
  <c r="L1584" i="1"/>
  <c r="M1583" i="1"/>
  <c r="L1583" i="1"/>
  <c r="L1582" i="1"/>
  <c r="M1582" i="1" s="1"/>
  <c r="M1581" i="1"/>
  <c r="L1581" i="1"/>
  <c r="L1580" i="1"/>
  <c r="M1579" i="1"/>
  <c r="L1579" i="1"/>
  <c r="L1578" i="1"/>
  <c r="M1578" i="1" s="1"/>
  <c r="M1577" i="1"/>
  <c r="L1577" i="1"/>
  <c r="L1576" i="1"/>
  <c r="M1576" i="1" s="1"/>
  <c r="M1575" i="1"/>
  <c r="L1575" i="1"/>
  <c r="L1574" i="1"/>
  <c r="L1573" i="1"/>
  <c r="L1572" i="1"/>
  <c r="L1571" i="1"/>
  <c r="M1571" i="1" s="1"/>
  <c r="M1570" i="1"/>
  <c r="L1570" i="1"/>
  <c r="L1569" i="1"/>
  <c r="M1569" i="1" s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L1562" i="1"/>
  <c r="M1562" i="1" s="1"/>
  <c r="L1561" i="1"/>
  <c r="L1560" i="1"/>
  <c r="M1560" i="1" s="1"/>
  <c r="M1559" i="1"/>
  <c r="L1559" i="1"/>
  <c r="M1558" i="1"/>
  <c r="L1558" i="1"/>
  <c r="M1557" i="1"/>
  <c r="L1557" i="1"/>
  <c r="L1556" i="1"/>
  <c r="L1555" i="1"/>
  <c r="M1555" i="1" s="1"/>
  <c r="M1554" i="1"/>
  <c r="L1554" i="1"/>
  <c r="L1553" i="1"/>
  <c r="M1553" i="1" s="1"/>
  <c r="M1552" i="1"/>
  <c r="L1552" i="1"/>
  <c r="M1551" i="1"/>
  <c r="L1551" i="1"/>
  <c r="L1550" i="1"/>
  <c r="M1550" i="1" s="1"/>
  <c r="M1549" i="1"/>
  <c r="L1549" i="1"/>
  <c r="M1548" i="1"/>
  <c r="L1548" i="1"/>
  <c r="M1547" i="1"/>
  <c r="L1547" i="1"/>
  <c r="L1546" i="1"/>
  <c r="M1546" i="1" s="1"/>
  <c r="M1545" i="1"/>
  <c r="L1545" i="1"/>
  <c r="L1544" i="1"/>
  <c r="L1543" i="1"/>
  <c r="L1542" i="1"/>
  <c r="M1541" i="1"/>
  <c r="L1541" i="1"/>
  <c r="L1540" i="1"/>
  <c r="L1539" i="1"/>
  <c r="M1539" i="1" s="1"/>
  <c r="M1538" i="1"/>
  <c r="L1538" i="1"/>
  <c r="L1537" i="1"/>
  <c r="M1537" i="1" s="1"/>
  <c r="M1536" i="1"/>
  <c r="L1536" i="1"/>
  <c r="M1535" i="1"/>
  <c r="L1535" i="1"/>
  <c r="L1534" i="1"/>
  <c r="M1534" i="1" s="1"/>
  <c r="M1533" i="1"/>
  <c r="L1533" i="1"/>
  <c r="L1532" i="1"/>
  <c r="M1531" i="1"/>
  <c r="L1531" i="1"/>
  <c r="L1530" i="1"/>
  <c r="M1530" i="1" s="1"/>
  <c r="M1529" i="1"/>
  <c r="L1529" i="1"/>
  <c r="M1528" i="1"/>
  <c r="L1528" i="1"/>
  <c r="M1527" i="1"/>
  <c r="L1527" i="1"/>
  <c r="L1526" i="1"/>
  <c r="L1525" i="1"/>
  <c r="L1524" i="1"/>
  <c r="L1523" i="1"/>
  <c r="M1523" i="1" s="1"/>
  <c r="M1522" i="1"/>
  <c r="L1522" i="1"/>
  <c r="L1521" i="1"/>
  <c r="M1521" i="1" s="1"/>
  <c r="M1520" i="1"/>
  <c r="L1520" i="1"/>
  <c r="M1519" i="1"/>
  <c r="L1519" i="1"/>
  <c r="L1518" i="1"/>
  <c r="M1518" i="1" s="1"/>
  <c r="M1517" i="1"/>
  <c r="L1517" i="1"/>
  <c r="M1516" i="1"/>
  <c r="L1516" i="1"/>
  <c r="M1515" i="1"/>
  <c r="L1515" i="1"/>
  <c r="L1514" i="1"/>
  <c r="M1514" i="1" s="1"/>
  <c r="L1513" i="1"/>
  <c r="L1512" i="1"/>
  <c r="M1511" i="1"/>
  <c r="L1511" i="1"/>
  <c r="M1510" i="1"/>
  <c r="L1510" i="1"/>
  <c r="M1509" i="1"/>
  <c r="L1509" i="1"/>
  <c r="L1508" i="1"/>
  <c r="M1507" i="1"/>
  <c r="L1507" i="1"/>
  <c r="M1506" i="1"/>
  <c r="L1506" i="1"/>
  <c r="L1505" i="1"/>
  <c r="M1505" i="1" s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L1498" i="1"/>
  <c r="M1498" i="1" s="1"/>
  <c r="L1497" i="1"/>
  <c r="M1497" i="1" s="1"/>
  <c r="L1496" i="1"/>
  <c r="L1495" i="1"/>
  <c r="L1494" i="1"/>
  <c r="L1493" i="1"/>
  <c r="L1492" i="1"/>
  <c r="L1491" i="1"/>
  <c r="M1491" i="1" s="1"/>
  <c r="M1490" i="1"/>
  <c r="L1490" i="1"/>
  <c r="L1489" i="1"/>
  <c r="M1489" i="1" s="1"/>
  <c r="M1488" i="1"/>
  <c r="L1488" i="1"/>
  <c r="M1487" i="1"/>
  <c r="L1487" i="1"/>
  <c r="M1486" i="1"/>
  <c r="L1486" i="1"/>
  <c r="M1485" i="1"/>
  <c r="L1485" i="1"/>
  <c r="L1484" i="1"/>
  <c r="M1483" i="1"/>
  <c r="L1483" i="1"/>
  <c r="L1482" i="1"/>
  <c r="M1482" i="1" s="1"/>
  <c r="L1481" i="1"/>
  <c r="M1481" i="1" s="1"/>
  <c r="L1480" i="1"/>
  <c r="M1480" i="1" s="1"/>
  <c r="L1479" i="1"/>
  <c r="M1479" i="1" s="1"/>
  <c r="M1478" i="1"/>
  <c r="L1478" i="1"/>
  <c r="L1477" i="1"/>
  <c r="L1476" i="1"/>
  <c r="L1475" i="1"/>
  <c r="M1475" i="1" s="1"/>
  <c r="M1474" i="1"/>
  <c r="L1474" i="1"/>
  <c r="L1473" i="1"/>
  <c r="M1473" i="1" s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L1466" i="1"/>
  <c r="M1466" i="1" s="1"/>
  <c r="M1465" i="1"/>
  <c r="L1465" i="1"/>
  <c r="L1464" i="1"/>
  <c r="L1463" i="1"/>
  <c r="M1462" i="1"/>
  <c r="L1462" i="1"/>
  <c r="M1461" i="1"/>
  <c r="L1461" i="1"/>
  <c r="L1460" i="1"/>
  <c r="L1459" i="1"/>
  <c r="M1459" i="1" s="1"/>
  <c r="M1458" i="1"/>
  <c r="L1458" i="1"/>
  <c r="L1457" i="1"/>
  <c r="M1457" i="1" s="1"/>
  <c r="M1456" i="1"/>
  <c r="L1456" i="1"/>
  <c r="M1455" i="1"/>
  <c r="L1455" i="1"/>
  <c r="L1454" i="1"/>
  <c r="M1454" i="1" s="1"/>
  <c r="M1453" i="1"/>
  <c r="L1453" i="1"/>
  <c r="M1452" i="1"/>
  <c r="L1452" i="1"/>
  <c r="M1451" i="1"/>
  <c r="L1451" i="1"/>
  <c r="L1450" i="1"/>
  <c r="M1450" i="1" s="1"/>
  <c r="M1449" i="1"/>
  <c r="L1449" i="1"/>
  <c r="M1448" i="1"/>
  <c r="L1448" i="1"/>
  <c r="L1447" i="1"/>
  <c r="L1446" i="1"/>
  <c r="L1445" i="1"/>
  <c r="L1444" i="1"/>
  <c r="M1443" i="1"/>
  <c r="L1443" i="1"/>
  <c r="M1442" i="1"/>
  <c r="L1442" i="1"/>
  <c r="L1441" i="1"/>
  <c r="M1441" i="1" s="1"/>
  <c r="M1440" i="1"/>
  <c r="L1440" i="1"/>
  <c r="M1439" i="1"/>
  <c r="L1439" i="1"/>
  <c r="L1438" i="1"/>
  <c r="M1438" i="1" s="1"/>
  <c r="M1437" i="1"/>
  <c r="L1437" i="1"/>
  <c r="M1436" i="1"/>
  <c r="L1436" i="1"/>
  <c r="M1435" i="1"/>
  <c r="L1435" i="1"/>
  <c r="L1434" i="1"/>
  <c r="L1433" i="1"/>
  <c r="M1433" i="1" s="1"/>
  <c r="L1432" i="1"/>
  <c r="M1432" i="1" s="1"/>
  <c r="L1431" i="1"/>
  <c r="M1431" i="1" s="1"/>
  <c r="M1430" i="1"/>
  <c r="L1430" i="1"/>
  <c r="M1429" i="1"/>
  <c r="L1429" i="1"/>
  <c r="L1428" i="1"/>
  <c r="M1427" i="1"/>
  <c r="L1427" i="1"/>
  <c r="M1426" i="1"/>
  <c r="L1426" i="1"/>
  <c r="L1425" i="1"/>
  <c r="M1425" i="1" s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L1418" i="1"/>
  <c r="M1418" i="1" s="1"/>
  <c r="L1417" i="1"/>
  <c r="M1417" i="1" s="1"/>
  <c r="M1416" i="1"/>
  <c r="L1416" i="1"/>
  <c r="L1415" i="1"/>
  <c r="L1414" i="1"/>
  <c r="M1413" i="1"/>
  <c r="L1413" i="1"/>
  <c r="L1412" i="1"/>
  <c r="L1411" i="1"/>
  <c r="M1411" i="1" s="1"/>
  <c r="M1410" i="1"/>
  <c r="L1410" i="1"/>
  <c r="L1409" i="1"/>
  <c r="M1409" i="1" s="1"/>
  <c r="M1408" i="1"/>
  <c r="L1408" i="1"/>
  <c r="M1407" i="1"/>
  <c r="L1407" i="1"/>
  <c r="M1406" i="1"/>
  <c r="L1406" i="1"/>
  <c r="L1405" i="1"/>
  <c r="M1405" i="1" s="1"/>
  <c r="M1404" i="1"/>
  <c r="L1404" i="1"/>
  <c r="L1403" i="1"/>
  <c r="M1403" i="1" s="1"/>
  <c r="L1402" i="1"/>
  <c r="M1402" i="1" s="1"/>
  <c r="L1401" i="1"/>
  <c r="M1401" i="1" s="1"/>
  <c r="M1400" i="1"/>
  <c r="L1400" i="1"/>
  <c r="M1399" i="1"/>
  <c r="L1399" i="1"/>
  <c r="M1398" i="1"/>
  <c r="L1398" i="1"/>
  <c r="M1397" i="1"/>
  <c r="L1397" i="1"/>
  <c r="L1396" i="1"/>
  <c r="M1396" i="1" s="1"/>
  <c r="M1395" i="1"/>
  <c r="L1395" i="1"/>
  <c r="L1394" i="1"/>
  <c r="M1394" i="1" s="1"/>
  <c r="L1393" i="1"/>
  <c r="M1393" i="1" s="1"/>
  <c r="M1392" i="1"/>
  <c r="L1392" i="1"/>
  <c r="M1391" i="1"/>
  <c r="L1391" i="1"/>
  <c r="M1390" i="1"/>
  <c r="L1390" i="1"/>
  <c r="L1389" i="1"/>
  <c r="M1389" i="1" s="1"/>
  <c r="M1388" i="1"/>
  <c r="L1388" i="1"/>
  <c r="L1387" i="1"/>
  <c r="M1387" i="1" s="1"/>
  <c r="L1386" i="1"/>
  <c r="M1386" i="1" s="1"/>
  <c r="L1385" i="1"/>
  <c r="M1385" i="1" s="1"/>
  <c r="M1384" i="1"/>
  <c r="L1384" i="1"/>
  <c r="M1383" i="1"/>
  <c r="L1383" i="1"/>
  <c r="M1382" i="1"/>
  <c r="L1382" i="1"/>
  <c r="L1381" i="1"/>
  <c r="M1381" i="1" s="1"/>
  <c r="L1380" i="1"/>
  <c r="M1380" i="1" s="1"/>
  <c r="M1379" i="1"/>
  <c r="L1379" i="1"/>
  <c r="L1378" i="1"/>
  <c r="M1378" i="1" s="1"/>
  <c r="L1377" i="1"/>
  <c r="M1377" i="1" s="1"/>
  <c r="M1376" i="1"/>
  <c r="L1376" i="1"/>
  <c r="M1375" i="1"/>
  <c r="L1375" i="1"/>
  <c r="M1374" i="1"/>
  <c r="L1374" i="1"/>
  <c r="M1373" i="1"/>
  <c r="L1373" i="1"/>
  <c r="L1372" i="1"/>
  <c r="M1372" i="1" s="1"/>
  <c r="L1371" i="1"/>
  <c r="M1371" i="1" s="1"/>
  <c r="L1370" i="1"/>
  <c r="M1370" i="1" s="1"/>
  <c r="L1369" i="1"/>
  <c r="M1369" i="1" s="1"/>
  <c r="M1368" i="1"/>
  <c r="L1368" i="1"/>
  <c r="M1367" i="1"/>
  <c r="L1367" i="1"/>
  <c r="M1366" i="1"/>
  <c r="L1366" i="1"/>
  <c r="L1365" i="1"/>
  <c r="M1365" i="1" s="1"/>
  <c r="M1364" i="1"/>
  <c r="L1364" i="1"/>
  <c r="L1363" i="1"/>
  <c r="M1363" i="1" s="1"/>
  <c r="L1362" i="1"/>
  <c r="M1362" i="1" s="1"/>
  <c r="L1361" i="1"/>
  <c r="M1361" i="1" s="1"/>
  <c r="M1360" i="1"/>
  <c r="L1360" i="1"/>
  <c r="M1359" i="1"/>
  <c r="L1359" i="1"/>
  <c r="M1358" i="1"/>
  <c r="L1358" i="1"/>
  <c r="M1357" i="1"/>
  <c r="L1357" i="1"/>
  <c r="L1356" i="1"/>
  <c r="M1356" i="1" s="1"/>
  <c r="M1355" i="1"/>
  <c r="L1355" i="1"/>
  <c r="L1354" i="1"/>
  <c r="M1354" i="1" s="1"/>
  <c r="L1353" i="1"/>
  <c r="M1353" i="1" s="1"/>
  <c r="M1352" i="1"/>
  <c r="L1352" i="1"/>
  <c r="M1351" i="1"/>
  <c r="L1351" i="1"/>
  <c r="M1350" i="1"/>
  <c r="L1350" i="1"/>
  <c r="M1349" i="1"/>
  <c r="L1349" i="1"/>
  <c r="M1348" i="1"/>
  <c r="L1348" i="1"/>
  <c r="L1347" i="1"/>
  <c r="M1347" i="1" s="1"/>
  <c r="M1346" i="1"/>
  <c r="L1346" i="1"/>
  <c r="L1345" i="1"/>
  <c r="M1345" i="1" s="1"/>
  <c r="M1344" i="1"/>
  <c r="L1344" i="1"/>
  <c r="M1343" i="1"/>
  <c r="L1343" i="1"/>
  <c r="M1342" i="1"/>
  <c r="L1342" i="1"/>
  <c r="L1341" i="1"/>
  <c r="M1341" i="1" s="1"/>
  <c r="L1340" i="1"/>
  <c r="M1340" i="1" s="1"/>
  <c r="L1339" i="1"/>
  <c r="M1339" i="1" s="1"/>
  <c r="L1338" i="1"/>
  <c r="M1338" i="1" s="1"/>
  <c r="L1337" i="1"/>
  <c r="M1337" i="1" s="1"/>
  <c r="M1336" i="1"/>
  <c r="L1336" i="1"/>
  <c r="M1335" i="1"/>
  <c r="L1335" i="1"/>
  <c r="M1334" i="1"/>
  <c r="L1334" i="1"/>
  <c r="L1333" i="1"/>
  <c r="M1333" i="1" s="1"/>
  <c r="M1332" i="1"/>
  <c r="L1332" i="1"/>
  <c r="M1331" i="1"/>
  <c r="L1331" i="1"/>
  <c r="L1330" i="1"/>
  <c r="M1330" i="1" s="1"/>
  <c r="L1329" i="1"/>
  <c r="M1329" i="1" s="1"/>
  <c r="M1328" i="1"/>
  <c r="L1328" i="1"/>
  <c r="M1327" i="1"/>
  <c r="L1327" i="1"/>
  <c r="M1326" i="1"/>
  <c r="L1326" i="1"/>
  <c r="L1325" i="1"/>
  <c r="M1325" i="1" s="1"/>
  <c r="L1324" i="1"/>
  <c r="M1324" i="1" s="1"/>
  <c r="L1323" i="1"/>
  <c r="M1323" i="1" s="1"/>
  <c r="L1322" i="1"/>
  <c r="M1322" i="1" s="1"/>
  <c r="L1321" i="1"/>
  <c r="M1321" i="1" s="1"/>
  <c r="M1320" i="1"/>
  <c r="L1320" i="1"/>
  <c r="M1319" i="1"/>
  <c r="L1319" i="1"/>
  <c r="M1318" i="1"/>
  <c r="L1318" i="1"/>
  <c r="M1317" i="1"/>
  <c r="L1317" i="1"/>
  <c r="L1316" i="1"/>
  <c r="M1316" i="1" s="1"/>
  <c r="M1315" i="1"/>
  <c r="L1315" i="1"/>
  <c r="M1314" i="1"/>
  <c r="L1314" i="1"/>
  <c r="L1313" i="1"/>
  <c r="M1313" i="1" s="1"/>
  <c r="M1312" i="1"/>
  <c r="L1312" i="1"/>
  <c r="M1311" i="1"/>
  <c r="L1311" i="1"/>
  <c r="M1310" i="1"/>
  <c r="L1310" i="1"/>
  <c r="L1309" i="1"/>
  <c r="M1309" i="1" s="1"/>
  <c r="L1308" i="1"/>
  <c r="M1308" i="1" s="1"/>
  <c r="L1307" i="1"/>
  <c r="M1307" i="1" s="1"/>
  <c r="L1306" i="1"/>
  <c r="M1306" i="1" s="1"/>
  <c r="L1305" i="1"/>
  <c r="M1305" i="1" s="1"/>
  <c r="M1304" i="1"/>
  <c r="L1304" i="1"/>
  <c r="M1303" i="1"/>
  <c r="L1303" i="1"/>
  <c r="M1302" i="1"/>
  <c r="L1302" i="1"/>
  <c r="L1301" i="1"/>
  <c r="M1301" i="1" s="1"/>
  <c r="M1300" i="1"/>
  <c r="L1300" i="1"/>
  <c r="L1299" i="1"/>
  <c r="M1299" i="1" s="1"/>
  <c r="M1298" i="1"/>
  <c r="L1298" i="1"/>
  <c r="L1297" i="1"/>
  <c r="M1297" i="1" s="1"/>
  <c r="M1296" i="1"/>
  <c r="L1296" i="1"/>
  <c r="M1295" i="1"/>
  <c r="L1295" i="1"/>
  <c r="M1294" i="1"/>
  <c r="L1294" i="1"/>
  <c r="L1293" i="1"/>
  <c r="M1293" i="1" s="1"/>
  <c r="L1292" i="1"/>
  <c r="M1292" i="1" s="1"/>
  <c r="L1291" i="1"/>
  <c r="M1291" i="1" s="1"/>
  <c r="L1290" i="1"/>
  <c r="M1290" i="1" s="1"/>
  <c r="L1289" i="1"/>
  <c r="M1289" i="1" s="1"/>
  <c r="M1288" i="1"/>
  <c r="L1288" i="1"/>
  <c r="M1287" i="1"/>
  <c r="L1287" i="1"/>
  <c r="M1286" i="1"/>
  <c r="L1286" i="1"/>
  <c r="L1285" i="1"/>
  <c r="M1285" i="1" s="1"/>
  <c r="L1284" i="1"/>
  <c r="M1284" i="1" s="1"/>
  <c r="M1283" i="1"/>
  <c r="L1283" i="1"/>
  <c r="L1282" i="1"/>
  <c r="M1282" i="1" s="1"/>
  <c r="L1281" i="1"/>
  <c r="M1281" i="1" s="1"/>
  <c r="M1280" i="1"/>
  <c r="L1280" i="1"/>
  <c r="M1279" i="1"/>
  <c r="L1279" i="1"/>
  <c r="M1278" i="1"/>
  <c r="L1278" i="1"/>
  <c r="L1277" i="1"/>
  <c r="M1277" i="1" s="1"/>
  <c r="L1276" i="1"/>
  <c r="M1276" i="1" s="1"/>
  <c r="L1275" i="1"/>
  <c r="M1275" i="1" s="1"/>
  <c r="L1274" i="1"/>
  <c r="M1274" i="1" s="1"/>
  <c r="L1273" i="1"/>
  <c r="M1273" i="1" s="1"/>
  <c r="M1272" i="1"/>
  <c r="L1272" i="1"/>
  <c r="M1271" i="1"/>
  <c r="L1271" i="1"/>
  <c r="M1270" i="1"/>
  <c r="L1270" i="1"/>
  <c r="M1269" i="1"/>
  <c r="L1269" i="1"/>
  <c r="L1268" i="1"/>
  <c r="M1268" i="1" s="1"/>
  <c r="L1267" i="1"/>
  <c r="M1267" i="1" s="1"/>
  <c r="M1266" i="1"/>
  <c r="L1266" i="1"/>
  <c r="L1265" i="1"/>
  <c r="M1265" i="1" s="1"/>
  <c r="M1264" i="1"/>
  <c r="L1264" i="1"/>
  <c r="M1263" i="1"/>
  <c r="L1263" i="1"/>
  <c r="M1262" i="1"/>
  <c r="L1262" i="1"/>
  <c r="L1261" i="1"/>
  <c r="M1261" i="1" s="1"/>
  <c r="L1260" i="1"/>
  <c r="M1260" i="1" s="1"/>
  <c r="L1259" i="1"/>
  <c r="M1259" i="1" s="1"/>
  <c r="L1258" i="1"/>
  <c r="M1258" i="1" s="1"/>
  <c r="L1257" i="1"/>
  <c r="M1257" i="1" s="1"/>
  <c r="M1256" i="1"/>
  <c r="L1256" i="1"/>
  <c r="M1255" i="1"/>
  <c r="L1255" i="1"/>
  <c r="M1254" i="1"/>
  <c r="L1254" i="1"/>
  <c r="L1253" i="1"/>
  <c r="M1253" i="1" s="1"/>
  <c r="M1252" i="1"/>
  <c r="L1252" i="1"/>
  <c r="L1251" i="1"/>
  <c r="M1251" i="1" s="1"/>
  <c r="L1250" i="1"/>
  <c r="M1250" i="1" s="1"/>
  <c r="L1249" i="1"/>
  <c r="M1249" i="1" s="1"/>
  <c r="M1248" i="1"/>
  <c r="L1248" i="1"/>
  <c r="M1247" i="1"/>
  <c r="L1247" i="1"/>
  <c r="M1246" i="1"/>
  <c r="L1246" i="1"/>
  <c r="L1245" i="1"/>
  <c r="M1245" i="1" s="1"/>
  <c r="M1244" i="1"/>
  <c r="L1244" i="1"/>
  <c r="L1243" i="1"/>
  <c r="M1243" i="1" s="1"/>
  <c r="L1242" i="1"/>
  <c r="M1242" i="1" s="1"/>
  <c r="L1241" i="1"/>
  <c r="M1241" i="1" s="1"/>
  <c r="M1240" i="1"/>
  <c r="L1240" i="1"/>
  <c r="M1239" i="1"/>
  <c r="L1239" i="1"/>
  <c r="M1238" i="1"/>
  <c r="L1238" i="1"/>
  <c r="M1237" i="1"/>
  <c r="L1237" i="1"/>
  <c r="L1236" i="1"/>
  <c r="M1236" i="1" s="1"/>
  <c r="M1235" i="1"/>
  <c r="L1235" i="1"/>
  <c r="L1234" i="1"/>
  <c r="M1234" i="1" s="1"/>
  <c r="L1233" i="1"/>
  <c r="M1233" i="1" s="1"/>
  <c r="M1232" i="1"/>
  <c r="L1232" i="1"/>
  <c r="M1231" i="1"/>
  <c r="L1231" i="1"/>
  <c r="M1230" i="1"/>
  <c r="L1230" i="1"/>
  <c r="L1229" i="1"/>
  <c r="M1229" i="1" s="1"/>
  <c r="L1228" i="1"/>
  <c r="M1228" i="1" s="1"/>
  <c r="L1227" i="1"/>
  <c r="M1227" i="1" s="1"/>
  <c r="L1226" i="1"/>
  <c r="M1226" i="1" s="1"/>
  <c r="L1225" i="1"/>
  <c r="M1225" i="1" s="1"/>
  <c r="M1224" i="1"/>
  <c r="L1224" i="1"/>
  <c r="M1223" i="1"/>
  <c r="L1223" i="1"/>
  <c r="M1222" i="1"/>
  <c r="L1222" i="1"/>
  <c r="M1221" i="1"/>
  <c r="L1221" i="1"/>
  <c r="M1220" i="1"/>
  <c r="L1220" i="1"/>
  <c r="L1219" i="1"/>
  <c r="M1219" i="1" s="1"/>
  <c r="M1218" i="1"/>
  <c r="L1218" i="1"/>
  <c r="L1217" i="1"/>
  <c r="M1217" i="1" s="1"/>
  <c r="M1216" i="1"/>
  <c r="L1216" i="1"/>
  <c r="M1215" i="1"/>
  <c r="L1215" i="1"/>
  <c r="M1214" i="1"/>
  <c r="L1214" i="1"/>
  <c r="L1213" i="1"/>
  <c r="M1213" i="1" s="1"/>
  <c r="L1212" i="1"/>
  <c r="M1212" i="1" s="1"/>
  <c r="L1211" i="1"/>
  <c r="M1211" i="1" s="1"/>
  <c r="L1210" i="1"/>
  <c r="M1210" i="1" s="1"/>
  <c r="L1209" i="1"/>
  <c r="M1209" i="1" s="1"/>
  <c r="M1208" i="1"/>
  <c r="L1208" i="1"/>
  <c r="M1207" i="1"/>
  <c r="L1207" i="1"/>
  <c r="M1206" i="1"/>
  <c r="L1206" i="1"/>
  <c r="L1205" i="1"/>
  <c r="M1205" i="1" s="1"/>
  <c r="M1204" i="1"/>
  <c r="L1204" i="1"/>
  <c r="M1203" i="1"/>
  <c r="L1203" i="1"/>
  <c r="L1202" i="1"/>
  <c r="M1202" i="1" s="1"/>
  <c r="L1201" i="1"/>
  <c r="M1201" i="1" s="1"/>
  <c r="M1200" i="1"/>
  <c r="L1200" i="1"/>
  <c r="M1199" i="1"/>
  <c r="L1199" i="1"/>
  <c r="M1198" i="1"/>
  <c r="L1198" i="1"/>
  <c r="L1197" i="1"/>
  <c r="M1197" i="1" s="1"/>
  <c r="L1196" i="1"/>
  <c r="M1196" i="1" s="1"/>
  <c r="L1195" i="1"/>
  <c r="M1195" i="1" s="1"/>
  <c r="L1194" i="1"/>
  <c r="M1194" i="1" s="1"/>
  <c r="L1193" i="1"/>
  <c r="M1193" i="1" s="1"/>
  <c r="M1192" i="1"/>
  <c r="L1192" i="1"/>
  <c r="M1191" i="1"/>
  <c r="L1191" i="1"/>
  <c r="M1190" i="1"/>
  <c r="L1190" i="1"/>
  <c r="M1189" i="1"/>
  <c r="L1189" i="1"/>
  <c r="L1188" i="1"/>
  <c r="M1188" i="1" s="1"/>
  <c r="M1187" i="1"/>
  <c r="L1187" i="1"/>
  <c r="M1186" i="1"/>
  <c r="L1186" i="1"/>
  <c r="L1185" i="1"/>
  <c r="M1185" i="1" s="1"/>
  <c r="M1184" i="1"/>
  <c r="L1184" i="1"/>
  <c r="M1183" i="1"/>
  <c r="L1183" i="1"/>
  <c r="M1182" i="1"/>
  <c r="L1182" i="1"/>
  <c r="L1181" i="1"/>
  <c r="M1181" i="1" s="1"/>
  <c r="L1180" i="1"/>
  <c r="M1180" i="1" s="1"/>
  <c r="L1179" i="1"/>
  <c r="M1179" i="1" s="1"/>
  <c r="L1178" i="1"/>
  <c r="M1178" i="1" s="1"/>
  <c r="L1177" i="1"/>
  <c r="M1177" i="1" s="1"/>
  <c r="M1176" i="1"/>
  <c r="L1176" i="1"/>
  <c r="M1175" i="1"/>
  <c r="L1175" i="1"/>
  <c r="M1174" i="1"/>
  <c r="L1174" i="1"/>
  <c r="L1173" i="1"/>
  <c r="M1173" i="1" s="1"/>
  <c r="M1172" i="1"/>
  <c r="L1172" i="1"/>
  <c r="L1171" i="1"/>
  <c r="M1171" i="1" s="1"/>
  <c r="M1170" i="1"/>
  <c r="L1170" i="1"/>
  <c r="L1169" i="1"/>
  <c r="M1169" i="1" s="1"/>
  <c r="M1168" i="1"/>
  <c r="L1168" i="1"/>
  <c r="M1167" i="1"/>
  <c r="L1167" i="1"/>
  <c r="M1166" i="1"/>
  <c r="L1166" i="1"/>
  <c r="L1165" i="1"/>
  <c r="M1165" i="1" s="1"/>
  <c r="L1164" i="1"/>
  <c r="M1164" i="1" s="1"/>
  <c r="L1163" i="1"/>
  <c r="M1163" i="1" s="1"/>
  <c r="L1162" i="1"/>
  <c r="M1162" i="1" s="1"/>
  <c r="L1161" i="1"/>
  <c r="M1161" i="1" s="1"/>
  <c r="M1160" i="1"/>
  <c r="L1160" i="1"/>
  <c r="M1159" i="1"/>
  <c r="L1159" i="1"/>
  <c r="M1158" i="1"/>
  <c r="L1158" i="1"/>
  <c r="L1157" i="1"/>
  <c r="M1157" i="1" s="1"/>
  <c r="L1156" i="1"/>
  <c r="M1156" i="1" s="1"/>
  <c r="M1155" i="1"/>
  <c r="L1155" i="1"/>
  <c r="L1154" i="1"/>
  <c r="M1154" i="1" s="1"/>
  <c r="L1153" i="1"/>
  <c r="M1153" i="1" s="1"/>
  <c r="M1152" i="1"/>
  <c r="L1152" i="1"/>
  <c r="M1151" i="1"/>
  <c r="L1151" i="1"/>
  <c r="M1150" i="1"/>
  <c r="L1150" i="1"/>
  <c r="L1149" i="1"/>
  <c r="M1149" i="1" s="1"/>
  <c r="L1148" i="1"/>
  <c r="M1148" i="1" s="1"/>
  <c r="L1147" i="1"/>
  <c r="M1147" i="1" s="1"/>
  <c r="L1146" i="1"/>
  <c r="M1146" i="1" s="1"/>
  <c r="L1145" i="1"/>
  <c r="M1145" i="1" s="1"/>
  <c r="M1144" i="1"/>
  <c r="L1144" i="1"/>
  <c r="M1143" i="1"/>
  <c r="L1143" i="1"/>
  <c r="M1142" i="1"/>
  <c r="L1142" i="1"/>
  <c r="M1141" i="1"/>
  <c r="L1141" i="1"/>
  <c r="L1140" i="1"/>
  <c r="M1140" i="1" s="1"/>
  <c r="L1139" i="1"/>
  <c r="M1139" i="1" s="1"/>
  <c r="M1138" i="1"/>
  <c r="L1138" i="1"/>
  <c r="L1137" i="1"/>
  <c r="M1137" i="1" s="1"/>
  <c r="M1136" i="1"/>
  <c r="L1136" i="1"/>
  <c r="M1135" i="1"/>
  <c r="L1135" i="1"/>
  <c r="M1134" i="1"/>
  <c r="L1134" i="1"/>
  <c r="M1133" i="1"/>
  <c r="L1133" i="1"/>
  <c r="L1132" i="1"/>
  <c r="M1132" i="1" s="1"/>
  <c r="L1131" i="1"/>
  <c r="M1131" i="1" s="1"/>
  <c r="L1130" i="1"/>
  <c r="M1130" i="1" s="1"/>
  <c r="L1129" i="1"/>
  <c r="M1129" i="1" s="1"/>
  <c r="M1128" i="1"/>
  <c r="L1128" i="1"/>
  <c r="M1127" i="1"/>
  <c r="L1127" i="1"/>
  <c r="M1126" i="1"/>
  <c r="L1126" i="1"/>
  <c r="L1125" i="1"/>
  <c r="M1125" i="1" s="1"/>
  <c r="M1124" i="1"/>
  <c r="L1124" i="1"/>
  <c r="L1123" i="1"/>
  <c r="M1123" i="1" s="1"/>
  <c r="L1122" i="1"/>
  <c r="M1122" i="1" s="1"/>
  <c r="L1121" i="1"/>
  <c r="M1121" i="1" s="1"/>
  <c r="M1120" i="1"/>
  <c r="L1120" i="1"/>
  <c r="M1119" i="1"/>
  <c r="L1119" i="1"/>
  <c r="M1118" i="1"/>
  <c r="L1118" i="1"/>
  <c r="L1117" i="1"/>
  <c r="M1117" i="1" s="1"/>
  <c r="M1116" i="1"/>
  <c r="L1116" i="1"/>
  <c r="L1115" i="1"/>
  <c r="M1115" i="1" s="1"/>
  <c r="L1114" i="1"/>
  <c r="M1114" i="1" s="1"/>
  <c r="L1113" i="1"/>
  <c r="M1113" i="1" s="1"/>
  <c r="M1112" i="1"/>
  <c r="L1112" i="1"/>
  <c r="M1111" i="1"/>
  <c r="L1111" i="1"/>
  <c r="M1110" i="1"/>
  <c r="L1110" i="1"/>
  <c r="M1109" i="1"/>
  <c r="L1109" i="1"/>
  <c r="L1108" i="1"/>
  <c r="M1108" i="1" s="1"/>
  <c r="M1107" i="1"/>
  <c r="L1107" i="1"/>
  <c r="L1106" i="1"/>
  <c r="M1106" i="1" s="1"/>
  <c r="L1105" i="1"/>
  <c r="M1105" i="1" s="1"/>
  <c r="M1104" i="1"/>
  <c r="L1104" i="1"/>
  <c r="M1103" i="1"/>
  <c r="L1103" i="1"/>
  <c r="M1102" i="1"/>
  <c r="L1102" i="1"/>
  <c r="L1101" i="1"/>
  <c r="M1101" i="1" s="1"/>
  <c r="L1100" i="1"/>
  <c r="M1100" i="1" s="1"/>
  <c r="L1099" i="1"/>
  <c r="M1099" i="1" s="1"/>
  <c r="L1098" i="1"/>
  <c r="M1098" i="1" s="1"/>
  <c r="L1097" i="1"/>
  <c r="M1097" i="1" s="1"/>
  <c r="M1096" i="1"/>
  <c r="L1096" i="1"/>
  <c r="M1095" i="1"/>
  <c r="L1095" i="1"/>
  <c r="M1094" i="1"/>
  <c r="L1094" i="1"/>
  <c r="M1093" i="1"/>
  <c r="L1093" i="1"/>
  <c r="M1092" i="1"/>
  <c r="L1092" i="1"/>
  <c r="L1091" i="1"/>
  <c r="M1091" i="1" s="1"/>
  <c r="M1090" i="1"/>
  <c r="L1090" i="1"/>
  <c r="L1089" i="1"/>
  <c r="M1089" i="1" s="1"/>
  <c r="M1088" i="1"/>
  <c r="L1088" i="1"/>
  <c r="M1087" i="1"/>
  <c r="L1087" i="1"/>
  <c r="M1086" i="1"/>
  <c r="L1086" i="1"/>
  <c r="L1085" i="1"/>
  <c r="M1085" i="1" s="1"/>
  <c r="L1084" i="1"/>
  <c r="M1084" i="1" s="1"/>
  <c r="L1083" i="1"/>
  <c r="M1083" i="1" s="1"/>
  <c r="L1082" i="1"/>
  <c r="M1082" i="1" s="1"/>
  <c r="L1081" i="1"/>
  <c r="M1081" i="1" s="1"/>
  <c r="M1080" i="1"/>
  <c r="L1080" i="1"/>
  <c r="M1079" i="1"/>
  <c r="L1079" i="1"/>
  <c r="M1078" i="1"/>
  <c r="L1078" i="1"/>
  <c r="L1077" i="1"/>
  <c r="M1077" i="1" s="1"/>
  <c r="M1076" i="1"/>
  <c r="L1076" i="1"/>
  <c r="M1075" i="1"/>
  <c r="L1075" i="1"/>
  <c r="L1074" i="1"/>
  <c r="M1074" i="1" s="1"/>
  <c r="L1073" i="1"/>
  <c r="M1073" i="1" s="1"/>
  <c r="M1072" i="1"/>
  <c r="L1072" i="1"/>
  <c r="M1071" i="1"/>
  <c r="L1071" i="1"/>
  <c r="M1070" i="1"/>
  <c r="L1070" i="1"/>
  <c r="L1069" i="1"/>
  <c r="M1069" i="1" s="1"/>
  <c r="L1068" i="1"/>
  <c r="M1068" i="1" s="1"/>
  <c r="L1067" i="1"/>
  <c r="M1067" i="1" s="1"/>
  <c r="L1066" i="1"/>
  <c r="M1066" i="1" s="1"/>
  <c r="L1065" i="1"/>
  <c r="M1065" i="1" s="1"/>
  <c r="M1064" i="1"/>
  <c r="L1064" i="1"/>
  <c r="M1063" i="1"/>
  <c r="L1063" i="1"/>
  <c r="M1062" i="1"/>
  <c r="L1062" i="1"/>
  <c r="M1061" i="1"/>
  <c r="L1061" i="1"/>
  <c r="L1060" i="1"/>
  <c r="M1060" i="1" s="1"/>
  <c r="M1059" i="1"/>
  <c r="L1059" i="1"/>
  <c r="M1058" i="1"/>
  <c r="L1058" i="1"/>
  <c r="L1057" i="1"/>
  <c r="M1057" i="1" s="1"/>
  <c r="M1056" i="1"/>
  <c r="L1056" i="1"/>
  <c r="M1055" i="1"/>
  <c r="L1055" i="1"/>
  <c r="M1054" i="1"/>
  <c r="L1054" i="1"/>
  <c r="L1053" i="1"/>
  <c r="M1053" i="1" s="1"/>
  <c r="L1052" i="1"/>
  <c r="M1052" i="1" s="1"/>
  <c r="L1051" i="1"/>
  <c r="M1051" i="1" s="1"/>
  <c r="L1050" i="1"/>
  <c r="M1050" i="1" s="1"/>
  <c r="L1049" i="1"/>
  <c r="M1049" i="1" s="1"/>
  <c r="M1048" i="1"/>
  <c r="L1048" i="1"/>
  <c r="M1047" i="1"/>
  <c r="L1047" i="1"/>
  <c r="M1046" i="1"/>
  <c r="L1046" i="1"/>
  <c r="L1045" i="1"/>
  <c r="M1045" i="1" s="1"/>
  <c r="L1044" i="1"/>
  <c r="M1044" i="1" s="1"/>
  <c r="L1043" i="1"/>
  <c r="M1043" i="1" s="1"/>
  <c r="L1042" i="1"/>
  <c r="M1042" i="1" s="1"/>
  <c r="L1041" i="1"/>
  <c r="M1041" i="1" s="1"/>
  <c r="M1040" i="1"/>
  <c r="L1040" i="1"/>
  <c r="M1039" i="1"/>
  <c r="L1039" i="1"/>
  <c r="M1038" i="1"/>
  <c r="L1038" i="1"/>
  <c r="L1037" i="1"/>
  <c r="M1037" i="1" s="1"/>
  <c r="L1036" i="1"/>
  <c r="M1036" i="1" s="1"/>
  <c r="L1035" i="1"/>
  <c r="M1035" i="1" s="1"/>
  <c r="L1034" i="1"/>
  <c r="M1034" i="1" s="1"/>
  <c r="L1033" i="1"/>
  <c r="M1033" i="1" s="1"/>
  <c r="M1032" i="1"/>
  <c r="L1032" i="1"/>
  <c r="L1031" i="1"/>
  <c r="M1031" i="1" s="1"/>
  <c r="M1030" i="1"/>
  <c r="L1030" i="1"/>
  <c r="L1029" i="1"/>
  <c r="M1029" i="1" s="1"/>
  <c r="M1028" i="1"/>
  <c r="L1028" i="1"/>
  <c r="L1027" i="1"/>
  <c r="M1027" i="1" s="1"/>
  <c r="M1026" i="1"/>
  <c r="L1026" i="1"/>
  <c r="M1025" i="1"/>
  <c r="L1025" i="1"/>
  <c r="M1024" i="1"/>
  <c r="L1024" i="1"/>
  <c r="L1023" i="1"/>
  <c r="M1023" i="1" s="1"/>
  <c r="M1022" i="1"/>
  <c r="L1022" i="1"/>
  <c r="L1021" i="1"/>
  <c r="M1021" i="1" s="1"/>
  <c r="L1020" i="1"/>
  <c r="M1020" i="1" s="1"/>
  <c r="L1019" i="1"/>
  <c r="M1019" i="1" s="1"/>
  <c r="L1018" i="1"/>
  <c r="M1018" i="1" s="1"/>
  <c r="L1017" i="1"/>
  <c r="M1017" i="1" s="1"/>
  <c r="M1016" i="1"/>
  <c r="L1016" i="1"/>
  <c r="L1015" i="1"/>
  <c r="M1015" i="1" s="1"/>
  <c r="M1014" i="1"/>
  <c r="L1014" i="1"/>
  <c r="L1013" i="1"/>
  <c r="M1013" i="1" s="1"/>
  <c r="L1012" i="1"/>
  <c r="M1012" i="1" s="1"/>
  <c r="M1011" i="1"/>
  <c r="L1011" i="1"/>
  <c r="L1010" i="1"/>
  <c r="M1010" i="1" s="1"/>
  <c r="M1009" i="1"/>
  <c r="L1009" i="1"/>
  <c r="M1008" i="1"/>
  <c r="L1008" i="1"/>
  <c r="L1007" i="1"/>
  <c r="M1007" i="1" s="1"/>
  <c r="M1006" i="1"/>
  <c r="L1006" i="1"/>
  <c r="L1005" i="1"/>
  <c r="M1005" i="1" s="1"/>
  <c r="L1004" i="1"/>
  <c r="M1004" i="1" s="1"/>
  <c r="L1003" i="1"/>
  <c r="M1003" i="1" s="1"/>
  <c r="L1002" i="1"/>
  <c r="M1002" i="1" s="1"/>
  <c r="L1001" i="1"/>
  <c r="M1001" i="1" s="1"/>
  <c r="M1000" i="1"/>
  <c r="L1000" i="1"/>
  <c r="L999" i="1"/>
  <c r="M999" i="1" s="1"/>
  <c r="M998" i="1"/>
  <c r="L998" i="1"/>
  <c r="M997" i="1"/>
  <c r="L997" i="1"/>
  <c r="L996" i="1"/>
  <c r="M996" i="1" s="1"/>
  <c r="L995" i="1"/>
  <c r="M995" i="1" s="1"/>
  <c r="M994" i="1"/>
  <c r="L994" i="1"/>
  <c r="L993" i="1"/>
  <c r="M993" i="1" s="1"/>
  <c r="M992" i="1"/>
  <c r="L992" i="1"/>
  <c r="L991" i="1"/>
  <c r="M991" i="1" s="1"/>
  <c r="M990" i="1"/>
  <c r="L990" i="1"/>
  <c r="L989" i="1"/>
  <c r="M989" i="1" s="1"/>
  <c r="L988" i="1"/>
  <c r="M988" i="1" s="1"/>
  <c r="L987" i="1"/>
  <c r="M987" i="1" s="1"/>
  <c r="L986" i="1"/>
  <c r="M986" i="1" s="1"/>
  <c r="L985" i="1"/>
  <c r="M985" i="1" s="1"/>
  <c r="M984" i="1"/>
  <c r="L984" i="1"/>
  <c r="L983" i="1"/>
  <c r="M983" i="1" s="1"/>
  <c r="M982" i="1"/>
  <c r="L982" i="1"/>
  <c r="L981" i="1"/>
  <c r="M981" i="1" s="1"/>
  <c r="M980" i="1"/>
  <c r="L980" i="1"/>
  <c r="L979" i="1"/>
  <c r="M979" i="1" s="1"/>
  <c r="L978" i="1"/>
  <c r="M978" i="1" s="1"/>
  <c r="M977" i="1"/>
  <c r="L977" i="1"/>
  <c r="M976" i="1"/>
  <c r="L976" i="1"/>
  <c r="L975" i="1"/>
  <c r="M975" i="1" s="1"/>
  <c r="M974" i="1"/>
  <c r="L974" i="1"/>
  <c r="L973" i="1"/>
  <c r="M973" i="1" s="1"/>
  <c r="L972" i="1"/>
  <c r="M972" i="1" s="1"/>
  <c r="L971" i="1"/>
  <c r="M971" i="1" s="1"/>
  <c r="L970" i="1"/>
  <c r="M970" i="1" s="1"/>
  <c r="L969" i="1"/>
  <c r="M969" i="1" s="1"/>
  <c r="M968" i="1"/>
  <c r="L968" i="1"/>
  <c r="L967" i="1"/>
  <c r="M967" i="1" s="1"/>
  <c r="M966" i="1"/>
  <c r="L966" i="1"/>
  <c r="M965" i="1"/>
  <c r="L965" i="1"/>
  <c r="L964" i="1"/>
  <c r="M964" i="1" s="1"/>
  <c r="M963" i="1"/>
  <c r="L963" i="1"/>
  <c r="L962" i="1"/>
  <c r="M962" i="1" s="1"/>
  <c r="L961" i="1"/>
  <c r="M961" i="1" s="1"/>
  <c r="M960" i="1"/>
  <c r="L960" i="1"/>
  <c r="L959" i="1"/>
  <c r="M959" i="1" s="1"/>
  <c r="L958" i="1"/>
  <c r="M958" i="1" s="1"/>
  <c r="L957" i="1"/>
  <c r="M957" i="1" s="1"/>
  <c r="L956" i="1"/>
  <c r="M956" i="1" s="1"/>
  <c r="M955" i="1"/>
  <c r="L955" i="1"/>
  <c r="L954" i="1"/>
  <c r="M954" i="1" s="1"/>
  <c r="L953" i="1"/>
  <c r="M953" i="1" s="1"/>
  <c r="M952" i="1"/>
  <c r="L952" i="1"/>
  <c r="L951" i="1"/>
  <c r="M951" i="1" s="1"/>
  <c r="L950" i="1"/>
  <c r="M950" i="1" s="1"/>
  <c r="M949" i="1"/>
  <c r="L949" i="1"/>
  <c r="M948" i="1"/>
  <c r="L948" i="1"/>
  <c r="L947" i="1"/>
  <c r="M947" i="1" s="1"/>
  <c r="M946" i="1"/>
  <c r="L946" i="1"/>
  <c r="L945" i="1"/>
  <c r="M945" i="1" s="1"/>
  <c r="M944" i="1"/>
  <c r="L944" i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M936" i="1"/>
  <c r="L936" i="1"/>
  <c r="L935" i="1"/>
  <c r="M935" i="1" s="1"/>
  <c r="M934" i="1"/>
  <c r="L934" i="1"/>
  <c r="L933" i="1"/>
  <c r="M933" i="1" s="1"/>
  <c r="M932" i="1"/>
  <c r="L932" i="1"/>
  <c r="M931" i="1"/>
  <c r="L931" i="1"/>
  <c r="L930" i="1"/>
  <c r="M930" i="1" s="1"/>
  <c r="M929" i="1"/>
  <c r="L929" i="1"/>
  <c r="M928" i="1"/>
  <c r="L928" i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M920" i="1"/>
  <c r="L920" i="1"/>
  <c r="L919" i="1"/>
  <c r="M919" i="1" s="1"/>
  <c r="L918" i="1"/>
  <c r="M918" i="1" s="1"/>
  <c r="M917" i="1"/>
  <c r="L917" i="1"/>
  <c r="L916" i="1"/>
  <c r="M916" i="1" s="1"/>
  <c r="M915" i="1"/>
  <c r="L915" i="1"/>
  <c r="M914" i="1"/>
  <c r="L914" i="1"/>
  <c r="L913" i="1"/>
  <c r="M913" i="1" s="1"/>
  <c r="M912" i="1"/>
  <c r="L912" i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M904" i="1"/>
  <c r="L904" i="1"/>
  <c r="M903" i="1"/>
  <c r="L903" i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M896" i="1"/>
  <c r="L896" i="1"/>
  <c r="L895" i="1"/>
  <c r="M895" i="1" s="1"/>
  <c r="L894" i="1"/>
  <c r="M894" i="1" s="1"/>
  <c r="L893" i="1"/>
  <c r="M893" i="1" s="1"/>
  <c r="M892" i="1"/>
  <c r="L892" i="1"/>
  <c r="L891" i="1"/>
  <c r="M891" i="1" s="1"/>
  <c r="M890" i="1"/>
  <c r="L890" i="1"/>
  <c r="M889" i="1"/>
  <c r="L889" i="1"/>
  <c r="M888" i="1"/>
  <c r="L888" i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M880" i="1"/>
  <c r="L880" i="1"/>
  <c r="L879" i="1"/>
  <c r="M879" i="1" s="1"/>
  <c r="M878" i="1"/>
  <c r="L878" i="1"/>
  <c r="L877" i="1"/>
  <c r="M877" i="1" s="1"/>
  <c r="L876" i="1"/>
  <c r="M876" i="1" s="1"/>
  <c r="M875" i="1"/>
  <c r="L875" i="1"/>
  <c r="L874" i="1"/>
  <c r="M874" i="1" s="1"/>
  <c r="M873" i="1"/>
  <c r="L873" i="1"/>
  <c r="M872" i="1"/>
  <c r="L872" i="1"/>
  <c r="L871" i="1"/>
  <c r="M871" i="1" s="1"/>
  <c r="M870" i="1"/>
  <c r="L870" i="1"/>
  <c r="L869" i="1"/>
  <c r="M869" i="1" s="1"/>
  <c r="L868" i="1"/>
  <c r="M868" i="1" s="1"/>
  <c r="L867" i="1"/>
  <c r="M867" i="1" s="1"/>
  <c r="L866" i="1"/>
  <c r="M866" i="1" s="1"/>
  <c r="L865" i="1"/>
  <c r="M865" i="1" s="1"/>
  <c r="M864" i="1"/>
  <c r="L864" i="1"/>
  <c r="L863" i="1"/>
  <c r="M863" i="1" s="1"/>
  <c r="L862" i="1"/>
  <c r="M862" i="1" s="1"/>
  <c r="M861" i="1"/>
  <c r="L861" i="1"/>
  <c r="L860" i="1"/>
  <c r="M860" i="1" s="1"/>
  <c r="L859" i="1"/>
  <c r="M859" i="1" s="1"/>
  <c r="M858" i="1"/>
  <c r="L858" i="1"/>
  <c r="L857" i="1"/>
  <c r="M857" i="1" s="1"/>
  <c r="M856" i="1"/>
  <c r="L856" i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M848" i="1"/>
  <c r="L848" i="1"/>
  <c r="M847" i="1"/>
  <c r="L847" i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M840" i="1"/>
  <c r="L840" i="1"/>
  <c r="M839" i="1"/>
  <c r="L839" i="1"/>
  <c r="L838" i="1"/>
  <c r="M838" i="1" s="1"/>
  <c r="M837" i="1"/>
  <c r="L837" i="1"/>
  <c r="L836" i="1"/>
  <c r="M836" i="1" s="1"/>
  <c r="L835" i="1"/>
  <c r="M835" i="1" s="1"/>
  <c r="L834" i="1"/>
  <c r="M834" i="1" s="1"/>
  <c r="L833" i="1"/>
  <c r="M833" i="1" s="1"/>
  <c r="L832" i="1"/>
  <c r="M832" i="1" s="1"/>
  <c r="M831" i="1"/>
  <c r="L831" i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M822" i="1"/>
  <c r="L822" i="1"/>
  <c r="L821" i="1"/>
  <c r="M821" i="1" s="1"/>
  <c r="M820" i="1"/>
  <c r="L820" i="1"/>
  <c r="L819" i="1"/>
  <c r="M819" i="1" s="1"/>
  <c r="L818" i="1"/>
  <c r="M818" i="1" s="1"/>
  <c r="M817" i="1"/>
  <c r="L817" i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M806" i="1"/>
  <c r="L806" i="1"/>
  <c r="M805" i="1"/>
  <c r="L805" i="1"/>
  <c r="L804" i="1"/>
  <c r="M804" i="1" s="1"/>
  <c r="M803" i="1"/>
  <c r="L803" i="1"/>
  <c r="L802" i="1"/>
  <c r="M802" i="1" s="1"/>
  <c r="L801" i="1"/>
  <c r="M801" i="1" s="1"/>
  <c r="M800" i="1"/>
  <c r="L800" i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M789" i="1"/>
  <c r="L789" i="1"/>
  <c r="M788" i="1"/>
  <c r="L788" i="1"/>
  <c r="L787" i="1"/>
  <c r="M787" i="1" s="1"/>
  <c r="M786" i="1"/>
  <c r="L786" i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M774" i="1"/>
  <c r="L774" i="1"/>
  <c r="L773" i="1"/>
  <c r="M773" i="1" s="1"/>
  <c r="M772" i="1"/>
  <c r="L772" i="1"/>
  <c r="M771" i="1"/>
  <c r="L771" i="1"/>
  <c r="L770" i="1"/>
  <c r="M770" i="1" s="1"/>
  <c r="M769" i="1"/>
  <c r="L769" i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M761" i="1"/>
  <c r="L761" i="1"/>
  <c r="L760" i="1"/>
  <c r="M760" i="1" s="1"/>
  <c r="L759" i="1"/>
  <c r="M759" i="1" s="1"/>
  <c r="L758" i="1"/>
  <c r="M758" i="1" s="1"/>
  <c r="M757" i="1"/>
  <c r="L757" i="1"/>
  <c r="L756" i="1"/>
  <c r="M756" i="1" s="1"/>
  <c r="M755" i="1"/>
  <c r="L755" i="1"/>
  <c r="M754" i="1"/>
  <c r="L754" i="1"/>
  <c r="L753" i="1"/>
  <c r="M753" i="1" s="1"/>
  <c r="M752" i="1"/>
  <c r="L752" i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M744" i="1"/>
  <c r="L744" i="1"/>
  <c r="L743" i="1"/>
  <c r="M743" i="1" s="1"/>
  <c r="L742" i="1"/>
  <c r="M742" i="1" s="1"/>
  <c r="L741" i="1"/>
  <c r="M741" i="1" s="1"/>
  <c r="M740" i="1"/>
  <c r="L740" i="1"/>
  <c r="L739" i="1"/>
  <c r="M739" i="1" s="1"/>
  <c r="M738" i="1"/>
  <c r="L738" i="1"/>
  <c r="L737" i="1"/>
  <c r="M737" i="1" s="1"/>
  <c r="M736" i="1"/>
  <c r="L736" i="1"/>
  <c r="L735" i="1"/>
  <c r="M735" i="1" s="1"/>
  <c r="L734" i="1"/>
  <c r="M734" i="1" s="1"/>
  <c r="L733" i="1"/>
  <c r="M733" i="1" s="1"/>
  <c r="L732" i="1"/>
  <c r="M732" i="1" s="1"/>
  <c r="M731" i="1"/>
  <c r="L731" i="1"/>
  <c r="L730" i="1"/>
  <c r="M730" i="1" s="1"/>
  <c r="L729" i="1"/>
  <c r="M729" i="1" s="1"/>
  <c r="L728" i="1"/>
  <c r="M728" i="1" s="1"/>
  <c r="L727" i="1"/>
  <c r="M727" i="1" s="1"/>
  <c r="M726" i="1"/>
  <c r="L726" i="1"/>
  <c r="L725" i="1"/>
  <c r="M725" i="1" s="1"/>
  <c r="L724" i="1"/>
  <c r="M724" i="1" s="1"/>
  <c r="M723" i="1"/>
  <c r="L723" i="1"/>
  <c r="L722" i="1"/>
  <c r="M722" i="1" s="1"/>
  <c r="M721" i="1"/>
  <c r="L721" i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M711" i="1"/>
  <c r="L711" i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M703" i="1"/>
  <c r="L703" i="1"/>
  <c r="L702" i="1"/>
  <c r="M702" i="1" s="1"/>
  <c r="L701" i="1"/>
  <c r="M701" i="1" s="1"/>
  <c r="L700" i="1"/>
  <c r="M700" i="1" s="1"/>
  <c r="L699" i="1"/>
  <c r="M699" i="1" s="1"/>
  <c r="M698" i="1"/>
  <c r="L698" i="1"/>
  <c r="L697" i="1"/>
  <c r="M697" i="1" s="1"/>
  <c r="L696" i="1"/>
  <c r="M696" i="1" s="1"/>
  <c r="M695" i="1"/>
  <c r="L695" i="1"/>
  <c r="M694" i="1"/>
  <c r="L694" i="1"/>
  <c r="L693" i="1"/>
  <c r="M693" i="1" s="1"/>
  <c r="L692" i="1"/>
  <c r="M692" i="1" s="1"/>
  <c r="L691" i="1"/>
  <c r="M691" i="1" s="1"/>
  <c r="M690" i="1"/>
  <c r="L690" i="1"/>
  <c r="L689" i="1"/>
  <c r="M689" i="1" s="1"/>
  <c r="L688" i="1"/>
  <c r="M688" i="1" s="1"/>
  <c r="M687" i="1"/>
  <c r="L687" i="1"/>
  <c r="M686" i="1"/>
  <c r="L686" i="1"/>
  <c r="L685" i="1"/>
  <c r="M685" i="1" s="1"/>
  <c r="L684" i="1"/>
  <c r="M684" i="1" s="1"/>
  <c r="M683" i="1"/>
  <c r="L683" i="1"/>
  <c r="M682" i="1"/>
  <c r="L682" i="1"/>
  <c r="M681" i="1"/>
  <c r="L681" i="1"/>
  <c r="L680" i="1"/>
  <c r="M680" i="1" s="1"/>
  <c r="M679" i="1"/>
  <c r="L679" i="1"/>
  <c r="M678" i="1"/>
  <c r="L678" i="1"/>
  <c r="L677" i="1"/>
  <c r="M677" i="1" s="1"/>
  <c r="L676" i="1"/>
  <c r="M676" i="1" s="1"/>
  <c r="L675" i="1"/>
  <c r="M675" i="1" s="1"/>
  <c r="M674" i="1"/>
  <c r="L674" i="1"/>
  <c r="L673" i="1"/>
  <c r="M673" i="1" s="1"/>
  <c r="L672" i="1"/>
  <c r="M672" i="1" s="1"/>
  <c r="M671" i="1"/>
  <c r="L671" i="1"/>
  <c r="L670" i="1"/>
  <c r="M670" i="1" s="1"/>
  <c r="L669" i="1"/>
  <c r="M669" i="1" s="1"/>
  <c r="L668" i="1"/>
  <c r="M668" i="1" s="1"/>
  <c r="L667" i="1"/>
  <c r="M667" i="1" s="1"/>
  <c r="M666" i="1"/>
  <c r="L666" i="1"/>
  <c r="L665" i="1"/>
  <c r="M665" i="1" s="1"/>
  <c r="L664" i="1"/>
  <c r="M664" i="1" s="1"/>
  <c r="M663" i="1"/>
  <c r="L663" i="1"/>
  <c r="L662" i="1"/>
  <c r="M662" i="1" s="1"/>
  <c r="L661" i="1"/>
  <c r="M661" i="1" s="1"/>
  <c r="L660" i="1"/>
  <c r="M660" i="1" s="1"/>
  <c r="L659" i="1"/>
  <c r="M659" i="1" s="1"/>
  <c r="M658" i="1"/>
  <c r="L658" i="1"/>
  <c r="L657" i="1"/>
  <c r="M657" i="1" s="1"/>
  <c r="L656" i="1"/>
  <c r="M656" i="1" s="1"/>
  <c r="M655" i="1"/>
  <c r="L655" i="1"/>
  <c r="M654" i="1"/>
  <c r="L654" i="1"/>
  <c r="L653" i="1"/>
  <c r="M653" i="1" s="1"/>
  <c r="L652" i="1"/>
  <c r="M652" i="1" s="1"/>
  <c r="M651" i="1"/>
  <c r="L651" i="1"/>
  <c r="M650" i="1"/>
  <c r="L650" i="1"/>
  <c r="L649" i="1"/>
  <c r="M649" i="1" s="1"/>
  <c r="L648" i="1"/>
  <c r="M648" i="1" s="1"/>
  <c r="M647" i="1"/>
  <c r="L647" i="1"/>
  <c r="L646" i="1"/>
  <c r="M646" i="1" s="1"/>
  <c r="L645" i="1"/>
  <c r="M645" i="1" s="1"/>
  <c r="L644" i="1"/>
  <c r="M644" i="1" s="1"/>
  <c r="L643" i="1"/>
  <c r="M643" i="1" s="1"/>
  <c r="M642" i="1"/>
  <c r="L642" i="1"/>
  <c r="L641" i="1"/>
  <c r="M641" i="1" s="1"/>
  <c r="L640" i="1"/>
  <c r="M640" i="1" s="1"/>
  <c r="M639" i="1"/>
  <c r="L639" i="1"/>
  <c r="L638" i="1"/>
  <c r="M638" i="1" s="1"/>
  <c r="L637" i="1"/>
  <c r="M637" i="1" s="1"/>
  <c r="L636" i="1"/>
  <c r="M636" i="1" s="1"/>
  <c r="L635" i="1"/>
  <c r="M635" i="1" s="1"/>
  <c r="M634" i="1"/>
  <c r="L634" i="1"/>
  <c r="L633" i="1"/>
  <c r="M633" i="1" s="1"/>
  <c r="L632" i="1"/>
  <c r="M632" i="1" s="1"/>
  <c r="M631" i="1"/>
  <c r="L631" i="1"/>
  <c r="L630" i="1"/>
  <c r="M630" i="1" s="1"/>
  <c r="L629" i="1"/>
  <c r="M629" i="1" s="1"/>
  <c r="L628" i="1"/>
  <c r="M628" i="1" s="1"/>
  <c r="L627" i="1"/>
  <c r="M627" i="1" s="1"/>
  <c r="M626" i="1"/>
  <c r="L626" i="1"/>
  <c r="L625" i="1"/>
  <c r="M625" i="1" s="1"/>
  <c r="L624" i="1"/>
  <c r="M624" i="1" s="1"/>
  <c r="M623" i="1"/>
  <c r="L623" i="1"/>
  <c r="M622" i="1"/>
  <c r="L622" i="1"/>
  <c r="L621" i="1"/>
  <c r="M621" i="1" s="1"/>
  <c r="L620" i="1"/>
  <c r="M620" i="1" s="1"/>
  <c r="L619" i="1"/>
  <c r="M619" i="1" s="1"/>
  <c r="M618" i="1"/>
  <c r="L618" i="1"/>
  <c r="M617" i="1"/>
  <c r="L617" i="1"/>
  <c r="L616" i="1"/>
  <c r="M616" i="1" s="1"/>
  <c r="M615" i="1"/>
  <c r="L615" i="1"/>
  <c r="L614" i="1"/>
  <c r="M614" i="1" s="1"/>
  <c r="L613" i="1"/>
  <c r="M613" i="1" s="1"/>
  <c r="L612" i="1"/>
  <c r="M612" i="1" s="1"/>
  <c r="L611" i="1"/>
  <c r="M611" i="1" s="1"/>
  <c r="M610" i="1"/>
  <c r="L610" i="1"/>
  <c r="L609" i="1"/>
  <c r="M609" i="1" s="1"/>
  <c r="M608" i="1"/>
  <c r="L608" i="1"/>
  <c r="M607" i="1"/>
  <c r="L607" i="1"/>
  <c r="M606" i="1"/>
  <c r="L606" i="1"/>
  <c r="L605" i="1"/>
  <c r="M605" i="1" s="1"/>
  <c r="L604" i="1"/>
  <c r="M604" i="1" s="1"/>
  <c r="M603" i="1"/>
  <c r="L603" i="1"/>
  <c r="M602" i="1"/>
  <c r="L602" i="1"/>
  <c r="L601" i="1"/>
  <c r="M601" i="1" s="1"/>
  <c r="L600" i="1"/>
  <c r="M600" i="1" s="1"/>
  <c r="M599" i="1"/>
  <c r="L599" i="1"/>
  <c r="L598" i="1"/>
  <c r="M598" i="1" s="1"/>
  <c r="L597" i="1"/>
  <c r="M597" i="1" s="1"/>
  <c r="L596" i="1"/>
  <c r="M596" i="1" s="1"/>
  <c r="L595" i="1"/>
  <c r="M595" i="1" s="1"/>
  <c r="M594" i="1"/>
  <c r="L594" i="1"/>
  <c r="L593" i="1"/>
  <c r="M593" i="1" s="1"/>
  <c r="L592" i="1"/>
  <c r="M592" i="1" s="1"/>
  <c r="M591" i="1"/>
  <c r="L591" i="1"/>
  <c r="M590" i="1"/>
  <c r="L590" i="1"/>
  <c r="L589" i="1"/>
  <c r="M589" i="1" s="1"/>
  <c r="L588" i="1"/>
  <c r="M588" i="1" s="1"/>
  <c r="M587" i="1"/>
  <c r="L587" i="1"/>
  <c r="M586" i="1"/>
  <c r="L586" i="1"/>
  <c r="M585" i="1"/>
  <c r="L585" i="1"/>
  <c r="L584" i="1"/>
  <c r="M584" i="1" s="1"/>
  <c r="M583" i="1"/>
  <c r="L583" i="1"/>
  <c r="L582" i="1"/>
  <c r="M582" i="1" s="1"/>
  <c r="L581" i="1"/>
  <c r="M581" i="1" s="1"/>
  <c r="L580" i="1"/>
  <c r="M580" i="1" s="1"/>
  <c r="L579" i="1"/>
  <c r="M579" i="1" s="1"/>
  <c r="M578" i="1"/>
  <c r="L578" i="1"/>
  <c r="L577" i="1"/>
  <c r="M577" i="1" s="1"/>
  <c r="M576" i="1"/>
  <c r="L576" i="1"/>
  <c r="M575" i="1"/>
  <c r="L575" i="1"/>
  <c r="L574" i="1"/>
  <c r="M574" i="1" s="1"/>
  <c r="L573" i="1"/>
  <c r="M573" i="1" s="1"/>
  <c r="L572" i="1"/>
  <c r="M572" i="1" s="1"/>
  <c r="M571" i="1"/>
  <c r="L571" i="1"/>
  <c r="M570" i="1"/>
  <c r="L570" i="1"/>
  <c r="M569" i="1"/>
  <c r="L569" i="1"/>
  <c r="L568" i="1"/>
  <c r="M568" i="1" s="1"/>
  <c r="M567" i="1"/>
  <c r="L567" i="1"/>
  <c r="L566" i="1"/>
  <c r="M566" i="1" s="1"/>
  <c r="L565" i="1"/>
  <c r="M565" i="1" s="1"/>
  <c r="L564" i="1"/>
  <c r="M564" i="1" s="1"/>
  <c r="L563" i="1"/>
  <c r="M563" i="1" s="1"/>
  <c r="M562" i="1"/>
  <c r="L562" i="1"/>
  <c r="L561" i="1"/>
  <c r="M561" i="1" s="1"/>
  <c r="M560" i="1"/>
  <c r="L560" i="1"/>
  <c r="M559" i="1"/>
  <c r="L559" i="1"/>
  <c r="M558" i="1"/>
  <c r="L558" i="1"/>
  <c r="L557" i="1"/>
  <c r="M557" i="1" s="1"/>
  <c r="L556" i="1"/>
  <c r="M556" i="1" s="1"/>
  <c r="L555" i="1"/>
  <c r="M555" i="1" s="1"/>
  <c r="M554" i="1"/>
  <c r="L554" i="1"/>
  <c r="M553" i="1"/>
  <c r="L553" i="1"/>
  <c r="L552" i="1"/>
  <c r="M552" i="1" s="1"/>
  <c r="M551" i="1"/>
  <c r="L551" i="1"/>
  <c r="L550" i="1"/>
  <c r="M550" i="1" s="1"/>
  <c r="L549" i="1"/>
  <c r="M549" i="1" s="1"/>
  <c r="L548" i="1"/>
  <c r="M548" i="1" s="1"/>
  <c r="L547" i="1"/>
  <c r="M547" i="1" s="1"/>
  <c r="M546" i="1"/>
  <c r="L546" i="1"/>
  <c r="L545" i="1"/>
  <c r="M545" i="1" s="1"/>
  <c r="M544" i="1"/>
  <c r="L544" i="1"/>
  <c r="M543" i="1"/>
  <c r="L543" i="1"/>
  <c r="M542" i="1"/>
  <c r="L542" i="1"/>
  <c r="L541" i="1"/>
  <c r="M541" i="1" s="1"/>
  <c r="L540" i="1"/>
  <c r="M540" i="1" s="1"/>
  <c r="M539" i="1"/>
  <c r="L539" i="1"/>
  <c r="M538" i="1"/>
  <c r="L538" i="1"/>
  <c r="L537" i="1"/>
  <c r="M537" i="1" s="1"/>
  <c r="L536" i="1"/>
  <c r="M536" i="1" s="1"/>
  <c r="M535" i="1"/>
  <c r="L535" i="1"/>
  <c r="L534" i="1"/>
  <c r="M534" i="1" s="1"/>
  <c r="L533" i="1"/>
  <c r="M533" i="1" s="1"/>
  <c r="L532" i="1"/>
  <c r="M532" i="1" s="1"/>
  <c r="L531" i="1"/>
  <c r="M531" i="1" s="1"/>
  <c r="M530" i="1"/>
  <c r="L530" i="1"/>
  <c r="L529" i="1"/>
  <c r="M529" i="1" s="1"/>
  <c r="L528" i="1"/>
  <c r="M528" i="1" s="1"/>
  <c r="M527" i="1"/>
  <c r="L527" i="1"/>
  <c r="M526" i="1"/>
  <c r="L526" i="1"/>
  <c r="L525" i="1"/>
  <c r="M525" i="1" s="1"/>
  <c r="L524" i="1"/>
  <c r="M524" i="1" s="1"/>
  <c r="M523" i="1"/>
  <c r="L523" i="1"/>
  <c r="M522" i="1"/>
  <c r="L522" i="1"/>
  <c r="M521" i="1"/>
  <c r="L521" i="1"/>
  <c r="L520" i="1"/>
  <c r="M520" i="1" s="1"/>
  <c r="M519" i="1"/>
  <c r="L519" i="1"/>
  <c r="L518" i="1"/>
  <c r="M518" i="1" s="1"/>
  <c r="L517" i="1"/>
  <c r="M517" i="1" s="1"/>
  <c r="L516" i="1"/>
  <c r="M516" i="1" s="1"/>
  <c r="L515" i="1"/>
  <c r="M515" i="1" s="1"/>
  <c r="M514" i="1"/>
  <c r="L514" i="1"/>
  <c r="L513" i="1"/>
  <c r="M513" i="1" s="1"/>
  <c r="M512" i="1"/>
  <c r="L512" i="1"/>
  <c r="M511" i="1"/>
  <c r="L511" i="1"/>
  <c r="L510" i="1"/>
  <c r="M510" i="1" s="1"/>
  <c r="L509" i="1"/>
  <c r="M509" i="1" s="1"/>
  <c r="L508" i="1"/>
  <c r="M508" i="1" s="1"/>
  <c r="M507" i="1"/>
  <c r="L507" i="1"/>
  <c r="M506" i="1"/>
  <c r="L506" i="1"/>
  <c r="M505" i="1"/>
  <c r="L505" i="1"/>
  <c r="L504" i="1"/>
  <c r="M504" i="1" s="1"/>
  <c r="M503" i="1"/>
  <c r="L503" i="1"/>
  <c r="L502" i="1"/>
  <c r="M502" i="1" s="1"/>
  <c r="L501" i="1"/>
  <c r="M501" i="1" s="1"/>
  <c r="L500" i="1"/>
  <c r="M500" i="1" s="1"/>
  <c r="L499" i="1"/>
  <c r="M499" i="1" s="1"/>
  <c r="M498" i="1"/>
  <c r="L498" i="1"/>
  <c r="L497" i="1"/>
  <c r="M497" i="1" s="1"/>
  <c r="M496" i="1"/>
  <c r="L496" i="1"/>
  <c r="M495" i="1"/>
  <c r="L495" i="1"/>
  <c r="M494" i="1"/>
  <c r="L494" i="1"/>
  <c r="L493" i="1"/>
  <c r="M493" i="1" s="1"/>
  <c r="L492" i="1"/>
  <c r="M492" i="1" s="1"/>
  <c r="L491" i="1"/>
  <c r="M491" i="1" s="1"/>
  <c r="M490" i="1"/>
  <c r="L490" i="1"/>
  <c r="M489" i="1"/>
  <c r="L489" i="1"/>
  <c r="L488" i="1"/>
  <c r="M488" i="1" s="1"/>
  <c r="M487" i="1"/>
  <c r="L487" i="1"/>
  <c r="L486" i="1"/>
  <c r="M486" i="1" s="1"/>
  <c r="L485" i="1"/>
  <c r="M485" i="1" s="1"/>
  <c r="L484" i="1"/>
  <c r="M484" i="1" s="1"/>
  <c r="L483" i="1"/>
  <c r="M483" i="1" s="1"/>
  <c r="M482" i="1"/>
  <c r="L482" i="1"/>
  <c r="L481" i="1"/>
  <c r="M481" i="1" s="1"/>
  <c r="M480" i="1"/>
  <c r="L480" i="1"/>
  <c r="M479" i="1"/>
  <c r="L479" i="1"/>
  <c r="M478" i="1"/>
  <c r="L478" i="1"/>
  <c r="L477" i="1"/>
  <c r="M477" i="1" s="1"/>
  <c r="L476" i="1"/>
  <c r="M476" i="1" s="1"/>
  <c r="L475" i="1"/>
  <c r="M475" i="1" s="1"/>
  <c r="M474" i="1"/>
  <c r="L474" i="1"/>
  <c r="L473" i="1"/>
  <c r="M473" i="1" s="1"/>
  <c r="L472" i="1"/>
  <c r="M472" i="1" s="1"/>
  <c r="M471" i="1"/>
  <c r="L471" i="1"/>
  <c r="L470" i="1"/>
  <c r="M470" i="1" s="1"/>
  <c r="L469" i="1"/>
  <c r="M469" i="1" s="1"/>
  <c r="L468" i="1"/>
  <c r="M468" i="1" s="1"/>
  <c r="L467" i="1"/>
  <c r="M467" i="1" s="1"/>
  <c r="M466" i="1"/>
  <c r="L466" i="1"/>
  <c r="L465" i="1"/>
  <c r="M465" i="1" s="1"/>
  <c r="L464" i="1"/>
  <c r="M464" i="1" s="1"/>
  <c r="M463" i="1"/>
  <c r="L463" i="1"/>
  <c r="M462" i="1"/>
  <c r="L462" i="1"/>
  <c r="L461" i="1"/>
  <c r="M461" i="1" s="1"/>
  <c r="L460" i="1"/>
  <c r="M460" i="1" s="1"/>
  <c r="M459" i="1"/>
  <c r="L459" i="1"/>
  <c r="L458" i="1"/>
  <c r="M458" i="1" s="1"/>
  <c r="L457" i="1"/>
  <c r="M457" i="1" s="1"/>
  <c r="L456" i="1"/>
  <c r="M456" i="1" s="1"/>
  <c r="M455" i="1"/>
  <c r="L455" i="1"/>
  <c r="L454" i="1"/>
  <c r="M454" i="1" s="1"/>
  <c r="L453" i="1"/>
  <c r="M453" i="1" s="1"/>
  <c r="L452" i="1"/>
  <c r="M452" i="1" s="1"/>
  <c r="L451" i="1"/>
  <c r="M451" i="1" s="1"/>
  <c r="M450" i="1"/>
  <c r="L450" i="1"/>
  <c r="L449" i="1"/>
  <c r="M449" i="1" s="1"/>
  <c r="L448" i="1"/>
  <c r="M448" i="1" s="1"/>
  <c r="M447" i="1"/>
  <c r="L447" i="1"/>
  <c r="L446" i="1"/>
  <c r="M446" i="1" s="1"/>
  <c r="L445" i="1"/>
  <c r="M445" i="1" s="1"/>
  <c r="L444" i="1"/>
  <c r="M444" i="1" s="1"/>
  <c r="M443" i="1"/>
  <c r="L443" i="1"/>
  <c r="L442" i="1"/>
  <c r="M442" i="1" s="1"/>
  <c r="M441" i="1"/>
  <c r="L441" i="1"/>
  <c r="L440" i="1"/>
  <c r="M440" i="1" s="1"/>
  <c r="M439" i="1"/>
  <c r="L439" i="1"/>
  <c r="L438" i="1"/>
  <c r="M438" i="1" s="1"/>
  <c r="L437" i="1"/>
  <c r="M437" i="1" s="1"/>
  <c r="L436" i="1"/>
  <c r="M436" i="1" s="1"/>
  <c r="L435" i="1"/>
  <c r="M435" i="1" s="1"/>
  <c r="M434" i="1"/>
  <c r="L434" i="1"/>
  <c r="L433" i="1"/>
  <c r="M433" i="1" s="1"/>
  <c r="M432" i="1"/>
  <c r="L432" i="1"/>
  <c r="M431" i="1"/>
  <c r="L431" i="1"/>
  <c r="L430" i="1"/>
  <c r="M430" i="1" s="1"/>
  <c r="L429" i="1"/>
  <c r="M429" i="1" s="1"/>
  <c r="L428" i="1"/>
  <c r="M428" i="1" s="1"/>
  <c r="L427" i="1"/>
  <c r="M427" i="1" s="1"/>
  <c r="L426" i="1"/>
  <c r="M426" i="1" s="1"/>
  <c r="M425" i="1"/>
  <c r="L425" i="1"/>
  <c r="L424" i="1"/>
  <c r="M424" i="1" s="1"/>
  <c r="M423" i="1"/>
  <c r="L423" i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M416" i="1"/>
  <c r="L416" i="1"/>
  <c r="M415" i="1"/>
  <c r="L415" i="1"/>
  <c r="M414" i="1"/>
  <c r="L414" i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M407" i="1"/>
  <c r="L407" i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M399" i="1"/>
  <c r="L399" i="1"/>
  <c r="M398" i="1"/>
  <c r="L398" i="1"/>
  <c r="L397" i="1"/>
  <c r="M397" i="1" s="1"/>
  <c r="L396" i="1"/>
  <c r="M396" i="1" s="1"/>
  <c r="M395" i="1"/>
  <c r="L395" i="1"/>
  <c r="L394" i="1"/>
  <c r="M394" i="1" s="1"/>
  <c r="L393" i="1"/>
  <c r="M393" i="1" s="1"/>
  <c r="L392" i="1"/>
  <c r="M392" i="1" s="1"/>
  <c r="M391" i="1"/>
  <c r="L391" i="1"/>
  <c r="L390" i="1"/>
  <c r="M390" i="1" s="1"/>
  <c r="L389" i="1"/>
  <c r="M389" i="1" s="1"/>
  <c r="L388" i="1"/>
  <c r="M388" i="1" s="1"/>
  <c r="L387" i="1"/>
  <c r="M387" i="1" s="1"/>
  <c r="M386" i="1"/>
  <c r="L386" i="1"/>
  <c r="L385" i="1"/>
  <c r="M385" i="1" s="1"/>
  <c r="L384" i="1"/>
  <c r="M384" i="1" s="1"/>
  <c r="M383" i="1"/>
  <c r="L383" i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M375" i="1"/>
  <c r="L375" i="1"/>
  <c r="L374" i="1"/>
  <c r="M374" i="1" s="1"/>
  <c r="L373" i="1"/>
  <c r="M373" i="1" s="1"/>
  <c r="L372" i="1"/>
  <c r="M372" i="1" s="1"/>
  <c r="M371" i="1"/>
  <c r="L371" i="1"/>
  <c r="L370" i="1"/>
  <c r="M370" i="1" s="1"/>
  <c r="M369" i="1"/>
  <c r="L369" i="1"/>
  <c r="L368" i="1"/>
  <c r="M368" i="1" s="1"/>
  <c r="M367" i="1"/>
  <c r="L367" i="1"/>
  <c r="L366" i="1"/>
  <c r="M366" i="1" s="1"/>
  <c r="L365" i="1"/>
  <c r="M365" i="1" s="1"/>
  <c r="M364" i="1"/>
  <c r="L364" i="1"/>
  <c r="L363" i="1"/>
  <c r="M363" i="1" s="1"/>
  <c r="L362" i="1"/>
  <c r="M362" i="1" s="1"/>
  <c r="L361" i="1"/>
  <c r="M361" i="1" s="1"/>
  <c r="L360" i="1"/>
  <c r="M360" i="1" s="1"/>
  <c r="M359" i="1"/>
  <c r="L359" i="1"/>
  <c r="L358" i="1"/>
  <c r="M358" i="1" s="1"/>
  <c r="L357" i="1"/>
  <c r="M357" i="1" s="1"/>
  <c r="L356" i="1"/>
  <c r="M356" i="1" s="1"/>
  <c r="L355" i="1"/>
  <c r="M355" i="1" s="1"/>
  <c r="M354" i="1"/>
  <c r="L354" i="1"/>
  <c r="L353" i="1"/>
  <c r="M353" i="1" s="1"/>
  <c r="M352" i="1"/>
  <c r="L352" i="1"/>
  <c r="M351" i="1"/>
  <c r="L351" i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M343" i="1"/>
  <c r="L343" i="1"/>
  <c r="L342" i="1"/>
  <c r="M342" i="1" s="1"/>
  <c r="L341" i="1"/>
  <c r="M341" i="1" s="1"/>
  <c r="L340" i="1"/>
  <c r="M340" i="1" s="1"/>
  <c r="L339" i="1"/>
  <c r="M339" i="1" s="1"/>
  <c r="L338" i="1"/>
  <c r="M338" i="1" s="1"/>
  <c r="M337" i="1"/>
  <c r="L337" i="1"/>
  <c r="L336" i="1"/>
  <c r="M336" i="1" s="1"/>
  <c r="M335" i="1"/>
  <c r="L335" i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M327" i="1"/>
  <c r="L327" i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M320" i="1"/>
  <c r="L320" i="1"/>
  <c r="M319" i="1"/>
  <c r="L319" i="1"/>
  <c r="M318" i="1"/>
  <c r="L318" i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M303" i="1"/>
  <c r="L303" i="1"/>
  <c r="L302" i="1"/>
  <c r="M302" i="1" s="1"/>
  <c r="M301" i="1"/>
  <c r="L301" i="1"/>
  <c r="L300" i="1"/>
  <c r="M300" i="1" s="1"/>
  <c r="L299" i="1"/>
  <c r="M299" i="1" s="1"/>
  <c r="L298" i="1"/>
  <c r="M298" i="1" s="1"/>
  <c r="L297" i="1"/>
  <c r="M297" i="1" s="1"/>
  <c r="L296" i="1"/>
  <c r="M296" i="1" s="1"/>
  <c r="M295" i="1"/>
  <c r="L295" i="1"/>
  <c r="L294" i="1"/>
  <c r="M294" i="1" s="1"/>
  <c r="M293" i="1"/>
  <c r="L293" i="1"/>
  <c r="L292" i="1"/>
  <c r="M292" i="1" s="1"/>
  <c r="L291" i="1"/>
  <c r="M291" i="1" s="1"/>
  <c r="L290" i="1"/>
  <c r="M290" i="1" s="1"/>
  <c r="L289" i="1"/>
  <c r="M289" i="1" s="1"/>
  <c r="L288" i="1"/>
  <c r="M288" i="1" s="1"/>
  <c r="M287" i="1"/>
  <c r="L287" i="1"/>
  <c r="L286" i="1"/>
  <c r="M286" i="1" s="1"/>
  <c r="M285" i="1"/>
  <c r="L285" i="1"/>
  <c r="L284" i="1"/>
  <c r="M284" i="1" s="1"/>
  <c r="L283" i="1"/>
  <c r="M283" i="1" s="1"/>
  <c r="L282" i="1"/>
  <c r="M282" i="1" s="1"/>
  <c r="L281" i="1"/>
  <c r="M281" i="1" s="1"/>
  <c r="L280" i="1"/>
  <c r="M280" i="1" s="1"/>
  <c r="M279" i="1"/>
  <c r="L279" i="1"/>
  <c r="L278" i="1"/>
  <c r="M278" i="1" s="1"/>
  <c r="M277" i="1"/>
  <c r="L277" i="1"/>
  <c r="L276" i="1"/>
  <c r="M276" i="1" s="1"/>
  <c r="L275" i="1"/>
  <c r="M275" i="1" s="1"/>
  <c r="L274" i="1"/>
  <c r="M274" i="1" s="1"/>
  <c r="L273" i="1"/>
  <c r="M273" i="1" s="1"/>
  <c r="L272" i="1"/>
  <c r="M272" i="1" s="1"/>
  <c r="M271" i="1"/>
  <c r="L271" i="1"/>
  <c r="L270" i="1"/>
  <c r="M270" i="1" s="1"/>
  <c r="M269" i="1"/>
  <c r="L269" i="1"/>
  <c r="L268" i="1"/>
  <c r="M268" i="1" s="1"/>
  <c r="L267" i="1"/>
  <c r="M267" i="1" s="1"/>
  <c r="L266" i="1"/>
  <c r="M266" i="1" s="1"/>
  <c r="L265" i="1"/>
  <c r="M265" i="1" s="1"/>
  <c r="L264" i="1"/>
  <c r="M264" i="1" s="1"/>
  <c r="M263" i="1"/>
  <c r="L263" i="1"/>
  <c r="L262" i="1"/>
  <c r="M262" i="1" s="1"/>
  <c r="M261" i="1"/>
  <c r="L261" i="1"/>
  <c r="L260" i="1"/>
  <c r="M260" i="1" s="1"/>
  <c r="L259" i="1"/>
  <c r="M259" i="1" s="1"/>
  <c r="L258" i="1"/>
  <c r="M258" i="1" s="1"/>
  <c r="L257" i="1"/>
  <c r="M257" i="1" s="1"/>
  <c r="L256" i="1"/>
  <c r="M256" i="1" s="1"/>
  <c r="M255" i="1"/>
  <c r="L255" i="1"/>
  <c r="L254" i="1"/>
  <c r="M254" i="1" s="1"/>
  <c r="M253" i="1"/>
  <c r="L253" i="1"/>
  <c r="L252" i="1"/>
  <c r="M252" i="1" s="1"/>
  <c r="L251" i="1"/>
  <c r="M251" i="1" s="1"/>
  <c r="L250" i="1"/>
  <c r="M250" i="1" s="1"/>
  <c r="L249" i="1"/>
  <c r="M249" i="1" s="1"/>
  <c r="L248" i="1"/>
  <c r="M248" i="1" s="1"/>
  <c r="M247" i="1"/>
  <c r="L247" i="1"/>
  <c r="L246" i="1"/>
  <c r="M246" i="1" s="1"/>
  <c r="M245" i="1"/>
  <c r="L245" i="1"/>
  <c r="L244" i="1"/>
  <c r="M244" i="1" s="1"/>
  <c r="L243" i="1"/>
  <c r="M243" i="1" s="1"/>
  <c r="L242" i="1"/>
  <c r="M242" i="1" s="1"/>
  <c r="L241" i="1"/>
  <c r="M241" i="1" s="1"/>
  <c r="L240" i="1"/>
  <c r="M240" i="1" s="1"/>
  <c r="M239" i="1"/>
  <c r="L239" i="1"/>
  <c r="L238" i="1"/>
  <c r="M238" i="1" s="1"/>
  <c r="M237" i="1"/>
  <c r="L237" i="1"/>
  <c r="L236" i="1"/>
  <c r="M236" i="1" s="1"/>
  <c r="L235" i="1"/>
  <c r="M235" i="1" s="1"/>
  <c r="L234" i="1"/>
  <c r="M234" i="1" s="1"/>
  <c r="L233" i="1"/>
  <c r="M233" i="1" s="1"/>
  <c r="L232" i="1"/>
  <c r="M232" i="1" s="1"/>
  <c r="M231" i="1"/>
  <c r="L231" i="1"/>
  <c r="L230" i="1"/>
  <c r="M230" i="1" s="1"/>
  <c r="M229" i="1"/>
  <c r="L229" i="1"/>
  <c r="L228" i="1"/>
  <c r="M228" i="1" s="1"/>
  <c r="L227" i="1"/>
  <c r="M227" i="1" s="1"/>
  <c r="L226" i="1"/>
  <c r="M226" i="1" s="1"/>
  <c r="L225" i="1"/>
  <c r="M225" i="1" s="1"/>
  <c r="L224" i="1"/>
  <c r="M224" i="1" s="1"/>
  <c r="M223" i="1"/>
  <c r="L223" i="1"/>
  <c r="L222" i="1"/>
  <c r="M222" i="1" s="1"/>
  <c r="M221" i="1"/>
  <c r="L221" i="1"/>
  <c r="L220" i="1"/>
  <c r="M220" i="1" s="1"/>
  <c r="L219" i="1"/>
  <c r="M219" i="1" s="1"/>
  <c r="L218" i="1"/>
  <c r="M218" i="1" s="1"/>
  <c r="L217" i="1"/>
  <c r="M217" i="1" s="1"/>
  <c r="L216" i="1"/>
  <c r="M216" i="1" s="1"/>
  <c r="M215" i="1"/>
  <c r="L215" i="1"/>
  <c r="L214" i="1"/>
  <c r="M214" i="1" s="1"/>
  <c r="M213" i="1"/>
  <c r="L213" i="1"/>
  <c r="L212" i="1"/>
  <c r="M212" i="1" s="1"/>
  <c r="L211" i="1"/>
  <c r="M211" i="1" s="1"/>
  <c r="L210" i="1"/>
  <c r="M210" i="1" s="1"/>
  <c r="L209" i="1"/>
  <c r="M209" i="1" s="1"/>
  <c r="L208" i="1"/>
  <c r="M208" i="1" s="1"/>
  <c r="M207" i="1"/>
  <c r="L207" i="1"/>
  <c r="L206" i="1"/>
  <c r="M206" i="1" s="1"/>
  <c r="M205" i="1"/>
  <c r="L205" i="1"/>
  <c r="L204" i="1"/>
  <c r="M204" i="1" s="1"/>
  <c r="L203" i="1"/>
  <c r="M203" i="1" s="1"/>
  <c r="L202" i="1"/>
  <c r="M202" i="1" s="1"/>
  <c r="L201" i="1"/>
  <c r="M201" i="1" s="1"/>
  <c r="L200" i="1"/>
  <c r="M200" i="1" s="1"/>
  <c r="M199" i="1"/>
  <c r="L199" i="1"/>
  <c r="L198" i="1"/>
  <c r="M198" i="1" s="1"/>
  <c r="M197" i="1"/>
  <c r="L197" i="1"/>
  <c r="L196" i="1"/>
  <c r="M196" i="1" s="1"/>
  <c r="L195" i="1"/>
  <c r="M195" i="1" s="1"/>
  <c r="L194" i="1"/>
  <c r="M194" i="1" s="1"/>
  <c r="L193" i="1"/>
  <c r="M193" i="1" s="1"/>
  <c r="L192" i="1"/>
  <c r="M192" i="1" s="1"/>
  <c r="M191" i="1"/>
  <c r="L191" i="1"/>
  <c r="L190" i="1"/>
  <c r="M190" i="1" s="1"/>
  <c r="M189" i="1"/>
  <c r="L189" i="1"/>
  <c r="L188" i="1"/>
  <c r="M188" i="1" s="1"/>
  <c r="L187" i="1"/>
  <c r="M187" i="1" s="1"/>
  <c r="L186" i="1"/>
  <c r="M186" i="1" s="1"/>
  <c r="L185" i="1"/>
  <c r="M185" i="1" s="1"/>
  <c r="L184" i="1"/>
  <c r="M184" i="1" s="1"/>
  <c r="M183" i="1"/>
  <c r="L183" i="1"/>
  <c r="L182" i="1"/>
  <c r="M182" i="1" s="1"/>
  <c r="M181" i="1"/>
  <c r="L181" i="1"/>
  <c r="L180" i="1"/>
  <c r="M180" i="1" s="1"/>
  <c r="L179" i="1"/>
  <c r="M179" i="1" s="1"/>
  <c r="L178" i="1"/>
  <c r="M178" i="1" s="1"/>
  <c r="L177" i="1"/>
  <c r="M177" i="1" s="1"/>
  <c r="L176" i="1"/>
  <c r="M176" i="1" s="1"/>
  <c r="M175" i="1"/>
  <c r="L175" i="1"/>
  <c r="L174" i="1"/>
  <c r="M174" i="1" s="1"/>
  <c r="M173" i="1"/>
  <c r="L173" i="1"/>
  <c r="L172" i="1"/>
  <c r="M172" i="1" s="1"/>
  <c r="L171" i="1"/>
  <c r="M171" i="1" s="1"/>
  <c r="L170" i="1"/>
  <c r="M170" i="1" s="1"/>
  <c r="L169" i="1"/>
  <c r="M169" i="1" s="1"/>
  <c r="L168" i="1"/>
  <c r="M168" i="1" s="1"/>
  <c r="M167" i="1"/>
  <c r="L167" i="1"/>
  <c r="L166" i="1"/>
  <c r="M166" i="1" s="1"/>
  <c r="M165" i="1"/>
  <c r="L165" i="1"/>
  <c r="L164" i="1"/>
  <c r="M164" i="1" s="1"/>
  <c r="L163" i="1"/>
  <c r="M163" i="1" s="1"/>
  <c r="L162" i="1"/>
  <c r="M162" i="1" s="1"/>
  <c r="M161" i="1"/>
  <c r="L161" i="1"/>
  <c r="L160" i="1"/>
  <c r="M160" i="1" s="1"/>
  <c r="M159" i="1"/>
  <c r="L159" i="1"/>
  <c r="L158" i="1"/>
  <c r="M158" i="1" s="1"/>
  <c r="M157" i="1"/>
  <c r="L157" i="1"/>
  <c r="L156" i="1"/>
  <c r="M156" i="1" s="1"/>
  <c r="L155" i="1"/>
  <c r="M155" i="1" s="1"/>
  <c r="L154" i="1"/>
  <c r="M154" i="1" s="1"/>
  <c r="M153" i="1"/>
  <c r="L153" i="1"/>
  <c r="L152" i="1"/>
  <c r="M152" i="1" s="1"/>
  <c r="M151" i="1"/>
  <c r="L151" i="1"/>
  <c r="L150" i="1"/>
  <c r="M150" i="1" s="1"/>
  <c r="M149" i="1"/>
  <c r="L149" i="1"/>
  <c r="M148" i="1"/>
  <c r="L148" i="1"/>
  <c r="L147" i="1"/>
  <c r="M147" i="1" s="1"/>
  <c r="L146" i="1"/>
  <c r="M146" i="1" s="1"/>
  <c r="M145" i="1"/>
  <c r="L145" i="1"/>
  <c r="L144" i="1"/>
  <c r="M144" i="1" s="1"/>
  <c r="M143" i="1"/>
  <c r="L143" i="1"/>
  <c r="L142" i="1"/>
  <c r="M142" i="1" s="1"/>
  <c r="M141" i="1"/>
  <c r="L141" i="1"/>
  <c r="M140" i="1"/>
  <c r="L140" i="1"/>
  <c r="L139" i="1"/>
  <c r="M139" i="1" s="1"/>
  <c r="L138" i="1"/>
  <c r="M138" i="1" s="1"/>
  <c r="M137" i="1"/>
  <c r="L137" i="1"/>
  <c r="L136" i="1"/>
  <c r="M136" i="1" s="1"/>
  <c r="M135" i="1"/>
  <c r="L135" i="1"/>
  <c r="L134" i="1"/>
  <c r="M134" i="1" s="1"/>
  <c r="M133" i="1"/>
  <c r="L133" i="1"/>
  <c r="M132" i="1"/>
  <c r="L132" i="1"/>
  <c r="L131" i="1"/>
  <c r="M131" i="1" s="1"/>
  <c r="L130" i="1"/>
  <c r="M130" i="1" s="1"/>
  <c r="M129" i="1"/>
  <c r="L129" i="1"/>
  <c r="L128" i="1"/>
  <c r="M128" i="1" s="1"/>
  <c r="M127" i="1"/>
  <c r="L127" i="1"/>
  <c r="L126" i="1"/>
  <c r="M126" i="1" s="1"/>
  <c r="M125" i="1"/>
  <c r="L125" i="1"/>
  <c r="M124" i="1"/>
  <c r="L124" i="1"/>
  <c r="L123" i="1"/>
  <c r="M123" i="1" s="1"/>
  <c r="L122" i="1"/>
  <c r="M122" i="1" s="1"/>
  <c r="M121" i="1"/>
  <c r="L121" i="1"/>
  <c r="L120" i="1"/>
  <c r="M120" i="1" s="1"/>
  <c r="M119" i="1"/>
  <c r="L119" i="1"/>
  <c r="L118" i="1"/>
  <c r="M118" i="1" s="1"/>
  <c r="M117" i="1"/>
  <c r="L117" i="1"/>
  <c r="M116" i="1"/>
  <c r="L116" i="1"/>
  <c r="L115" i="1"/>
  <c r="M115" i="1" s="1"/>
  <c r="L114" i="1"/>
  <c r="M114" i="1" s="1"/>
  <c r="M113" i="1"/>
  <c r="L113" i="1"/>
  <c r="L112" i="1"/>
  <c r="M112" i="1" s="1"/>
  <c r="M111" i="1"/>
  <c r="L111" i="1"/>
  <c r="L110" i="1"/>
  <c r="M110" i="1" s="1"/>
  <c r="M109" i="1"/>
  <c r="L109" i="1"/>
  <c r="M108" i="1"/>
  <c r="L108" i="1"/>
  <c r="L107" i="1"/>
  <c r="M107" i="1" s="1"/>
  <c r="L106" i="1"/>
  <c r="M106" i="1" s="1"/>
  <c r="M105" i="1"/>
  <c r="L105" i="1"/>
  <c r="L104" i="1"/>
  <c r="M104" i="1" s="1"/>
  <c r="M103" i="1"/>
  <c r="L103" i="1"/>
  <c r="L102" i="1"/>
  <c r="M102" i="1" s="1"/>
  <c r="M101" i="1"/>
  <c r="L101" i="1"/>
  <c r="M100" i="1"/>
  <c r="L100" i="1"/>
  <c r="L99" i="1"/>
  <c r="M99" i="1" s="1"/>
  <c r="L98" i="1"/>
  <c r="M98" i="1" s="1"/>
  <c r="M97" i="1"/>
  <c r="L97" i="1"/>
  <c r="L96" i="1"/>
  <c r="M96" i="1" s="1"/>
  <c r="M95" i="1"/>
  <c r="L95" i="1"/>
  <c r="L94" i="1"/>
  <c r="M94" i="1" s="1"/>
  <c r="M93" i="1"/>
  <c r="L93" i="1"/>
  <c r="M92" i="1"/>
  <c r="L92" i="1"/>
  <c r="L91" i="1"/>
  <c r="M91" i="1" s="1"/>
  <c r="L90" i="1"/>
  <c r="M90" i="1" s="1"/>
  <c r="M89" i="1"/>
  <c r="L89" i="1"/>
  <c r="L88" i="1"/>
  <c r="M88" i="1" s="1"/>
  <c r="M87" i="1"/>
  <c r="L87" i="1"/>
  <c r="L86" i="1"/>
  <c r="M86" i="1" s="1"/>
  <c r="M85" i="1"/>
  <c r="L85" i="1"/>
  <c r="M84" i="1"/>
  <c r="L84" i="1"/>
  <c r="L83" i="1"/>
  <c r="M83" i="1" s="1"/>
  <c r="L82" i="1"/>
  <c r="M82" i="1" s="1"/>
  <c r="M81" i="1"/>
  <c r="L81" i="1"/>
  <c r="L80" i="1"/>
  <c r="M80" i="1" s="1"/>
  <c r="M79" i="1"/>
  <c r="L79" i="1"/>
  <c r="L78" i="1"/>
  <c r="M78" i="1" s="1"/>
  <c r="M77" i="1"/>
  <c r="L77" i="1"/>
  <c r="M76" i="1"/>
  <c r="L76" i="1"/>
  <c r="L75" i="1"/>
  <c r="M75" i="1" s="1"/>
  <c r="L74" i="1"/>
  <c r="M74" i="1" s="1"/>
  <c r="M73" i="1"/>
  <c r="L73" i="1"/>
  <c r="L72" i="1"/>
  <c r="M72" i="1" s="1"/>
  <c r="M71" i="1"/>
  <c r="L71" i="1"/>
  <c r="L70" i="1"/>
  <c r="M70" i="1" s="1"/>
  <c r="M69" i="1"/>
  <c r="L69" i="1"/>
  <c r="M68" i="1"/>
  <c r="L68" i="1"/>
  <c r="L67" i="1"/>
  <c r="M67" i="1" s="1"/>
  <c r="L66" i="1"/>
  <c r="M66" i="1" s="1"/>
  <c r="M65" i="1"/>
  <c r="L65" i="1"/>
  <c r="L64" i="1"/>
  <c r="M64" i="1" s="1"/>
  <c r="M63" i="1"/>
  <c r="L63" i="1"/>
  <c r="L62" i="1"/>
  <c r="M62" i="1" s="1"/>
  <c r="M61" i="1"/>
  <c r="L61" i="1"/>
  <c r="M60" i="1"/>
  <c r="L60" i="1"/>
  <c r="L59" i="1"/>
  <c r="M59" i="1" s="1"/>
  <c r="L58" i="1"/>
  <c r="M58" i="1" s="1"/>
  <c r="M57" i="1"/>
  <c r="L57" i="1"/>
  <c r="L56" i="1"/>
  <c r="M56" i="1" s="1"/>
  <c r="M55" i="1"/>
  <c r="L55" i="1"/>
  <c r="L54" i="1"/>
  <c r="M54" i="1" s="1"/>
  <c r="M53" i="1"/>
  <c r="L53" i="1"/>
  <c r="M52" i="1"/>
  <c r="L52" i="1"/>
  <c r="L51" i="1"/>
  <c r="M51" i="1" s="1"/>
  <c r="L50" i="1"/>
  <c r="M50" i="1" s="1"/>
  <c r="M49" i="1"/>
  <c r="L49" i="1"/>
  <c r="L48" i="1"/>
  <c r="M48" i="1" s="1"/>
  <c r="M47" i="1"/>
  <c r="L47" i="1"/>
  <c r="L46" i="1"/>
  <c r="M46" i="1" s="1"/>
  <c r="M45" i="1"/>
  <c r="L45" i="1"/>
  <c r="M44" i="1"/>
  <c r="L44" i="1"/>
  <c r="L43" i="1"/>
  <c r="M43" i="1" s="1"/>
  <c r="L42" i="1"/>
  <c r="M42" i="1" s="1"/>
  <c r="M41" i="1"/>
  <c r="L41" i="1"/>
  <c r="L40" i="1"/>
  <c r="M40" i="1" s="1"/>
  <c r="M39" i="1"/>
  <c r="L39" i="1"/>
  <c r="L38" i="1"/>
  <c r="M38" i="1" s="1"/>
  <c r="M37" i="1"/>
  <c r="L37" i="1"/>
  <c r="M36" i="1"/>
  <c r="L36" i="1"/>
  <c r="L35" i="1"/>
  <c r="M35" i="1" s="1"/>
  <c r="L34" i="1"/>
  <c r="M34" i="1" s="1"/>
  <c r="M33" i="1"/>
  <c r="L33" i="1"/>
  <c r="L32" i="1"/>
  <c r="M32" i="1" s="1"/>
  <c r="M31" i="1"/>
  <c r="L31" i="1"/>
  <c r="L30" i="1"/>
  <c r="M30" i="1" s="1"/>
  <c r="M29" i="1"/>
  <c r="L29" i="1"/>
  <c r="M28" i="1"/>
  <c r="L28" i="1"/>
  <c r="L27" i="1"/>
  <c r="M27" i="1" s="1"/>
  <c r="L26" i="1"/>
  <c r="M26" i="1" s="1"/>
  <c r="M25" i="1"/>
  <c r="L25" i="1"/>
  <c r="L24" i="1"/>
  <c r="M24" i="1" s="1"/>
  <c r="M23" i="1"/>
  <c r="L23" i="1"/>
  <c r="L22" i="1"/>
  <c r="M22" i="1" s="1"/>
  <c r="M21" i="1"/>
  <c r="L21" i="1"/>
  <c r="M20" i="1"/>
  <c r="L20" i="1"/>
  <c r="L19" i="1"/>
  <c r="M19" i="1" s="1"/>
  <c r="L18" i="1"/>
  <c r="M18" i="1" s="1"/>
  <c r="M17" i="1"/>
  <c r="L17" i="1"/>
  <c r="L16" i="1"/>
  <c r="M16" i="1" s="1"/>
  <c r="M15" i="1"/>
  <c r="L15" i="1"/>
  <c r="L14" i="1"/>
  <c r="M14" i="1" s="1"/>
  <c r="M13" i="1"/>
  <c r="L13" i="1"/>
  <c r="M12" i="1"/>
  <c r="L12" i="1"/>
  <c r="L11" i="1"/>
  <c r="M11" i="1" s="1"/>
  <c r="I1409" i="1"/>
  <c r="I1410" i="1"/>
  <c r="I1411" i="1"/>
  <c r="I1412" i="1"/>
  <c r="I1413" i="1"/>
  <c r="I1414" i="1"/>
  <c r="I1415" i="1"/>
  <c r="H1415" i="1" s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H1428" i="1" s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H1444" i="1" s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H1460" i="1" s="1"/>
  <c r="I1461" i="1"/>
  <c r="I1462" i="1"/>
  <c r="I1463" i="1"/>
  <c r="I1464" i="1"/>
  <c r="H1464" i="1" s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H1476" i="1" s="1"/>
  <c r="I1477" i="1"/>
  <c r="I1478" i="1"/>
  <c r="I1479" i="1"/>
  <c r="I1480" i="1"/>
  <c r="I1481" i="1"/>
  <c r="I1482" i="1"/>
  <c r="I1483" i="1"/>
  <c r="I1484" i="1"/>
  <c r="H1484" i="1" s="1"/>
  <c r="I1485" i="1"/>
  <c r="I1486" i="1"/>
  <c r="I1487" i="1"/>
  <c r="I1488" i="1"/>
  <c r="I1489" i="1"/>
  <c r="I1490" i="1"/>
  <c r="I1491" i="1"/>
  <c r="I1492" i="1"/>
  <c r="H1492" i="1" s="1"/>
  <c r="I1493" i="1"/>
  <c r="I1494" i="1"/>
  <c r="I1495" i="1"/>
  <c r="I1496" i="1"/>
  <c r="H1496" i="1" s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508" i="1" s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H1524" i="1" s="1"/>
  <c r="I1525" i="1"/>
  <c r="I1526" i="1"/>
  <c r="I1527" i="1"/>
  <c r="I1528" i="1"/>
  <c r="I1529" i="1"/>
  <c r="I1530" i="1"/>
  <c r="I1531" i="1"/>
  <c r="H1531" i="1" s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H1544" i="1" s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H1556" i="1" s="1"/>
  <c r="I1557" i="1"/>
  <c r="I1558" i="1"/>
  <c r="I1559" i="1"/>
  <c r="I1560" i="1"/>
  <c r="I1561" i="1"/>
  <c r="I1562" i="1"/>
  <c r="I1563" i="1"/>
  <c r="I1564" i="1"/>
  <c r="H1564" i="1" s="1"/>
  <c r="I1565" i="1"/>
  <c r="I1566" i="1"/>
  <c r="I1567" i="1"/>
  <c r="I1568" i="1"/>
  <c r="I1569" i="1"/>
  <c r="I1570" i="1"/>
  <c r="I1571" i="1"/>
  <c r="I1572" i="1"/>
  <c r="H1572" i="1" s="1"/>
  <c r="I1573" i="1"/>
  <c r="I1574" i="1"/>
  <c r="I1575" i="1"/>
  <c r="I1576" i="1"/>
  <c r="H1576" i="1" s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H1588" i="1" s="1"/>
  <c r="I1589" i="1"/>
  <c r="I1590" i="1"/>
  <c r="I1591" i="1"/>
  <c r="I1592" i="1"/>
  <c r="H1592" i="1" s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H1604" i="1" s="1"/>
  <c r="I1605" i="1"/>
  <c r="I1606" i="1"/>
  <c r="I1607" i="1"/>
  <c r="I1608" i="1"/>
  <c r="I1609" i="1"/>
  <c r="I1610" i="1"/>
  <c r="I1611" i="1"/>
  <c r="H1611" i="1" s="1"/>
  <c r="I1612" i="1"/>
  <c r="I1613" i="1"/>
  <c r="I1614" i="1"/>
  <c r="I1615" i="1"/>
  <c r="I1616" i="1"/>
  <c r="I1617" i="1"/>
  <c r="I1618" i="1"/>
  <c r="I1619" i="1"/>
  <c r="I1620" i="1"/>
  <c r="H1620" i="1" s="1"/>
  <c r="I1621" i="1"/>
  <c r="I1622" i="1"/>
  <c r="I1623" i="1"/>
  <c r="I1624" i="1"/>
  <c r="H1624" i="1" s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H1636" i="1" s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H1652" i="1" s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H1668" i="1" s="1"/>
  <c r="I1669" i="1"/>
  <c r="I1670" i="1"/>
  <c r="I1671" i="1"/>
  <c r="I1672" i="1"/>
  <c r="H1672" i="1" s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H1684" i="1" s="1"/>
  <c r="I1685" i="1"/>
  <c r="I1686" i="1"/>
  <c r="I1687" i="1"/>
  <c r="I1688" i="1"/>
  <c r="I1689" i="1"/>
  <c r="I1690" i="1"/>
  <c r="I1691" i="1"/>
  <c r="I1692" i="1"/>
  <c r="H1692" i="1" s="1"/>
  <c r="I1693" i="1"/>
  <c r="I1694" i="1"/>
  <c r="I1695" i="1"/>
  <c r="I1696" i="1"/>
  <c r="I1697" i="1"/>
  <c r="I1698" i="1"/>
  <c r="I1699" i="1"/>
  <c r="I1700" i="1"/>
  <c r="H1700" i="1" s="1"/>
  <c r="I1701" i="1"/>
  <c r="I1702" i="1"/>
  <c r="I1703" i="1"/>
  <c r="I1704" i="1"/>
  <c r="H1704" i="1" s="1"/>
  <c r="I1705" i="1"/>
  <c r="I1706" i="1"/>
  <c r="I1707" i="1"/>
  <c r="H1707" i="1" s="1"/>
  <c r="I1708" i="1"/>
  <c r="I1709" i="1"/>
  <c r="I1710" i="1"/>
  <c r="I1711" i="1"/>
  <c r="I1712" i="1"/>
  <c r="I1713" i="1"/>
  <c r="I1714" i="1"/>
  <c r="I1715" i="1"/>
  <c r="I1716" i="1"/>
  <c r="H1716" i="1" s="1"/>
  <c r="I1717" i="1"/>
  <c r="I1718" i="1"/>
  <c r="I1719" i="1"/>
  <c r="I1720" i="1"/>
  <c r="I1721" i="1"/>
  <c r="I1722" i="1"/>
  <c r="I1723" i="1"/>
  <c r="I1724" i="1"/>
  <c r="I1725" i="1"/>
  <c r="I1726" i="1"/>
  <c r="H1726" i="1" s="1"/>
  <c r="I1727" i="1"/>
  <c r="I1728" i="1"/>
  <c r="I1729" i="1"/>
  <c r="I1730" i="1"/>
  <c r="I1731" i="1"/>
  <c r="I1732" i="1"/>
  <c r="H1732" i="1" s="1"/>
  <c r="I1733" i="1"/>
  <c r="I1734" i="1"/>
  <c r="I1735" i="1"/>
  <c r="I1736" i="1"/>
  <c r="I1737" i="1"/>
  <c r="I1738" i="1"/>
  <c r="I1739" i="1"/>
  <c r="H1739" i="1" s="1"/>
  <c r="I1740" i="1"/>
  <c r="I1741" i="1"/>
  <c r="I1742" i="1"/>
  <c r="I1743" i="1"/>
  <c r="I1744" i="1"/>
  <c r="I1745" i="1"/>
  <c r="I1746" i="1"/>
  <c r="I1747" i="1"/>
  <c r="I1748" i="1"/>
  <c r="H1748" i="1" s="1"/>
  <c r="I1749" i="1"/>
  <c r="I1750" i="1"/>
  <c r="I1751" i="1"/>
  <c r="I1752" i="1"/>
  <c r="H1752" i="1" s="1"/>
  <c r="I1753" i="1"/>
  <c r="I1754" i="1"/>
  <c r="I1755" i="1"/>
  <c r="I1756" i="1"/>
  <c r="I1757" i="1"/>
  <c r="I1758" i="1"/>
  <c r="H1758" i="1" s="1"/>
  <c r="I1759" i="1"/>
  <c r="I1760" i="1"/>
  <c r="I1761" i="1"/>
  <c r="I1762" i="1"/>
  <c r="I1763" i="1"/>
  <c r="I1764" i="1"/>
  <c r="H1764" i="1" s="1"/>
  <c r="I1765" i="1"/>
  <c r="I1766" i="1"/>
  <c r="I1767" i="1"/>
  <c r="I1768" i="1"/>
  <c r="H1768" i="1" s="1"/>
  <c r="I1769" i="1"/>
  <c r="I1770" i="1"/>
  <c r="I1771" i="1"/>
  <c r="H1771" i="1" s="1"/>
  <c r="I1772" i="1"/>
  <c r="I1773" i="1"/>
  <c r="I1774" i="1"/>
  <c r="I1775" i="1"/>
  <c r="I1776" i="1"/>
  <c r="I1777" i="1"/>
  <c r="I1778" i="1"/>
  <c r="I1779" i="1"/>
  <c r="I1780" i="1"/>
  <c r="H1780" i="1" s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H1800" i="1" s="1"/>
  <c r="I1801" i="1"/>
  <c r="I1802" i="1"/>
  <c r="I1803" i="1"/>
  <c r="H1803" i="1" s="1"/>
  <c r="I1804" i="1"/>
  <c r="I1805" i="1"/>
  <c r="I1806" i="1"/>
  <c r="I1807" i="1"/>
  <c r="I1808" i="1"/>
  <c r="I1809" i="1"/>
  <c r="I1810" i="1"/>
  <c r="I1811" i="1"/>
  <c r="I1812" i="1"/>
  <c r="H1812" i="1" s="1"/>
  <c r="I1813" i="1"/>
  <c r="I1814" i="1"/>
  <c r="I1815" i="1"/>
  <c r="I1816" i="1"/>
  <c r="I1817" i="1"/>
  <c r="I1818" i="1"/>
  <c r="I1819" i="1"/>
  <c r="I1820" i="1"/>
  <c r="I1821" i="1"/>
  <c r="I1822" i="1"/>
  <c r="H1822" i="1" s="1"/>
  <c r="I1823" i="1"/>
  <c r="I1824" i="1"/>
  <c r="I1825" i="1"/>
  <c r="I1826" i="1"/>
  <c r="I1827" i="1"/>
  <c r="I1828" i="1"/>
  <c r="H1828" i="1" s="1"/>
  <c r="I1829" i="1"/>
  <c r="I1830" i="1"/>
  <c r="I1831" i="1"/>
  <c r="I1832" i="1"/>
  <c r="I1833" i="1"/>
  <c r="I1834" i="1"/>
  <c r="I1835" i="1"/>
  <c r="H1835" i="1" s="1"/>
  <c r="I1836" i="1"/>
  <c r="H1836" i="1" s="1"/>
  <c r="I1837" i="1"/>
  <c r="I1838" i="1"/>
  <c r="I1839" i="1"/>
  <c r="I1840" i="1"/>
  <c r="I1841" i="1"/>
  <c r="I1842" i="1"/>
  <c r="I1843" i="1"/>
  <c r="I1844" i="1"/>
  <c r="H1844" i="1" s="1"/>
  <c r="I1845" i="1"/>
  <c r="I1846" i="1"/>
  <c r="I1847" i="1"/>
  <c r="I1848" i="1"/>
  <c r="H1848" i="1" s="1"/>
  <c r="I1849" i="1"/>
  <c r="I1850" i="1"/>
  <c r="I1851" i="1"/>
  <c r="I1852" i="1"/>
  <c r="I1853" i="1"/>
  <c r="I1854" i="1"/>
  <c r="I1855" i="1"/>
  <c r="I1856" i="1"/>
  <c r="H1856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H1883" i="1" s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H1896" i="1" s="1"/>
  <c r="I1897" i="1"/>
  <c r="I1898" i="1"/>
  <c r="I1899" i="1"/>
  <c r="H1899" i="1" s="1"/>
  <c r="I1900" i="1"/>
  <c r="I1901" i="1"/>
  <c r="I1902" i="1"/>
  <c r="I1903" i="1"/>
  <c r="I1904" i="1"/>
  <c r="I1905" i="1"/>
  <c r="I1906" i="1"/>
  <c r="I1907" i="1"/>
  <c r="I1908" i="1"/>
  <c r="H1908" i="1" s="1"/>
  <c r="I1909" i="1"/>
  <c r="I1910" i="1"/>
  <c r="I1911" i="1"/>
  <c r="I1912" i="1"/>
  <c r="H1912" i="1" s="1"/>
  <c r="I1913" i="1"/>
  <c r="I1914" i="1"/>
  <c r="I1915" i="1"/>
  <c r="I1916" i="1"/>
  <c r="I1917" i="1"/>
  <c r="I1918" i="1"/>
  <c r="H1918" i="1" s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H1931" i="1" s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H1944" i="1" s="1"/>
  <c r="I1945" i="1"/>
  <c r="I1946" i="1"/>
  <c r="I1947" i="1"/>
  <c r="H1947" i="1" s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H1960" i="1" s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H1976" i="1" s="1"/>
  <c r="I1977" i="1"/>
  <c r="I1978" i="1"/>
  <c r="I1979" i="1"/>
  <c r="I1980" i="1"/>
  <c r="I1981" i="1"/>
  <c r="I1982" i="1"/>
  <c r="H1982" i="1" s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H1995" i="1" s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H2008" i="1" s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H2024" i="1" s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G2057" i="1"/>
  <c r="G2056" i="1"/>
  <c r="G2055" i="1"/>
  <c r="G2054" i="1"/>
  <c r="G2053" i="1"/>
  <c r="G2052" i="1"/>
  <c r="G2051" i="1"/>
  <c r="H2051" i="1" s="1"/>
  <c r="G2050" i="1"/>
  <c r="H2050" i="1" s="1"/>
  <c r="G2049" i="1"/>
  <c r="G2048" i="1"/>
  <c r="H2047" i="1"/>
  <c r="G2047" i="1"/>
  <c r="H2046" i="1"/>
  <c r="G2046" i="1"/>
  <c r="G2045" i="1"/>
  <c r="H2045" i="1" s="1"/>
  <c r="G2044" i="1"/>
  <c r="H2044" i="1" s="1"/>
  <c r="G2043" i="1"/>
  <c r="H2043" i="1" s="1"/>
  <c r="G2042" i="1"/>
  <c r="H2042" i="1" s="1"/>
  <c r="G2041" i="1"/>
  <c r="G2040" i="1"/>
  <c r="G2039" i="1"/>
  <c r="G2038" i="1"/>
  <c r="G2037" i="1"/>
  <c r="G2036" i="1"/>
  <c r="G2035" i="1"/>
  <c r="H2035" i="1" s="1"/>
  <c r="G2034" i="1"/>
  <c r="H2034" i="1" s="1"/>
  <c r="G2033" i="1"/>
  <c r="H2033" i="1" s="1"/>
  <c r="G2032" i="1"/>
  <c r="H2032" i="1" s="1"/>
  <c r="H2031" i="1"/>
  <c r="G2031" i="1"/>
  <c r="H2030" i="1"/>
  <c r="G2030" i="1"/>
  <c r="G2029" i="1"/>
  <c r="H2029" i="1" s="1"/>
  <c r="G2028" i="1"/>
  <c r="H2028" i="1" s="1"/>
  <c r="G2027" i="1"/>
  <c r="G2026" i="1"/>
  <c r="G2025" i="1"/>
  <c r="G2024" i="1"/>
  <c r="G2023" i="1"/>
  <c r="G2022" i="1"/>
  <c r="G2021" i="1"/>
  <c r="G2020" i="1"/>
  <c r="G2019" i="1"/>
  <c r="H2019" i="1" s="1"/>
  <c r="G2018" i="1"/>
  <c r="H2018" i="1" s="1"/>
  <c r="G2017" i="1"/>
  <c r="H2017" i="1" s="1"/>
  <c r="G2016" i="1"/>
  <c r="H2016" i="1" s="1"/>
  <c r="H2015" i="1"/>
  <c r="G2015" i="1"/>
  <c r="H2014" i="1"/>
  <c r="G2014" i="1"/>
  <c r="G2013" i="1"/>
  <c r="H2013" i="1" s="1"/>
  <c r="G2012" i="1"/>
  <c r="G2011" i="1"/>
  <c r="G2010" i="1"/>
  <c r="G2009" i="1"/>
  <c r="G2008" i="1"/>
  <c r="G2007" i="1"/>
  <c r="H2007" i="1" s="1"/>
  <c r="G2006" i="1"/>
  <c r="H2006" i="1" s="1"/>
  <c r="G2005" i="1"/>
  <c r="G2004" i="1"/>
  <c r="G2003" i="1"/>
  <c r="H2003" i="1" s="1"/>
  <c r="G2002" i="1"/>
  <c r="H2002" i="1" s="1"/>
  <c r="G2001" i="1"/>
  <c r="H2001" i="1" s="1"/>
  <c r="G2000" i="1"/>
  <c r="H2000" i="1" s="1"/>
  <c r="H1999" i="1"/>
  <c r="G1999" i="1"/>
  <c r="H1998" i="1"/>
  <c r="G1998" i="1"/>
  <c r="G1997" i="1"/>
  <c r="G1996" i="1"/>
  <c r="G1995" i="1"/>
  <c r="G1994" i="1"/>
  <c r="H1994" i="1" s="1"/>
  <c r="G1993" i="1"/>
  <c r="H1993" i="1" s="1"/>
  <c r="H1992" i="1"/>
  <c r="G1992" i="1"/>
  <c r="G1991" i="1"/>
  <c r="G1990" i="1"/>
  <c r="G1989" i="1"/>
  <c r="G1988" i="1"/>
  <c r="G1987" i="1"/>
  <c r="H1987" i="1" s="1"/>
  <c r="H1986" i="1"/>
  <c r="G1986" i="1"/>
  <c r="G1985" i="1"/>
  <c r="G1984" i="1"/>
  <c r="H1984" i="1" s="1"/>
  <c r="H1983" i="1"/>
  <c r="G1983" i="1"/>
  <c r="G1982" i="1"/>
  <c r="G1981" i="1"/>
  <c r="H1981" i="1" s="1"/>
  <c r="G1980" i="1"/>
  <c r="H1980" i="1" s="1"/>
  <c r="H1979" i="1"/>
  <c r="G1979" i="1"/>
  <c r="G1978" i="1"/>
  <c r="H1978" i="1" s="1"/>
  <c r="G1977" i="1"/>
  <c r="H1977" i="1" s="1"/>
  <c r="G1976" i="1"/>
  <c r="G1975" i="1"/>
  <c r="G1974" i="1"/>
  <c r="G1973" i="1"/>
  <c r="G1972" i="1"/>
  <c r="G1971" i="1"/>
  <c r="H1971" i="1" s="1"/>
  <c r="G1970" i="1"/>
  <c r="H1970" i="1" s="1"/>
  <c r="G1969" i="1"/>
  <c r="G1968" i="1"/>
  <c r="H1968" i="1" s="1"/>
  <c r="H1967" i="1"/>
  <c r="G1967" i="1"/>
  <c r="H1966" i="1"/>
  <c r="G1966" i="1"/>
  <c r="G1965" i="1"/>
  <c r="H1965" i="1" s="1"/>
  <c r="G1964" i="1"/>
  <c r="H1964" i="1" s="1"/>
  <c r="H1963" i="1"/>
  <c r="G1963" i="1"/>
  <c r="G1962" i="1"/>
  <c r="G1961" i="1"/>
  <c r="G1960" i="1"/>
  <c r="G1959" i="1"/>
  <c r="G1958" i="1"/>
  <c r="G1957" i="1"/>
  <c r="G1956" i="1"/>
  <c r="G1955" i="1"/>
  <c r="H1955" i="1" s="1"/>
  <c r="G1954" i="1"/>
  <c r="H1954" i="1" s="1"/>
  <c r="G1953" i="1"/>
  <c r="H1953" i="1" s="1"/>
  <c r="G1952" i="1"/>
  <c r="H1952" i="1" s="1"/>
  <c r="H1951" i="1"/>
  <c r="G1951" i="1"/>
  <c r="H1950" i="1"/>
  <c r="G1950" i="1"/>
  <c r="G1949" i="1"/>
  <c r="H1949" i="1" s="1"/>
  <c r="G1948" i="1"/>
  <c r="G1947" i="1"/>
  <c r="G1946" i="1"/>
  <c r="G1945" i="1"/>
  <c r="G1944" i="1"/>
  <c r="G1943" i="1"/>
  <c r="H1943" i="1" s="1"/>
  <c r="G1942" i="1"/>
  <c r="H1942" i="1" s="1"/>
  <c r="G1941" i="1"/>
  <c r="G1940" i="1"/>
  <c r="G1939" i="1"/>
  <c r="H1939" i="1" s="1"/>
  <c r="G1938" i="1"/>
  <c r="H1938" i="1" s="1"/>
  <c r="G1937" i="1"/>
  <c r="H1937" i="1" s="1"/>
  <c r="G1936" i="1"/>
  <c r="H1936" i="1" s="1"/>
  <c r="H1935" i="1"/>
  <c r="G1935" i="1"/>
  <c r="H1934" i="1"/>
  <c r="G1934" i="1"/>
  <c r="G1933" i="1"/>
  <c r="H1933" i="1" s="1"/>
  <c r="G1932" i="1"/>
  <c r="G1931" i="1"/>
  <c r="G1930" i="1"/>
  <c r="H1930" i="1" s="1"/>
  <c r="G1929" i="1"/>
  <c r="H1929" i="1" s="1"/>
  <c r="H1928" i="1"/>
  <c r="G1928" i="1"/>
  <c r="G1927" i="1"/>
  <c r="G1926" i="1"/>
  <c r="G1925" i="1"/>
  <c r="G1924" i="1"/>
  <c r="G1923" i="1"/>
  <c r="H1923" i="1" s="1"/>
  <c r="G1922" i="1"/>
  <c r="H1922" i="1" s="1"/>
  <c r="G1921" i="1"/>
  <c r="G1920" i="1"/>
  <c r="H1920" i="1" s="1"/>
  <c r="H1919" i="1"/>
  <c r="G1919" i="1"/>
  <c r="G1918" i="1"/>
  <c r="G1917" i="1"/>
  <c r="H1917" i="1" s="1"/>
  <c r="G1916" i="1"/>
  <c r="H1916" i="1" s="1"/>
  <c r="H1915" i="1"/>
  <c r="G1915" i="1"/>
  <c r="G1914" i="1"/>
  <c r="H1914" i="1" s="1"/>
  <c r="G1913" i="1"/>
  <c r="H1913" i="1" s="1"/>
  <c r="G1912" i="1"/>
  <c r="G1911" i="1"/>
  <c r="G1910" i="1"/>
  <c r="G1909" i="1"/>
  <c r="G1908" i="1"/>
  <c r="G1907" i="1"/>
  <c r="H1907" i="1" s="1"/>
  <c r="G1906" i="1"/>
  <c r="H1906" i="1" s="1"/>
  <c r="G1905" i="1"/>
  <c r="H1905" i="1" s="1"/>
  <c r="G1904" i="1"/>
  <c r="H1904" i="1" s="1"/>
  <c r="H1903" i="1"/>
  <c r="G1903" i="1"/>
  <c r="H1902" i="1"/>
  <c r="G1902" i="1"/>
  <c r="G1901" i="1"/>
  <c r="H1901" i="1" s="1"/>
  <c r="G1900" i="1"/>
  <c r="H1900" i="1" s="1"/>
  <c r="G1899" i="1"/>
  <c r="G1898" i="1"/>
  <c r="G1897" i="1"/>
  <c r="G1896" i="1"/>
  <c r="G1895" i="1"/>
  <c r="G1894" i="1"/>
  <c r="G1893" i="1"/>
  <c r="H1893" i="1" s="1"/>
  <c r="G1892" i="1"/>
  <c r="G1891" i="1"/>
  <c r="H1891" i="1" s="1"/>
  <c r="G1890" i="1"/>
  <c r="H1890" i="1" s="1"/>
  <c r="G1889" i="1"/>
  <c r="H1889" i="1" s="1"/>
  <c r="G1888" i="1"/>
  <c r="H1888" i="1" s="1"/>
  <c r="H1887" i="1"/>
  <c r="G1887" i="1"/>
  <c r="H1886" i="1"/>
  <c r="G1886" i="1"/>
  <c r="G1885" i="1"/>
  <c r="H1885" i="1" s="1"/>
  <c r="G1884" i="1"/>
  <c r="G1883" i="1"/>
  <c r="G1882" i="1"/>
  <c r="G1881" i="1"/>
  <c r="H1880" i="1"/>
  <c r="G1880" i="1"/>
  <c r="G1879" i="1"/>
  <c r="H1879" i="1" s="1"/>
  <c r="G1878" i="1"/>
  <c r="H1878" i="1" s="1"/>
  <c r="G1877" i="1"/>
  <c r="G1876" i="1"/>
  <c r="G1875" i="1"/>
  <c r="H1875" i="1" s="1"/>
  <c r="G1874" i="1"/>
  <c r="H1874" i="1" s="1"/>
  <c r="G1873" i="1"/>
  <c r="H1873" i="1" s="1"/>
  <c r="H1872" i="1"/>
  <c r="G1872" i="1"/>
  <c r="H1871" i="1"/>
  <c r="G1871" i="1"/>
  <c r="H1870" i="1"/>
  <c r="G1870" i="1"/>
  <c r="G1869" i="1"/>
  <c r="G1868" i="1"/>
  <c r="H1868" i="1" s="1"/>
  <c r="H1867" i="1"/>
  <c r="G1867" i="1"/>
  <c r="G1866" i="1"/>
  <c r="H1866" i="1" s="1"/>
  <c r="G1865" i="1"/>
  <c r="H1865" i="1" s="1"/>
  <c r="H1864" i="1"/>
  <c r="G1864" i="1"/>
  <c r="G1863" i="1"/>
  <c r="G1862" i="1"/>
  <c r="G1861" i="1"/>
  <c r="G1860" i="1"/>
  <c r="G1859" i="1"/>
  <c r="H1859" i="1" s="1"/>
  <c r="G1858" i="1"/>
  <c r="H1858" i="1" s="1"/>
  <c r="G1857" i="1"/>
  <c r="H1857" i="1" s="1"/>
  <c r="G1856" i="1"/>
  <c r="H1855" i="1"/>
  <c r="G1855" i="1"/>
  <c r="H1854" i="1"/>
  <c r="G1854" i="1"/>
  <c r="G1853" i="1"/>
  <c r="H1853" i="1" s="1"/>
  <c r="G1852" i="1"/>
  <c r="H1852" i="1" s="1"/>
  <c r="H1851" i="1"/>
  <c r="G1851" i="1"/>
  <c r="G1850" i="1"/>
  <c r="G1849" i="1"/>
  <c r="G1848" i="1"/>
  <c r="G1847" i="1"/>
  <c r="G1846" i="1"/>
  <c r="G1845" i="1"/>
  <c r="G1844" i="1"/>
  <c r="G1843" i="1"/>
  <c r="H1843" i="1" s="1"/>
  <c r="G1842" i="1"/>
  <c r="H1842" i="1" s="1"/>
  <c r="G1841" i="1"/>
  <c r="H1841" i="1" s="1"/>
  <c r="G1840" i="1"/>
  <c r="H1840" i="1" s="1"/>
  <c r="H1839" i="1"/>
  <c r="G1839" i="1"/>
  <c r="H1838" i="1"/>
  <c r="G1838" i="1"/>
  <c r="G1837" i="1"/>
  <c r="H1837" i="1" s="1"/>
  <c r="G1836" i="1"/>
  <c r="G1835" i="1"/>
  <c r="G1834" i="1"/>
  <c r="G1833" i="1"/>
  <c r="H1832" i="1"/>
  <c r="G1832" i="1"/>
  <c r="G1831" i="1"/>
  <c r="H1831" i="1" s="1"/>
  <c r="G1830" i="1"/>
  <c r="H1830" i="1" s="1"/>
  <c r="G1829" i="1"/>
  <c r="G1828" i="1"/>
  <c r="G1827" i="1"/>
  <c r="H1827" i="1" s="1"/>
  <c r="H1826" i="1"/>
  <c r="G1826" i="1"/>
  <c r="G1825" i="1"/>
  <c r="H1825" i="1" s="1"/>
  <c r="G1824" i="1"/>
  <c r="H1824" i="1" s="1"/>
  <c r="H1823" i="1"/>
  <c r="G1823" i="1"/>
  <c r="G1822" i="1"/>
  <c r="G1821" i="1"/>
  <c r="H1821" i="1" s="1"/>
  <c r="H1820" i="1"/>
  <c r="G1820" i="1"/>
  <c r="H1819" i="1"/>
  <c r="G1819" i="1"/>
  <c r="G1818" i="1"/>
  <c r="H1818" i="1" s="1"/>
  <c r="G1817" i="1"/>
  <c r="H1817" i="1" s="1"/>
  <c r="H1816" i="1"/>
  <c r="G1816" i="1"/>
  <c r="G1815" i="1"/>
  <c r="G1814" i="1"/>
  <c r="G1813" i="1"/>
  <c r="G1812" i="1"/>
  <c r="G1811" i="1"/>
  <c r="H1811" i="1" s="1"/>
  <c r="H1810" i="1"/>
  <c r="G1810" i="1"/>
  <c r="G1809" i="1"/>
  <c r="H1809" i="1" s="1"/>
  <c r="G1808" i="1"/>
  <c r="H1808" i="1" s="1"/>
  <c r="H1807" i="1"/>
  <c r="G1807" i="1"/>
  <c r="H1806" i="1"/>
  <c r="G1806" i="1"/>
  <c r="G1805" i="1"/>
  <c r="H1805" i="1" s="1"/>
  <c r="H1804" i="1"/>
  <c r="G1804" i="1"/>
  <c r="G1803" i="1"/>
  <c r="G1802" i="1"/>
  <c r="G1801" i="1"/>
  <c r="G1800" i="1"/>
  <c r="G1799" i="1"/>
  <c r="H1799" i="1" s="1"/>
  <c r="G1798" i="1"/>
  <c r="H1798" i="1" s="1"/>
  <c r="G1797" i="1"/>
  <c r="H1797" i="1" s="1"/>
  <c r="G1796" i="1"/>
  <c r="G1795" i="1"/>
  <c r="H1795" i="1" s="1"/>
  <c r="H1794" i="1"/>
  <c r="G1794" i="1"/>
  <c r="H1793" i="1"/>
  <c r="G1793" i="1"/>
  <c r="H1792" i="1"/>
  <c r="G1792" i="1"/>
  <c r="H1791" i="1"/>
  <c r="G1791" i="1"/>
  <c r="H1790" i="1"/>
  <c r="G1790" i="1"/>
  <c r="G1789" i="1"/>
  <c r="H1788" i="1"/>
  <c r="G1788" i="1"/>
  <c r="H1787" i="1"/>
  <c r="G1787" i="1"/>
  <c r="G1786" i="1"/>
  <c r="H1786" i="1" s="1"/>
  <c r="G1785" i="1"/>
  <c r="H1785" i="1" s="1"/>
  <c r="H1784" i="1"/>
  <c r="G1784" i="1"/>
  <c r="G1783" i="1"/>
  <c r="G1782" i="1"/>
  <c r="G1781" i="1"/>
  <c r="G1780" i="1"/>
  <c r="G1779" i="1"/>
  <c r="H1779" i="1" s="1"/>
  <c r="H1778" i="1"/>
  <c r="G1778" i="1"/>
  <c r="H1777" i="1"/>
  <c r="G1777" i="1"/>
  <c r="H1776" i="1"/>
  <c r="G1776" i="1"/>
  <c r="H1775" i="1"/>
  <c r="G1775" i="1"/>
  <c r="H1774" i="1"/>
  <c r="G1774" i="1"/>
  <c r="G1773" i="1"/>
  <c r="H1773" i="1" s="1"/>
  <c r="H1772" i="1"/>
  <c r="G1772" i="1"/>
  <c r="G1771" i="1"/>
  <c r="G1770" i="1"/>
  <c r="H1770" i="1" s="1"/>
  <c r="G1769" i="1"/>
  <c r="G1768" i="1"/>
  <c r="G1767" i="1"/>
  <c r="H1767" i="1" s="1"/>
  <c r="G1766" i="1"/>
  <c r="H1766" i="1" s="1"/>
  <c r="G1765" i="1"/>
  <c r="H1765" i="1" s="1"/>
  <c r="G1764" i="1"/>
  <c r="G1763" i="1"/>
  <c r="H1763" i="1" s="1"/>
  <c r="H1762" i="1"/>
  <c r="G1762" i="1"/>
  <c r="H1761" i="1"/>
  <c r="G1761" i="1"/>
  <c r="H1760" i="1"/>
  <c r="G1760" i="1"/>
  <c r="H1759" i="1"/>
  <c r="G1759" i="1"/>
  <c r="G1758" i="1"/>
  <c r="G1757" i="1"/>
  <c r="H1757" i="1" s="1"/>
  <c r="H1756" i="1"/>
  <c r="G1756" i="1"/>
  <c r="H1755" i="1"/>
  <c r="G1755" i="1"/>
  <c r="G1754" i="1"/>
  <c r="H1754" i="1" s="1"/>
  <c r="G1753" i="1"/>
  <c r="H1753" i="1" s="1"/>
  <c r="G1752" i="1"/>
  <c r="G1751" i="1"/>
  <c r="G1750" i="1"/>
  <c r="G1749" i="1"/>
  <c r="G1748" i="1"/>
  <c r="G1747" i="1"/>
  <c r="H1747" i="1" s="1"/>
  <c r="G1746" i="1"/>
  <c r="H1746" i="1" s="1"/>
  <c r="H1745" i="1"/>
  <c r="G1745" i="1"/>
  <c r="H1744" i="1"/>
  <c r="G1744" i="1"/>
  <c r="H1743" i="1"/>
  <c r="G1743" i="1"/>
  <c r="H1742" i="1"/>
  <c r="G1742" i="1"/>
  <c r="G1741" i="1"/>
  <c r="H1741" i="1" s="1"/>
  <c r="H1740" i="1"/>
  <c r="G1740" i="1"/>
  <c r="G1739" i="1"/>
  <c r="G1738" i="1"/>
  <c r="G1737" i="1"/>
  <c r="H1736" i="1"/>
  <c r="G1736" i="1"/>
  <c r="G1735" i="1"/>
  <c r="H1735" i="1" s="1"/>
  <c r="G1734" i="1"/>
  <c r="H1734" i="1" s="1"/>
  <c r="G1733" i="1"/>
  <c r="G1732" i="1"/>
  <c r="G1731" i="1"/>
  <c r="H1731" i="1" s="1"/>
  <c r="H1730" i="1"/>
  <c r="G1730" i="1"/>
  <c r="G1729" i="1"/>
  <c r="H1729" i="1" s="1"/>
  <c r="G1728" i="1"/>
  <c r="H1728" i="1" s="1"/>
  <c r="H1727" i="1"/>
  <c r="G1727" i="1"/>
  <c r="G1726" i="1"/>
  <c r="G1725" i="1"/>
  <c r="H1725" i="1" s="1"/>
  <c r="H1724" i="1"/>
  <c r="G1724" i="1"/>
  <c r="H1723" i="1"/>
  <c r="G1723" i="1"/>
  <c r="G1722" i="1"/>
  <c r="H1722" i="1" s="1"/>
  <c r="G1721" i="1"/>
  <c r="H1721" i="1" s="1"/>
  <c r="H1720" i="1"/>
  <c r="G1720" i="1"/>
  <c r="G1719" i="1"/>
  <c r="G1718" i="1"/>
  <c r="G1717" i="1"/>
  <c r="G1716" i="1"/>
  <c r="G1715" i="1"/>
  <c r="H1715" i="1" s="1"/>
  <c r="G1714" i="1"/>
  <c r="H1714" i="1" s="1"/>
  <c r="G1713" i="1"/>
  <c r="H1713" i="1" s="1"/>
  <c r="G1712" i="1"/>
  <c r="H1712" i="1" s="1"/>
  <c r="H1711" i="1"/>
  <c r="G1711" i="1"/>
  <c r="H1710" i="1"/>
  <c r="G1710" i="1"/>
  <c r="G1709" i="1"/>
  <c r="H1709" i="1" s="1"/>
  <c r="H1708" i="1"/>
  <c r="G1708" i="1"/>
  <c r="G1707" i="1"/>
  <c r="G1706" i="1"/>
  <c r="G1705" i="1"/>
  <c r="G1704" i="1"/>
  <c r="G1703" i="1"/>
  <c r="G1702" i="1"/>
  <c r="H1702" i="1" s="1"/>
  <c r="G1701" i="1"/>
  <c r="H1701" i="1" s="1"/>
  <c r="G1700" i="1"/>
  <c r="G1699" i="1"/>
  <c r="H1699" i="1" s="1"/>
  <c r="G1698" i="1"/>
  <c r="H1698" i="1" s="1"/>
  <c r="G1697" i="1"/>
  <c r="H1697" i="1" s="1"/>
  <c r="H1696" i="1"/>
  <c r="G1696" i="1"/>
  <c r="H1695" i="1"/>
  <c r="G1695" i="1"/>
  <c r="H1694" i="1"/>
  <c r="G1694" i="1"/>
  <c r="G1693" i="1"/>
  <c r="H1693" i="1" s="1"/>
  <c r="G1692" i="1"/>
  <c r="H1691" i="1"/>
  <c r="G1691" i="1"/>
  <c r="G1690" i="1"/>
  <c r="H1690" i="1" s="1"/>
  <c r="G1689" i="1"/>
  <c r="H1689" i="1" s="1"/>
  <c r="H1688" i="1"/>
  <c r="G1688" i="1"/>
  <c r="G1687" i="1"/>
  <c r="H1687" i="1" s="1"/>
  <c r="G1686" i="1"/>
  <c r="H1686" i="1" s="1"/>
  <c r="G1685" i="1"/>
  <c r="G1684" i="1"/>
  <c r="G1683" i="1"/>
  <c r="H1683" i="1" s="1"/>
  <c r="G1682" i="1"/>
  <c r="H1682" i="1" s="1"/>
  <c r="G1681" i="1"/>
  <c r="H1681" i="1" s="1"/>
  <c r="G1680" i="1"/>
  <c r="H1679" i="1"/>
  <c r="G1679" i="1"/>
  <c r="H1678" i="1"/>
  <c r="G1678" i="1"/>
  <c r="G1677" i="1"/>
  <c r="H1677" i="1" s="1"/>
  <c r="H1676" i="1"/>
  <c r="G1676" i="1"/>
  <c r="H1675" i="1"/>
  <c r="G1675" i="1"/>
  <c r="G1674" i="1"/>
  <c r="H1674" i="1" s="1"/>
  <c r="G1673" i="1"/>
  <c r="G1672" i="1"/>
  <c r="G1671" i="1"/>
  <c r="G1670" i="1"/>
  <c r="G1669" i="1"/>
  <c r="G1668" i="1"/>
  <c r="G1667" i="1"/>
  <c r="H1667" i="1" s="1"/>
  <c r="G1666" i="1"/>
  <c r="H1666" i="1" s="1"/>
  <c r="G1665" i="1"/>
  <c r="H1665" i="1" s="1"/>
  <c r="H1664" i="1"/>
  <c r="G1664" i="1"/>
  <c r="H1663" i="1"/>
  <c r="G1663" i="1"/>
  <c r="H1662" i="1"/>
  <c r="G1662" i="1"/>
  <c r="G1661" i="1"/>
  <c r="H1661" i="1" s="1"/>
  <c r="H1660" i="1"/>
  <c r="G1660" i="1"/>
  <c r="H1659" i="1"/>
  <c r="G1659" i="1"/>
  <c r="G1658" i="1"/>
  <c r="G1657" i="1"/>
  <c r="H1657" i="1" s="1"/>
  <c r="H1656" i="1"/>
  <c r="G1656" i="1"/>
  <c r="G1655" i="1"/>
  <c r="H1655" i="1" s="1"/>
  <c r="G1654" i="1"/>
  <c r="H1654" i="1" s="1"/>
  <c r="G1653" i="1"/>
  <c r="G1652" i="1"/>
  <c r="G1651" i="1"/>
  <c r="H1651" i="1" s="1"/>
  <c r="G1650" i="1"/>
  <c r="H1650" i="1" s="1"/>
  <c r="G1649" i="1"/>
  <c r="H1649" i="1" s="1"/>
  <c r="G1648" i="1"/>
  <c r="H1648" i="1" s="1"/>
  <c r="H1647" i="1"/>
  <c r="G1647" i="1"/>
  <c r="H1646" i="1"/>
  <c r="G1646" i="1"/>
  <c r="G1645" i="1"/>
  <c r="H1645" i="1" s="1"/>
  <c r="H1644" i="1"/>
  <c r="G1644" i="1"/>
  <c r="H1643" i="1"/>
  <c r="G1643" i="1"/>
  <c r="G1642" i="1"/>
  <c r="H1642" i="1" s="1"/>
  <c r="G1641" i="1"/>
  <c r="H1641" i="1" s="1"/>
  <c r="H1640" i="1"/>
  <c r="G1640" i="1"/>
  <c r="G1639" i="1"/>
  <c r="G1638" i="1"/>
  <c r="G1637" i="1"/>
  <c r="G1636" i="1"/>
  <c r="G1635" i="1"/>
  <c r="H1635" i="1" s="1"/>
  <c r="G1634" i="1"/>
  <c r="H1634" i="1" s="1"/>
  <c r="G1633" i="1"/>
  <c r="H1633" i="1" s="1"/>
  <c r="G1632" i="1"/>
  <c r="H1632" i="1" s="1"/>
  <c r="H1631" i="1"/>
  <c r="G1631" i="1"/>
  <c r="H1630" i="1"/>
  <c r="G1630" i="1"/>
  <c r="G1629" i="1"/>
  <c r="H1629" i="1" s="1"/>
  <c r="H1628" i="1"/>
  <c r="G1628" i="1"/>
  <c r="H1627" i="1"/>
  <c r="G1627" i="1"/>
  <c r="G1626" i="1"/>
  <c r="G1625" i="1"/>
  <c r="G1624" i="1"/>
  <c r="G1623" i="1"/>
  <c r="G1622" i="1"/>
  <c r="H1622" i="1" s="1"/>
  <c r="G1621" i="1"/>
  <c r="H1621" i="1" s="1"/>
  <c r="G1620" i="1"/>
  <c r="G1619" i="1"/>
  <c r="H1619" i="1" s="1"/>
  <c r="G1618" i="1"/>
  <c r="H1618" i="1" s="1"/>
  <c r="G1617" i="1"/>
  <c r="H1617" i="1" s="1"/>
  <c r="G1616" i="1"/>
  <c r="H1616" i="1" s="1"/>
  <c r="H1615" i="1"/>
  <c r="G1615" i="1"/>
  <c r="H1614" i="1"/>
  <c r="G1614" i="1"/>
  <c r="G1613" i="1"/>
  <c r="H1613" i="1" s="1"/>
  <c r="H1612" i="1"/>
  <c r="G1612" i="1"/>
  <c r="G1611" i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G1604" i="1"/>
  <c r="G1603" i="1"/>
  <c r="H1603" i="1" s="1"/>
  <c r="G1602" i="1"/>
  <c r="H1602" i="1" s="1"/>
  <c r="G1601" i="1"/>
  <c r="H1601" i="1" s="1"/>
  <c r="G1600" i="1"/>
  <c r="H1600" i="1" s="1"/>
  <c r="H1599" i="1"/>
  <c r="G1599" i="1"/>
  <c r="H1598" i="1"/>
  <c r="G1598" i="1"/>
  <c r="G1597" i="1"/>
  <c r="H1597" i="1" s="1"/>
  <c r="H1596" i="1"/>
  <c r="G1596" i="1"/>
  <c r="H1595" i="1"/>
  <c r="G1595" i="1"/>
  <c r="G1594" i="1"/>
  <c r="H1594" i="1" s="1"/>
  <c r="G1593" i="1"/>
  <c r="H1593" i="1" s="1"/>
  <c r="G1592" i="1"/>
  <c r="G1591" i="1"/>
  <c r="G1590" i="1"/>
  <c r="G1589" i="1"/>
  <c r="G1588" i="1"/>
  <c r="G1587" i="1"/>
  <c r="H1587" i="1" s="1"/>
  <c r="G1586" i="1"/>
  <c r="H1586" i="1" s="1"/>
  <c r="G1585" i="1"/>
  <c r="H1585" i="1" s="1"/>
  <c r="G1584" i="1"/>
  <c r="H1584" i="1" s="1"/>
  <c r="H1583" i="1"/>
  <c r="G1583" i="1"/>
  <c r="H1582" i="1"/>
  <c r="G1582" i="1"/>
  <c r="G1581" i="1"/>
  <c r="H1581" i="1" s="1"/>
  <c r="H1580" i="1"/>
  <c r="G1580" i="1"/>
  <c r="H1579" i="1"/>
  <c r="G1579" i="1"/>
  <c r="G1578" i="1"/>
  <c r="H1578" i="1" s="1"/>
  <c r="G1577" i="1"/>
  <c r="G1576" i="1"/>
  <c r="G1575" i="1"/>
  <c r="H1575" i="1" s="1"/>
  <c r="G1574" i="1"/>
  <c r="H1574" i="1" s="1"/>
  <c r="G1573" i="1"/>
  <c r="H1573" i="1" s="1"/>
  <c r="G1572" i="1"/>
  <c r="G1571" i="1"/>
  <c r="H1571" i="1" s="1"/>
  <c r="G1570" i="1"/>
  <c r="H1570" i="1" s="1"/>
  <c r="G1569" i="1"/>
  <c r="H1569" i="1" s="1"/>
  <c r="G1568" i="1"/>
  <c r="H1568" i="1" s="1"/>
  <c r="H1567" i="1"/>
  <c r="G1567" i="1"/>
  <c r="H1566" i="1"/>
  <c r="G1566" i="1"/>
  <c r="G1565" i="1"/>
  <c r="G1564" i="1"/>
  <c r="H1563" i="1"/>
  <c r="G1563" i="1"/>
  <c r="G1562" i="1"/>
  <c r="H1562" i="1" s="1"/>
  <c r="G1561" i="1"/>
  <c r="H1561" i="1" s="1"/>
  <c r="H1560" i="1"/>
  <c r="G1560" i="1"/>
  <c r="G1559" i="1"/>
  <c r="H1559" i="1" s="1"/>
  <c r="G1558" i="1"/>
  <c r="G1557" i="1"/>
  <c r="G1556" i="1"/>
  <c r="G1555" i="1"/>
  <c r="H1555" i="1" s="1"/>
  <c r="G1554" i="1"/>
  <c r="H1554" i="1" s="1"/>
  <c r="G1553" i="1"/>
  <c r="G1552" i="1"/>
  <c r="H1552" i="1" s="1"/>
  <c r="H1551" i="1"/>
  <c r="G1551" i="1"/>
  <c r="H1550" i="1"/>
  <c r="G1550" i="1"/>
  <c r="G1549" i="1"/>
  <c r="H1549" i="1" s="1"/>
  <c r="H1548" i="1"/>
  <c r="G1548" i="1"/>
  <c r="H1547" i="1"/>
  <c r="G1547" i="1"/>
  <c r="G1546" i="1"/>
  <c r="H1546" i="1" s="1"/>
  <c r="G1545" i="1"/>
  <c r="G1544" i="1"/>
  <c r="G1543" i="1"/>
  <c r="G1542" i="1"/>
  <c r="G1541" i="1"/>
  <c r="H1540" i="1"/>
  <c r="G1540" i="1"/>
  <c r="G1539" i="1"/>
  <c r="H1539" i="1" s="1"/>
  <c r="G1538" i="1"/>
  <c r="H1538" i="1" s="1"/>
  <c r="H1537" i="1"/>
  <c r="G1537" i="1"/>
  <c r="G1536" i="1"/>
  <c r="H1536" i="1" s="1"/>
  <c r="H1535" i="1"/>
  <c r="G1535" i="1"/>
  <c r="H1534" i="1"/>
  <c r="G1534" i="1"/>
  <c r="G1533" i="1"/>
  <c r="H1533" i="1" s="1"/>
  <c r="H1532" i="1"/>
  <c r="G1532" i="1"/>
  <c r="G1531" i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G1524" i="1"/>
  <c r="G1523" i="1"/>
  <c r="H1523" i="1" s="1"/>
  <c r="G1522" i="1"/>
  <c r="H1522" i="1" s="1"/>
  <c r="G1521" i="1"/>
  <c r="H1521" i="1" s="1"/>
  <c r="G1520" i="1"/>
  <c r="H1520" i="1" s="1"/>
  <c r="H1519" i="1"/>
  <c r="G1519" i="1"/>
  <c r="H1518" i="1"/>
  <c r="G1518" i="1"/>
  <c r="G1517" i="1"/>
  <c r="H1517" i="1" s="1"/>
  <c r="H1516" i="1"/>
  <c r="G1516" i="1"/>
  <c r="H1515" i="1"/>
  <c r="G1515" i="1"/>
  <c r="G1514" i="1"/>
  <c r="H1514" i="1" s="1"/>
  <c r="G1513" i="1"/>
  <c r="H1513" i="1" s="1"/>
  <c r="H1512" i="1"/>
  <c r="G1512" i="1"/>
  <c r="G1511" i="1"/>
  <c r="G1510" i="1"/>
  <c r="G1509" i="1"/>
  <c r="G1508" i="1"/>
  <c r="G1507" i="1"/>
  <c r="H1507" i="1" s="1"/>
  <c r="G1506" i="1"/>
  <c r="H1506" i="1" s="1"/>
  <c r="G1505" i="1"/>
  <c r="H1505" i="1" s="1"/>
  <c r="G1504" i="1"/>
  <c r="H1504" i="1" s="1"/>
  <c r="H1503" i="1"/>
  <c r="G1503" i="1"/>
  <c r="H1502" i="1"/>
  <c r="G1502" i="1"/>
  <c r="G1501" i="1"/>
  <c r="H1501" i="1" s="1"/>
  <c r="H1500" i="1"/>
  <c r="G1500" i="1"/>
  <c r="H1499" i="1"/>
  <c r="G1499" i="1"/>
  <c r="G1498" i="1"/>
  <c r="H1498" i="1" s="1"/>
  <c r="G1497" i="1"/>
  <c r="H1497" i="1" s="1"/>
  <c r="G1496" i="1"/>
  <c r="G1495" i="1"/>
  <c r="H1495" i="1" s="1"/>
  <c r="G1494" i="1"/>
  <c r="H1494" i="1" s="1"/>
  <c r="G1493" i="1"/>
  <c r="H1493" i="1" s="1"/>
  <c r="G1492" i="1"/>
  <c r="G1491" i="1"/>
  <c r="H1491" i="1" s="1"/>
  <c r="G1490" i="1"/>
  <c r="H1490" i="1" s="1"/>
  <c r="G1489" i="1"/>
  <c r="H1489" i="1" s="1"/>
  <c r="G1488" i="1"/>
  <c r="H1488" i="1" s="1"/>
  <c r="H1487" i="1"/>
  <c r="G1487" i="1"/>
  <c r="H1486" i="1"/>
  <c r="G1486" i="1"/>
  <c r="G1485" i="1"/>
  <c r="H1485" i="1" s="1"/>
  <c r="G1484" i="1"/>
  <c r="H1483" i="1"/>
  <c r="G1483" i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G1476" i="1"/>
  <c r="G1475" i="1"/>
  <c r="H1475" i="1" s="1"/>
  <c r="G1474" i="1"/>
  <c r="H1474" i="1" s="1"/>
  <c r="G1473" i="1"/>
  <c r="H1473" i="1" s="1"/>
  <c r="G1472" i="1"/>
  <c r="H1472" i="1" s="1"/>
  <c r="H1471" i="1"/>
  <c r="G1471" i="1"/>
  <c r="H1470" i="1"/>
  <c r="G1470" i="1"/>
  <c r="G1469" i="1"/>
  <c r="H1469" i="1" s="1"/>
  <c r="H1468" i="1"/>
  <c r="G1468" i="1"/>
  <c r="H1467" i="1"/>
  <c r="G1467" i="1"/>
  <c r="G1466" i="1"/>
  <c r="H1466" i="1" s="1"/>
  <c r="G1465" i="1"/>
  <c r="H1465" i="1" s="1"/>
  <c r="G1464" i="1"/>
  <c r="G1463" i="1"/>
  <c r="G1462" i="1"/>
  <c r="G1461" i="1"/>
  <c r="G1460" i="1"/>
  <c r="G1459" i="1"/>
  <c r="H1459" i="1" s="1"/>
  <c r="G1458" i="1"/>
  <c r="H1458" i="1" s="1"/>
  <c r="G1457" i="1"/>
  <c r="H1457" i="1" s="1"/>
  <c r="G1456" i="1"/>
  <c r="H1456" i="1" s="1"/>
  <c r="H1455" i="1"/>
  <c r="G1455" i="1"/>
  <c r="H1454" i="1"/>
  <c r="G1454" i="1"/>
  <c r="G1453" i="1"/>
  <c r="H1453" i="1" s="1"/>
  <c r="H1452" i="1"/>
  <c r="G1452" i="1"/>
  <c r="H1451" i="1"/>
  <c r="G1451" i="1"/>
  <c r="G1450" i="1"/>
  <c r="G1449" i="1"/>
  <c r="H1448" i="1"/>
  <c r="G1448" i="1"/>
  <c r="G1447" i="1"/>
  <c r="H1447" i="1" s="1"/>
  <c r="G1446" i="1"/>
  <c r="H1446" i="1" s="1"/>
  <c r="G1445" i="1"/>
  <c r="H1445" i="1" s="1"/>
  <c r="G1444" i="1"/>
  <c r="G1443" i="1"/>
  <c r="H1443" i="1" s="1"/>
  <c r="G1442" i="1"/>
  <c r="H1442" i="1" s="1"/>
  <c r="G1441" i="1"/>
  <c r="H1441" i="1" s="1"/>
  <c r="G1440" i="1"/>
  <c r="H1440" i="1" s="1"/>
  <c r="H1439" i="1"/>
  <c r="G1439" i="1"/>
  <c r="H1438" i="1"/>
  <c r="G1438" i="1"/>
  <c r="G1437" i="1"/>
  <c r="H1437" i="1" s="1"/>
  <c r="H1436" i="1"/>
  <c r="G1436" i="1"/>
  <c r="H1435" i="1"/>
  <c r="G1435" i="1"/>
  <c r="G1434" i="1"/>
  <c r="H1434" i="1" s="1"/>
  <c r="G1433" i="1"/>
  <c r="H1433" i="1" s="1"/>
  <c r="H1432" i="1"/>
  <c r="G1432" i="1"/>
  <c r="G1431" i="1"/>
  <c r="H1431" i="1" s="1"/>
  <c r="G1430" i="1"/>
  <c r="G1429" i="1"/>
  <c r="G1428" i="1"/>
  <c r="G1427" i="1"/>
  <c r="H1427" i="1" s="1"/>
  <c r="G1426" i="1"/>
  <c r="H1426" i="1" s="1"/>
  <c r="G1425" i="1"/>
  <c r="H1425" i="1" s="1"/>
  <c r="G1424" i="1"/>
  <c r="H1424" i="1" s="1"/>
  <c r="H1423" i="1"/>
  <c r="G1423" i="1"/>
  <c r="H1422" i="1"/>
  <c r="G1422" i="1"/>
  <c r="G1421" i="1"/>
  <c r="H1421" i="1" s="1"/>
  <c r="H1420" i="1"/>
  <c r="G1420" i="1"/>
  <c r="H1419" i="1"/>
  <c r="G1419" i="1"/>
  <c r="G1418" i="1"/>
  <c r="H1418" i="1" s="1"/>
  <c r="H1417" i="1"/>
  <c r="G1417" i="1"/>
  <c r="H1416" i="1"/>
  <c r="G1416" i="1"/>
  <c r="G1415" i="1"/>
  <c r="G1414" i="1"/>
  <c r="H1414" i="1" s="1"/>
  <c r="H1413" i="1"/>
  <c r="G1413" i="1"/>
  <c r="G1412" i="1"/>
  <c r="G1411" i="1"/>
  <c r="H1411" i="1" s="1"/>
  <c r="G1410" i="1"/>
  <c r="H1410" i="1" s="1"/>
  <c r="H1409" i="1"/>
  <c r="G1409" i="1"/>
  <c r="H1408" i="1"/>
  <c r="G1408" i="1"/>
  <c r="H1407" i="1"/>
  <c r="G1407" i="1"/>
  <c r="G1406" i="1"/>
  <c r="H1406" i="1" s="1"/>
  <c r="H1405" i="1"/>
  <c r="G1405" i="1"/>
  <c r="G1404" i="1"/>
  <c r="H1404" i="1" s="1"/>
  <c r="G1403" i="1"/>
  <c r="H1403" i="1" s="1"/>
  <c r="G1402" i="1"/>
  <c r="H1402" i="1" s="1"/>
  <c r="H1401" i="1"/>
  <c r="G1401" i="1"/>
  <c r="H1400" i="1"/>
  <c r="G1400" i="1"/>
  <c r="H1399" i="1"/>
  <c r="G1399" i="1"/>
  <c r="G1398" i="1"/>
  <c r="H1398" i="1" s="1"/>
  <c r="H1397" i="1"/>
  <c r="G1397" i="1"/>
  <c r="G1396" i="1"/>
  <c r="H1396" i="1" s="1"/>
  <c r="G1395" i="1"/>
  <c r="H1395" i="1" s="1"/>
  <c r="G1394" i="1"/>
  <c r="H1394" i="1" s="1"/>
  <c r="H1393" i="1"/>
  <c r="G1393" i="1"/>
  <c r="H1392" i="1"/>
  <c r="G1392" i="1"/>
  <c r="H1391" i="1"/>
  <c r="G1391" i="1"/>
  <c r="G1390" i="1"/>
  <c r="H1390" i="1" s="1"/>
  <c r="H1389" i="1"/>
  <c r="G1389" i="1"/>
  <c r="G1388" i="1"/>
  <c r="H1388" i="1" s="1"/>
  <c r="G1387" i="1"/>
  <c r="H1387" i="1" s="1"/>
  <c r="G1386" i="1"/>
  <c r="H1386" i="1" s="1"/>
  <c r="H1385" i="1"/>
  <c r="G1385" i="1"/>
  <c r="H1384" i="1"/>
  <c r="G1384" i="1"/>
  <c r="H1383" i="1"/>
  <c r="G1383" i="1"/>
  <c r="G1382" i="1"/>
  <c r="H1382" i="1" s="1"/>
  <c r="H1381" i="1"/>
  <c r="G1381" i="1"/>
  <c r="G1380" i="1"/>
  <c r="H1380" i="1" s="1"/>
  <c r="G1379" i="1"/>
  <c r="H1379" i="1" s="1"/>
  <c r="G1378" i="1"/>
  <c r="H1378" i="1" s="1"/>
  <c r="H1377" i="1"/>
  <c r="G1377" i="1"/>
  <c r="H1376" i="1"/>
  <c r="G1376" i="1"/>
  <c r="H1375" i="1"/>
  <c r="G1375" i="1"/>
  <c r="G1374" i="1"/>
  <c r="H1374" i="1" s="1"/>
  <c r="H1373" i="1"/>
  <c r="G1373" i="1"/>
  <c r="G1372" i="1"/>
  <c r="H1372" i="1" s="1"/>
  <c r="G1371" i="1"/>
  <c r="H1371" i="1" s="1"/>
  <c r="G1370" i="1"/>
  <c r="H1370" i="1" s="1"/>
  <c r="H1369" i="1"/>
  <c r="G1369" i="1"/>
  <c r="H1368" i="1"/>
  <c r="G1368" i="1"/>
  <c r="H1367" i="1"/>
  <c r="G1367" i="1"/>
  <c r="G1366" i="1"/>
  <c r="H1366" i="1" s="1"/>
  <c r="H1365" i="1"/>
  <c r="G1365" i="1"/>
  <c r="G1364" i="1"/>
  <c r="H1364" i="1" s="1"/>
  <c r="G1363" i="1"/>
  <c r="H1363" i="1" s="1"/>
  <c r="G1362" i="1"/>
  <c r="H1362" i="1" s="1"/>
  <c r="H1361" i="1"/>
  <c r="G1361" i="1"/>
  <c r="H1360" i="1"/>
  <c r="G1360" i="1"/>
  <c r="H1359" i="1"/>
  <c r="G1359" i="1"/>
  <c r="G1358" i="1"/>
  <c r="H1358" i="1" s="1"/>
  <c r="H1357" i="1"/>
  <c r="G1357" i="1"/>
  <c r="G1356" i="1"/>
  <c r="H1356" i="1" s="1"/>
  <c r="G1355" i="1"/>
  <c r="H1355" i="1" s="1"/>
  <c r="G1354" i="1"/>
  <c r="H1354" i="1" s="1"/>
  <c r="H1353" i="1"/>
  <c r="G1353" i="1"/>
  <c r="H1352" i="1"/>
  <c r="G1352" i="1"/>
  <c r="H1351" i="1"/>
  <c r="G1351" i="1"/>
  <c r="G1350" i="1"/>
  <c r="H1350" i="1" s="1"/>
  <c r="H1349" i="1"/>
  <c r="G1349" i="1"/>
  <c r="G1348" i="1"/>
  <c r="H1348" i="1" s="1"/>
  <c r="G1347" i="1"/>
  <c r="H1347" i="1" s="1"/>
  <c r="G1346" i="1"/>
  <c r="H1346" i="1" s="1"/>
  <c r="H1345" i="1"/>
  <c r="G1345" i="1"/>
  <c r="H1344" i="1"/>
  <c r="G1344" i="1"/>
  <c r="H1343" i="1"/>
  <c r="G1343" i="1"/>
  <c r="G1342" i="1"/>
  <c r="H1342" i="1" s="1"/>
  <c r="H1341" i="1"/>
  <c r="G1341" i="1"/>
  <c r="G1340" i="1"/>
  <c r="H1340" i="1" s="1"/>
  <c r="G1339" i="1"/>
  <c r="H1339" i="1" s="1"/>
  <c r="G1338" i="1"/>
  <c r="H1338" i="1" s="1"/>
  <c r="H1337" i="1"/>
  <c r="G1337" i="1"/>
  <c r="H1336" i="1"/>
  <c r="G1336" i="1"/>
  <c r="H1335" i="1"/>
  <c r="G1335" i="1"/>
  <c r="G1334" i="1"/>
  <c r="H1334" i="1" s="1"/>
  <c r="H1333" i="1"/>
  <c r="G1333" i="1"/>
  <c r="G1332" i="1"/>
  <c r="H1332" i="1" s="1"/>
  <c r="G1331" i="1"/>
  <c r="H1331" i="1" s="1"/>
  <c r="G1330" i="1"/>
  <c r="H1330" i="1" s="1"/>
  <c r="H1329" i="1"/>
  <c r="G1329" i="1"/>
  <c r="H1328" i="1"/>
  <c r="G1328" i="1"/>
  <c r="H1327" i="1"/>
  <c r="G1327" i="1"/>
  <c r="G1326" i="1"/>
  <c r="H1326" i="1" s="1"/>
  <c r="H1325" i="1"/>
  <c r="G1325" i="1"/>
  <c r="G1324" i="1"/>
  <c r="H1324" i="1" s="1"/>
  <c r="G1323" i="1"/>
  <c r="H1323" i="1" s="1"/>
  <c r="G1322" i="1"/>
  <c r="H1322" i="1" s="1"/>
  <c r="H1321" i="1"/>
  <c r="G1321" i="1"/>
  <c r="H1320" i="1"/>
  <c r="G1320" i="1"/>
  <c r="H1319" i="1"/>
  <c r="G1319" i="1"/>
  <c r="G1318" i="1"/>
  <c r="H1318" i="1" s="1"/>
  <c r="H1317" i="1"/>
  <c r="G1317" i="1"/>
  <c r="G1316" i="1"/>
  <c r="H1316" i="1" s="1"/>
  <c r="G1315" i="1"/>
  <c r="H1315" i="1" s="1"/>
  <c r="G1314" i="1"/>
  <c r="H1314" i="1" s="1"/>
  <c r="H1313" i="1"/>
  <c r="G1313" i="1"/>
  <c r="H1312" i="1"/>
  <c r="G1312" i="1"/>
  <c r="H1311" i="1"/>
  <c r="G1311" i="1"/>
  <c r="H1310" i="1"/>
  <c r="G1310" i="1"/>
  <c r="H1309" i="1"/>
  <c r="G1309" i="1"/>
  <c r="G1308" i="1"/>
  <c r="H1308" i="1" s="1"/>
  <c r="G1307" i="1"/>
  <c r="H1307" i="1" s="1"/>
  <c r="G1306" i="1"/>
  <c r="H1306" i="1" s="1"/>
  <c r="H1305" i="1"/>
  <c r="G1305" i="1"/>
  <c r="H1304" i="1"/>
  <c r="G1304" i="1"/>
  <c r="H1303" i="1"/>
  <c r="G1303" i="1"/>
  <c r="H1302" i="1"/>
  <c r="G1302" i="1"/>
  <c r="H1301" i="1"/>
  <c r="G1301" i="1"/>
  <c r="G1300" i="1"/>
  <c r="H1300" i="1" s="1"/>
  <c r="G1299" i="1"/>
  <c r="H1299" i="1" s="1"/>
  <c r="G1298" i="1"/>
  <c r="H1298" i="1" s="1"/>
  <c r="H1297" i="1"/>
  <c r="G1297" i="1"/>
  <c r="H1296" i="1"/>
  <c r="G1296" i="1"/>
  <c r="H1295" i="1"/>
  <c r="G1295" i="1"/>
  <c r="H1294" i="1"/>
  <c r="G1294" i="1"/>
  <c r="H1293" i="1"/>
  <c r="G1293" i="1"/>
  <c r="G1292" i="1"/>
  <c r="H1292" i="1" s="1"/>
  <c r="H1291" i="1"/>
  <c r="G1291" i="1"/>
  <c r="G1290" i="1"/>
  <c r="H1290" i="1" s="1"/>
  <c r="H1289" i="1"/>
  <c r="G1289" i="1"/>
  <c r="H1288" i="1"/>
  <c r="G1288" i="1"/>
  <c r="H1287" i="1"/>
  <c r="G1287" i="1"/>
  <c r="H1286" i="1"/>
  <c r="G1286" i="1"/>
  <c r="H1285" i="1"/>
  <c r="G1285" i="1"/>
  <c r="G1284" i="1"/>
  <c r="H1284" i="1" s="1"/>
  <c r="G1283" i="1"/>
  <c r="H1283" i="1" s="1"/>
  <c r="G1282" i="1"/>
  <c r="H1282" i="1" s="1"/>
  <c r="H1281" i="1"/>
  <c r="G1281" i="1"/>
  <c r="H1280" i="1"/>
  <c r="G1280" i="1"/>
  <c r="H1279" i="1"/>
  <c r="G1279" i="1"/>
  <c r="H1278" i="1"/>
  <c r="G1278" i="1"/>
  <c r="H1277" i="1"/>
  <c r="G1277" i="1"/>
  <c r="G1276" i="1"/>
  <c r="H1276" i="1" s="1"/>
  <c r="G1275" i="1"/>
  <c r="H1275" i="1" s="1"/>
  <c r="G1274" i="1"/>
  <c r="H1274" i="1" s="1"/>
  <c r="H1273" i="1"/>
  <c r="G1273" i="1"/>
  <c r="H1272" i="1"/>
  <c r="G1272" i="1"/>
  <c r="H1271" i="1"/>
  <c r="G1271" i="1"/>
  <c r="H1270" i="1"/>
  <c r="G1270" i="1"/>
  <c r="H1269" i="1"/>
  <c r="G1269" i="1"/>
  <c r="G1268" i="1"/>
  <c r="H1268" i="1" s="1"/>
  <c r="G1267" i="1"/>
  <c r="H1267" i="1" s="1"/>
  <c r="G1266" i="1"/>
  <c r="H1266" i="1" s="1"/>
  <c r="H1265" i="1"/>
  <c r="G1265" i="1"/>
  <c r="H1264" i="1"/>
  <c r="G1264" i="1"/>
  <c r="H1263" i="1"/>
  <c r="G1263" i="1"/>
  <c r="H1262" i="1"/>
  <c r="G1262" i="1"/>
  <c r="H1261" i="1"/>
  <c r="G1261" i="1"/>
  <c r="G1260" i="1"/>
  <c r="H1260" i="1" s="1"/>
  <c r="G1259" i="1"/>
  <c r="H1259" i="1" s="1"/>
  <c r="G1258" i="1"/>
  <c r="H1258" i="1" s="1"/>
  <c r="H1257" i="1"/>
  <c r="G1257" i="1"/>
  <c r="H1256" i="1"/>
  <c r="G1256" i="1"/>
  <c r="H1255" i="1"/>
  <c r="G1255" i="1"/>
  <c r="H1254" i="1"/>
  <c r="G1254" i="1"/>
  <c r="H1253" i="1"/>
  <c r="G1253" i="1"/>
  <c r="G1252" i="1"/>
  <c r="H1252" i="1" s="1"/>
  <c r="G1251" i="1"/>
  <c r="H1251" i="1" s="1"/>
  <c r="G1250" i="1"/>
  <c r="H1250" i="1" s="1"/>
  <c r="H1249" i="1"/>
  <c r="G1249" i="1"/>
  <c r="H1248" i="1"/>
  <c r="G1248" i="1"/>
  <c r="H1247" i="1"/>
  <c r="G1247" i="1"/>
  <c r="H1246" i="1"/>
  <c r="G1246" i="1"/>
  <c r="H1245" i="1"/>
  <c r="G1245" i="1"/>
  <c r="G1244" i="1"/>
  <c r="H1244" i="1" s="1"/>
  <c r="G1243" i="1"/>
  <c r="H1243" i="1" s="1"/>
  <c r="G1242" i="1"/>
  <c r="H1242" i="1" s="1"/>
  <c r="H1241" i="1"/>
  <c r="G1241" i="1"/>
  <c r="H1240" i="1"/>
  <c r="G1240" i="1"/>
  <c r="H1239" i="1"/>
  <c r="G1239" i="1"/>
  <c r="H1238" i="1"/>
  <c r="G1238" i="1"/>
  <c r="H1237" i="1"/>
  <c r="G1237" i="1"/>
  <c r="G1236" i="1"/>
  <c r="H1236" i="1" s="1"/>
  <c r="G1235" i="1"/>
  <c r="H1235" i="1" s="1"/>
  <c r="G1234" i="1"/>
  <c r="H1234" i="1" s="1"/>
  <c r="H1233" i="1"/>
  <c r="G1233" i="1"/>
  <c r="H1232" i="1"/>
  <c r="G1232" i="1"/>
  <c r="H1231" i="1"/>
  <c r="G1231" i="1"/>
  <c r="H1230" i="1"/>
  <c r="G1230" i="1"/>
  <c r="H1229" i="1"/>
  <c r="G1229" i="1"/>
  <c r="G1228" i="1"/>
  <c r="H1228" i="1" s="1"/>
  <c r="G1227" i="1"/>
  <c r="H1227" i="1" s="1"/>
  <c r="G1226" i="1"/>
  <c r="H1226" i="1" s="1"/>
  <c r="H1225" i="1"/>
  <c r="G1225" i="1"/>
  <c r="H1224" i="1"/>
  <c r="G1224" i="1"/>
  <c r="H1223" i="1"/>
  <c r="G1223" i="1"/>
  <c r="H1222" i="1"/>
  <c r="G1222" i="1"/>
  <c r="H1221" i="1"/>
  <c r="G1221" i="1"/>
  <c r="G1220" i="1"/>
  <c r="H1220" i="1" s="1"/>
  <c r="G1219" i="1"/>
  <c r="H1219" i="1" s="1"/>
  <c r="G1218" i="1"/>
  <c r="H1218" i="1" s="1"/>
  <c r="H1217" i="1"/>
  <c r="G1217" i="1"/>
  <c r="H1216" i="1"/>
  <c r="G1216" i="1"/>
  <c r="H1215" i="1"/>
  <c r="G1215" i="1"/>
  <c r="H1214" i="1"/>
  <c r="G1214" i="1"/>
  <c r="H1213" i="1"/>
  <c r="G1213" i="1"/>
  <c r="G1212" i="1"/>
  <c r="H1212" i="1" s="1"/>
  <c r="G1211" i="1"/>
  <c r="H1211" i="1" s="1"/>
  <c r="G1210" i="1"/>
  <c r="H1210" i="1" s="1"/>
  <c r="H1209" i="1"/>
  <c r="G1209" i="1"/>
  <c r="H1208" i="1"/>
  <c r="G1208" i="1"/>
  <c r="H1207" i="1"/>
  <c r="G1207" i="1"/>
  <c r="H1206" i="1"/>
  <c r="G1206" i="1"/>
  <c r="H1205" i="1"/>
  <c r="G1205" i="1"/>
  <c r="G1204" i="1"/>
  <c r="H1204" i="1" s="1"/>
  <c r="G1203" i="1"/>
  <c r="H1203" i="1" s="1"/>
  <c r="G1202" i="1"/>
  <c r="H1202" i="1" s="1"/>
  <c r="H1201" i="1"/>
  <c r="G1201" i="1"/>
  <c r="H1200" i="1"/>
  <c r="G1200" i="1"/>
  <c r="H1199" i="1"/>
  <c r="G1199" i="1"/>
  <c r="H1198" i="1"/>
  <c r="G1198" i="1"/>
  <c r="H1197" i="1"/>
  <c r="G1197" i="1"/>
  <c r="G1196" i="1"/>
  <c r="H1196" i="1" s="1"/>
  <c r="G1195" i="1"/>
  <c r="H1195" i="1" s="1"/>
  <c r="G1194" i="1"/>
  <c r="H1194" i="1" s="1"/>
  <c r="H1193" i="1"/>
  <c r="G1193" i="1"/>
  <c r="H1192" i="1"/>
  <c r="G1192" i="1"/>
  <c r="H1191" i="1"/>
  <c r="G1191" i="1"/>
  <c r="H1190" i="1"/>
  <c r="G1190" i="1"/>
  <c r="H1189" i="1"/>
  <c r="G1189" i="1"/>
  <c r="G1188" i="1"/>
  <c r="H1188" i="1" s="1"/>
  <c r="G1187" i="1"/>
  <c r="H1187" i="1" s="1"/>
  <c r="G1186" i="1"/>
  <c r="H1186" i="1" s="1"/>
  <c r="H1185" i="1"/>
  <c r="G1185" i="1"/>
  <c r="H1184" i="1"/>
  <c r="G1184" i="1"/>
  <c r="H1183" i="1"/>
  <c r="G1183" i="1"/>
  <c r="H1182" i="1"/>
  <c r="G1182" i="1"/>
  <c r="H1181" i="1"/>
  <c r="G1181" i="1"/>
  <c r="G1180" i="1"/>
  <c r="H1180" i="1" s="1"/>
  <c r="G1179" i="1"/>
  <c r="H1179" i="1" s="1"/>
  <c r="G1178" i="1"/>
  <c r="H1178" i="1" s="1"/>
  <c r="H1177" i="1"/>
  <c r="G1177" i="1"/>
  <c r="H1176" i="1"/>
  <c r="G1176" i="1"/>
  <c r="H1175" i="1"/>
  <c r="G1175" i="1"/>
  <c r="H1174" i="1"/>
  <c r="G1174" i="1"/>
  <c r="H1173" i="1"/>
  <c r="G1173" i="1"/>
  <c r="G1172" i="1"/>
  <c r="H1172" i="1" s="1"/>
  <c r="H1171" i="1"/>
  <c r="G1171" i="1"/>
  <c r="G1170" i="1"/>
  <c r="H1170" i="1" s="1"/>
  <c r="H1169" i="1"/>
  <c r="G1169" i="1"/>
  <c r="H1168" i="1"/>
  <c r="G1168" i="1"/>
  <c r="H1167" i="1"/>
  <c r="G1167" i="1"/>
  <c r="H1166" i="1"/>
  <c r="G1166" i="1"/>
  <c r="H1165" i="1"/>
  <c r="G1165" i="1"/>
  <c r="G1164" i="1"/>
  <c r="H1164" i="1" s="1"/>
  <c r="H1163" i="1"/>
  <c r="G1163" i="1"/>
  <c r="G1162" i="1"/>
  <c r="H1162" i="1" s="1"/>
  <c r="H1161" i="1"/>
  <c r="G1161" i="1"/>
  <c r="H1160" i="1"/>
  <c r="G1160" i="1"/>
  <c r="H1159" i="1"/>
  <c r="G1159" i="1"/>
  <c r="H1158" i="1"/>
  <c r="G1158" i="1"/>
  <c r="H1157" i="1"/>
  <c r="G1157" i="1"/>
  <c r="G1156" i="1"/>
  <c r="H1156" i="1" s="1"/>
  <c r="G1155" i="1"/>
  <c r="H1155" i="1" s="1"/>
  <c r="G1154" i="1"/>
  <c r="H1154" i="1" s="1"/>
  <c r="H1153" i="1"/>
  <c r="G1153" i="1"/>
  <c r="H1152" i="1"/>
  <c r="G1152" i="1"/>
  <c r="H1151" i="1"/>
  <c r="G1151" i="1"/>
  <c r="H1150" i="1"/>
  <c r="G1150" i="1"/>
  <c r="H1149" i="1"/>
  <c r="G1149" i="1"/>
  <c r="G1148" i="1"/>
  <c r="H1148" i="1" s="1"/>
  <c r="G1147" i="1"/>
  <c r="H1147" i="1" s="1"/>
  <c r="G1146" i="1"/>
  <c r="H1146" i="1" s="1"/>
  <c r="H1145" i="1"/>
  <c r="G1145" i="1"/>
  <c r="H1144" i="1"/>
  <c r="G1144" i="1"/>
  <c r="H1143" i="1"/>
  <c r="G1143" i="1"/>
  <c r="H1142" i="1"/>
  <c r="G1142" i="1"/>
  <c r="H1141" i="1"/>
  <c r="G1141" i="1"/>
  <c r="G1140" i="1"/>
  <c r="H1140" i="1" s="1"/>
  <c r="G1139" i="1"/>
  <c r="H1139" i="1" s="1"/>
  <c r="G1138" i="1"/>
  <c r="H1138" i="1" s="1"/>
  <c r="H1137" i="1"/>
  <c r="G1137" i="1"/>
  <c r="H1136" i="1"/>
  <c r="G1136" i="1"/>
  <c r="H1135" i="1"/>
  <c r="G1135" i="1"/>
  <c r="H1134" i="1"/>
  <c r="G1134" i="1"/>
  <c r="H1133" i="1"/>
  <c r="G1133" i="1"/>
  <c r="G1132" i="1"/>
  <c r="H1132" i="1" s="1"/>
  <c r="G1131" i="1"/>
  <c r="H1131" i="1" s="1"/>
  <c r="G1130" i="1"/>
  <c r="H1130" i="1" s="1"/>
  <c r="H1129" i="1"/>
  <c r="G1129" i="1"/>
  <c r="H1128" i="1"/>
  <c r="G1128" i="1"/>
  <c r="H1127" i="1"/>
  <c r="G1127" i="1"/>
  <c r="H1126" i="1"/>
  <c r="G1126" i="1"/>
  <c r="H1125" i="1"/>
  <c r="G1125" i="1"/>
  <c r="G1124" i="1"/>
  <c r="H1124" i="1" s="1"/>
  <c r="H1123" i="1"/>
  <c r="G1123" i="1"/>
  <c r="G1122" i="1"/>
  <c r="H1122" i="1" s="1"/>
  <c r="H1121" i="1"/>
  <c r="G1121" i="1"/>
  <c r="H1120" i="1"/>
  <c r="G1120" i="1"/>
  <c r="H1119" i="1"/>
  <c r="G1119" i="1"/>
  <c r="H1118" i="1"/>
  <c r="G1118" i="1"/>
  <c r="H1117" i="1"/>
  <c r="G1117" i="1"/>
  <c r="G1116" i="1"/>
  <c r="H1116" i="1" s="1"/>
  <c r="H1115" i="1"/>
  <c r="G1115" i="1"/>
  <c r="G1114" i="1"/>
  <c r="H1114" i="1" s="1"/>
  <c r="H1113" i="1"/>
  <c r="G1113" i="1"/>
  <c r="H1112" i="1"/>
  <c r="G1112" i="1"/>
  <c r="H1111" i="1"/>
  <c r="G1111" i="1"/>
  <c r="H1110" i="1"/>
  <c r="G1110" i="1"/>
  <c r="H1109" i="1"/>
  <c r="G1109" i="1"/>
  <c r="G1108" i="1"/>
  <c r="H1108" i="1" s="1"/>
  <c r="H1107" i="1"/>
  <c r="G1107" i="1"/>
  <c r="G1106" i="1"/>
  <c r="H1106" i="1" s="1"/>
  <c r="H1105" i="1"/>
  <c r="G1105" i="1"/>
  <c r="H1104" i="1"/>
  <c r="G1104" i="1"/>
  <c r="H1103" i="1"/>
  <c r="G1103" i="1"/>
  <c r="H1102" i="1"/>
  <c r="G1102" i="1"/>
  <c r="H1101" i="1"/>
  <c r="G1101" i="1"/>
  <c r="G1100" i="1"/>
  <c r="H1100" i="1" s="1"/>
  <c r="G1099" i="1"/>
  <c r="H1099" i="1" s="1"/>
  <c r="G1098" i="1"/>
  <c r="H1098" i="1" s="1"/>
  <c r="H1097" i="1"/>
  <c r="G1097" i="1"/>
  <c r="H1096" i="1"/>
  <c r="G1096" i="1"/>
  <c r="H1095" i="1"/>
  <c r="G1095" i="1"/>
  <c r="H1094" i="1"/>
  <c r="G1094" i="1"/>
  <c r="H1093" i="1"/>
  <c r="G1093" i="1"/>
  <c r="G1092" i="1"/>
  <c r="H1092" i="1" s="1"/>
  <c r="G1091" i="1"/>
  <c r="H1091" i="1" s="1"/>
  <c r="G1090" i="1"/>
  <c r="H1090" i="1" s="1"/>
  <c r="H1089" i="1"/>
  <c r="G1089" i="1"/>
  <c r="H1088" i="1"/>
  <c r="G1088" i="1"/>
  <c r="H1087" i="1"/>
  <c r="G1087" i="1"/>
  <c r="H1086" i="1"/>
  <c r="G1086" i="1"/>
  <c r="H1085" i="1"/>
  <c r="G1085" i="1"/>
  <c r="G1084" i="1"/>
  <c r="H1084" i="1" s="1"/>
  <c r="G1083" i="1"/>
  <c r="H1083" i="1" s="1"/>
  <c r="G1082" i="1"/>
  <c r="H1082" i="1" s="1"/>
  <c r="H1081" i="1"/>
  <c r="G1081" i="1"/>
  <c r="H1080" i="1"/>
  <c r="G1080" i="1"/>
  <c r="H1079" i="1"/>
  <c r="G1079" i="1"/>
  <c r="H1078" i="1"/>
  <c r="G1078" i="1"/>
  <c r="H1077" i="1"/>
  <c r="G1077" i="1"/>
  <c r="G1076" i="1"/>
  <c r="H1076" i="1" s="1"/>
  <c r="G1075" i="1"/>
  <c r="H1075" i="1" s="1"/>
  <c r="G1074" i="1"/>
  <c r="H1074" i="1" s="1"/>
  <c r="H1073" i="1"/>
  <c r="G1073" i="1"/>
  <c r="H1072" i="1"/>
  <c r="G1072" i="1"/>
  <c r="H1071" i="1"/>
  <c r="G1071" i="1"/>
  <c r="H1070" i="1"/>
  <c r="G1070" i="1"/>
  <c r="H1069" i="1"/>
  <c r="G1069" i="1"/>
  <c r="G1068" i="1"/>
  <c r="H1068" i="1" s="1"/>
  <c r="H1067" i="1"/>
  <c r="G1067" i="1"/>
  <c r="G1066" i="1"/>
  <c r="H1066" i="1" s="1"/>
  <c r="H1065" i="1"/>
  <c r="G1065" i="1"/>
  <c r="H1064" i="1"/>
  <c r="G1064" i="1"/>
  <c r="H1063" i="1"/>
  <c r="G1063" i="1"/>
  <c r="H1062" i="1"/>
  <c r="G1062" i="1"/>
  <c r="G1061" i="1"/>
  <c r="H1061" i="1" s="1"/>
  <c r="G1060" i="1"/>
  <c r="H1060" i="1" s="1"/>
  <c r="H1059" i="1"/>
  <c r="G1059" i="1"/>
  <c r="G1058" i="1"/>
  <c r="H1058" i="1" s="1"/>
  <c r="H1057" i="1"/>
  <c r="G1057" i="1"/>
  <c r="H1056" i="1"/>
  <c r="G1056" i="1"/>
  <c r="H1055" i="1"/>
  <c r="G1055" i="1"/>
  <c r="H1054" i="1"/>
  <c r="G1054" i="1"/>
  <c r="G1053" i="1"/>
  <c r="H1053" i="1" s="1"/>
  <c r="G1052" i="1"/>
  <c r="H1052" i="1" s="1"/>
  <c r="G1051" i="1"/>
  <c r="H1051" i="1" s="1"/>
  <c r="H1050" i="1"/>
  <c r="G1050" i="1"/>
  <c r="H1049" i="1"/>
  <c r="G1049" i="1"/>
  <c r="H1048" i="1"/>
  <c r="G1048" i="1"/>
  <c r="H1047" i="1"/>
  <c r="G1047" i="1"/>
  <c r="H1046" i="1"/>
  <c r="G1046" i="1"/>
  <c r="G1045" i="1"/>
  <c r="H1045" i="1" s="1"/>
  <c r="G1044" i="1"/>
  <c r="H1044" i="1" s="1"/>
  <c r="G1043" i="1"/>
  <c r="H1043" i="1" s="1"/>
  <c r="H1042" i="1"/>
  <c r="G1042" i="1"/>
  <c r="H1041" i="1"/>
  <c r="G1041" i="1"/>
  <c r="H1040" i="1"/>
  <c r="G1040" i="1"/>
  <c r="H1039" i="1"/>
  <c r="G1039" i="1"/>
  <c r="H1038" i="1"/>
  <c r="G1038" i="1"/>
  <c r="G1037" i="1"/>
  <c r="H1037" i="1" s="1"/>
  <c r="H1036" i="1"/>
  <c r="G1036" i="1"/>
  <c r="G1035" i="1"/>
  <c r="H1035" i="1" s="1"/>
  <c r="H1034" i="1"/>
  <c r="G1034" i="1"/>
  <c r="H1033" i="1"/>
  <c r="G1033" i="1"/>
  <c r="H1032" i="1"/>
  <c r="G1032" i="1"/>
  <c r="H1031" i="1"/>
  <c r="G1031" i="1"/>
  <c r="H1030" i="1"/>
  <c r="G1030" i="1"/>
  <c r="G1029" i="1"/>
  <c r="H1029" i="1" s="1"/>
  <c r="H1028" i="1"/>
  <c r="G1028" i="1"/>
  <c r="G1027" i="1"/>
  <c r="H1027" i="1" s="1"/>
  <c r="H1026" i="1"/>
  <c r="G1026" i="1"/>
  <c r="H1025" i="1"/>
  <c r="G1025" i="1"/>
  <c r="H1024" i="1"/>
  <c r="G1024" i="1"/>
  <c r="H1023" i="1"/>
  <c r="G1023" i="1"/>
  <c r="H1022" i="1"/>
  <c r="G1022" i="1"/>
  <c r="G1021" i="1"/>
  <c r="H1021" i="1" s="1"/>
  <c r="G1020" i="1"/>
  <c r="H1020" i="1" s="1"/>
  <c r="G1019" i="1"/>
  <c r="H1019" i="1" s="1"/>
  <c r="H1018" i="1"/>
  <c r="G1018" i="1"/>
  <c r="H1017" i="1"/>
  <c r="G1017" i="1"/>
  <c r="H1016" i="1"/>
  <c r="G1016" i="1"/>
  <c r="H1015" i="1"/>
  <c r="G1015" i="1"/>
  <c r="H1014" i="1"/>
  <c r="G1014" i="1"/>
  <c r="G1013" i="1"/>
  <c r="H1013" i="1" s="1"/>
  <c r="G1012" i="1"/>
  <c r="H1012" i="1" s="1"/>
  <c r="G1011" i="1"/>
  <c r="H1011" i="1" s="1"/>
  <c r="H1010" i="1"/>
  <c r="G1010" i="1"/>
  <c r="H1009" i="1"/>
  <c r="G1009" i="1"/>
  <c r="H1008" i="1"/>
  <c r="G1008" i="1"/>
  <c r="H1007" i="1"/>
  <c r="G1007" i="1"/>
  <c r="H1006" i="1"/>
  <c r="G1006" i="1"/>
  <c r="G1005" i="1"/>
  <c r="H1005" i="1" s="1"/>
  <c r="G1004" i="1"/>
  <c r="H1004" i="1" s="1"/>
  <c r="G1003" i="1"/>
  <c r="H1003" i="1" s="1"/>
  <c r="H1002" i="1"/>
  <c r="G1002" i="1"/>
  <c r="H1001" i="1"/>
  <c r="G1001" i="1"/>
  <c r="H1000" i="1"/>
  <c r="G1000" i="1"/>
  <c r="H999" i="1"/>
  <c r="G999" i="1"/>
  <c r="H998" i="1"/>
  <c r="G998" i="1"/>
  <c r="G997" i="1"/>
  <c r="H997" i="1" s="1"/>
  <c r="G996" i="1"/>
  <c r="H996" i="1" s="1"/>
  <c r="G995" i="1"/>
  <c r="H995" i="1" s="1"/>
  <c r="H994" i="1"/>
  <c r="G994" i="1"/>
  <c r="H993" i="1"/>
  <c r="G993" i="1"/>
  <c r="H992" i="1"/>
  <c r="G992" i="1"/>
  <c r="H991" i="1"/>
  <c r="G991" i="1"/>
  <c r="H990" i="1"/>
  <c r="G990" i="1"/>
  <c r="G989" i="1"/>
  <c r="H989" i="1" s="1"/>
  <c r="G988" i="1"/>
  <c r="H988" i="1" s="1"/>
  <c r="G987" i="1"/>
  <c r="H987" i="1" s="1"/>
  <c r="H986" i="1"/>
  <c r="G986" i="1"/>
  <c r="H985" i="1"/>
  <c r="G985" i="1"/>
  <c r="H984" i="1"/>
  <c r="G984" i="1"/>
  <c r="H983" i="1"/>
  <c r="G983" i="1"/>
  <c r="H982" i="1"/>
  <c r="G982" i="1"/>
  <c r="G981" i="1"/>
  <c r="H981" i="1" s="1"/>
  <c r="G980" i="1"/>
  <c r="H980" i="1" s="1"/>
  <c r="G979" i="1"/>
  <c r="H979" i="1" s="1"/>
  <c r="H978" i="1"/>
  <c r="G978" i="1"/>
  <c r="H977" i="1"/>
  <c r="G977" i="1"/>
  <c r="H976" i="1"/>
  <c r="G976" i="1"/>
  <c r="H975" i="1"/>
  <c r="G975" i="1"/>
  <c r="H974" i="1"/>
  <c r="G974" i="1"/>
  <c r="G973" i="1"/>
  <c r="H973" i="1" s="1"/>
  <c r="G972" i="1"/>
  <c r="H972" i="1" s="1"/>
  <c r="G971" i="1"/>
  <c r="H971" i="1" s="1"/>
  <c r="H970" i="1"/>
  <c r="G970" i="1"/>
  <c r="H969" i="1"/>
  <c r="G969" i="1"/>
  <c r="H968" i="1"/>
  <c r="G968" i="1"/>
  <c r="H967" i="1"/>
  <c r="G967" i="1"/>
  <c r="H966" i="1"/>
  <c r="G966" i="1"/>
  <c r="G965" i="1"/>
  <c r="H965" i="1" s="1"/>
  <c r="G964" i="1"/>
  <c r="H964" i="1" s="1"/>
  <c r="G963" i="1"/>
  <c r="H963" i="1" s="1"/>
  <c r="H962" i="1"/>
  <c r="G962" i="1"/>
  <c r="H961" i="1"/>
  <c r="G961" i="1"/>
  <c r="H960" i="1"/>
  <c r="G960" i="1"/>
  <c r="H959" i="1"/>
  <c r="G959" i="1"/>
  <c r="H958" i="1"/>
  <c r="G958" i="1"/>
  <c r="G957" i="1"/>
  <c r="H957" i="1" s="1"/>
  <c r="G956" i="1"/>
  <c r="H956" i="1" s="1"/>
  <c r="G955" i="1"/>
  <c r="H955" i="1" s="1"/>
  <c r="H954" i="1"/>
  <c r="G954" i="1"/>
  <c r="H953" i="1"/>
  <c r="G953" i="1"/>
  <c r="H952" i="1"/>
  <c r="G952" i="1"/>
  <c r="H951" i="1"/>
  <c r="G951" i="1"/>
  <c r="H950" i="1"/>
  <c r="G950" i="1"/>
  <c r="G949" i="1"/>
  <c r="H949" i="1" s="1"/>
  <c r="G948" i="1"/>
  <c r="H948" i="1" s="1"/>
  <c r="G947" i="1"/>
  <c r="H947" i="1" s="1"/>
  <c r="H946" i="1"/>
  <c r="G946" i="1"/>
  <c r="H945" i="1"/>
  <c r="G945" i="1"/>
  <c r="H944" i="1"/>
  <c r="G944" i="1"/>
  <c r="H943" i="1"/>
  <c r="G943" i="1"/>
  <c r="H942" i="1"/>
  <c r="G942" i="1"/>
  <c r="G941" i="1"/>
  <c r="H941" i="1" s="1"/>
  <c r="G940" i="1"/>
  <c r="H940" i="1" s="1"/>
  <c r="G939" i="1"/>
  <c r="H939" i="1" s="1"/>
  <c r="H938" i="1"/>
  <c r="G938" i="1"/>
  <c r="H937" i="1"/>
  <c r="G937" i="1"/>
  <c r="H936" i="1"/>
  <c r="G936" i="1"/>
  <c r="H935" i="1"/>
  <c r="G935" i="1"/>
  <c r="H934" i="1"/>
  <c r="G934" i="1"/>
  <c r="G933" i="1"/>
  <c r="H933" i="1" s="1"/>
  <c r="G932" i="1"/>
  <c r="H932" i="1" s="1"/>
  <c r="G931" i="1"/>
  <c r="H931" i="1" s="1"/>
  <c r="H930" i="1"/>
  <c r="G930" i="1"/>
  <c r="H929" i="1"/>
  <c r="G929" i="1"/>
  <c r="H928" i="1"/>
  <c r="G928" i="1"/>
  <c r="H927" i="1"/>
  <c r="G927" i="1"/>
  <c r="H926" i="1"/>
  <c r="G926" i="1"/>
  <c r="G925" i="1"/>
  <c r="H925" i="1" s="1"/>
  <c r="G924" i="1"/>
  <c r="H924" i="1" s="1"/>
  <c r="G923" i="1"/>
  <c r="H923" i="1" s="1"/>
  <c r="H922" i="1"/>
  <c r="G922" i="1"/>
  <c r="H921" i="1"/>
  <c r="G921" i="1"/>
  <c r="H920" i="1"/>
  <c r="G920" i="1"/>
  <c r="H919" i="1"/>
  <c r="G919" i="1"/>
  <c r="H918" i="1"/>
  <c r="G918" i="1"/>
  <c r="G917" i="1"/>
  <c r="H917" i="1" s="1"/>
  <c r="G916" i="1"/>
  <c r="H916" i="1" s="1"/>
  <c r="G915" i="1"/>
  <c r="H915" i="1" s="1"/>
  <c r="H914" i="1"/>
  <c r="G914" i="1"/>
  <c r="H913" i="1"/>
  <c r="G913" i="1"/>
  <c r="H912" i="1"/>
  <c r="G912" i="1"/>
  <c r="H911" i="1"/>
  <c r="G911" i="1"/>
  <c r="H910" i="1"/>
  <c r="G910" i="1"/>
  <c r="G909" i="1"/>
  <c r="H909" i="1" s="1"/>
  <c r="G908" i="1"/>
  <c r="H908" i="1" s="1"/>
  <c r="G907" i="1"/>
  <c r="H907" i="1" s="1"/>
  <c r="H906" i="1"/>
  <c r="G906" i="1"/>
  <c r="H905" i="1"/>
  <c r="G905" i="1"/>
  <c r="H904" i="1"/>
  <c r="G904" i="1"/>
  <c r="H903" i="1"/>
  <c r="G903" i="1"/>
  <c r="H902" i="1"/>
  <c r="G902" i="1"/>
  <c r="G901" i="1"/>
  <c r="H901" i="1" s="1"/>
  <c r="G900" i="1"/>
  <c r="H900" i="1" s="1"/>
  <c r="G899" i="1"/>
  <c r="H899" i="1" s="1"/>
  <c r="H898" i="1"/>
  <c r="G898" i="1"/>
  <c r="H897" i="1"/>
  <c r="G897" i="1"/>
  <c r="H896" i="1"/>
  <c r="G896" i="1"/>
  <c r="H895" i="1"/>
  <c r="G895" i="1"/>
  <c r="H894" i="1"/>
  <c r="G894" i="1"/>
  <c r="G893" i="1"/>
  <c r="H893" i="1" s="1"/>
  <c r="G892" i="1"/>
  <c r="H892" i="1" s="1"/>
  <c r="G891" i="1"/>
  <c r="H891" i="1" s="1"/>
  <c r="H890" i="1"/>
  <c r="G890" i="1"/>
  <c r="H889" i="1"/>
  <c r="G889" i="1"/>
  <c r="H888" i="1"/>
  <c r="G888" i="1"/>
  <c r="H887" i="1"/>
  <c r="G887" i="1"/>
  <c r="H886" i="1"/>
  <c r="G886" i="1"/>
  <c r="G885" i="1"/>
  <c r="H885" i="1" s="1"/>
  <c r="G884" i="1"/>
  <c r="H884" i="1" s="1"/>
  <c r="G883" i="1"/>
  <c r="H883" i="1" s="1"/>
  <c r="H882" i="1"/>
  <c r="G882" i="1"/>
  <c r="H881" i="1"/>
  <c r="G881" i="1"/>
  <c r="H880" i="1"/>
  <c r="G880" i="1"/>
  <c r="H879" i="1"/>
  <c r="G879" i="1"/>
  <c r="H878" i="1"/>
  <c r="G878" i="1"/>
  <c r="G877" i="1"/>
  <c r="H877" i="1" s="1"/>
  <c r="G876" i="1"/>
  <c r="H876" i="1" s="1"/>
  <c r="G875" i="1"/>
  <c r="H875" i="1" s="1"/>
  <c r="H874" i="1"/>
  <c r="G874" i="1"/>
  <c r="H873" i="1"/>
  <c r="G873" i="1"/>
  <c r="H872" i="1"/>
  <c r="G872" i="1"/>
  <c r="H871" i="1"/>
  <c r="G871" i="1"/>
  <c r="H870" i="1"/>
  <c r="G870" i="1"/>
  <c r="G869" i="1"/>
  <c r="H869" i="1" s="1"/>
  <c r="G868" i="1"/>
  <c r="H868" i="1" s="1"/>
  <c r="G867" i="1"/>
  <c r="H867" i="1" s="1"/>
  <c r="H866" i="1"/>
  <c r="G866" i="1"/>
  <c r="H865" i="1"/>
  <c r="G865" i="1"/>
  <c r="H864" i="1"/>
  <c r="G864" i="1"/>
  <c r="H863" i="1"/>
  <c r="G863" i="1"/>
  <c r="H862" i="1"/>
  <c r="G862" i="1"/>
  <c r="G861" i="1"/>
  <c r="H861" i="1" s="1"/>
  <c r="G860" i="1"/>
  <c r="H860" i="1" s="1"/>
  <c r="G859" i="1"/>
  <c r="H859" i="1" s="1"/>
  <c r="H858" i="1"/>
  <c r="G858" i="1"/>
  <c r="H857" i="1"/>
  <c r="G857" i="1"/>
  <c r="H856" i="1"/>
  <c r="G856" i="1"/>
  <c r="H855" i="1"/>
  <c r="G855" i="1"/>
  <c r="H854" i="1"/>
  <c r="G854" i="1"/>
  <c r="G853" i="1"/>
  <c r="H853" i="1" s="1"/>
  <c r="G852" i="1"/>
  <c r="H852" i="1" s="1"/>
  <c r="G851" i="1"/>
  <c r="H851" i="1" s="1"/>
  <c r="H850" i="1"/>
  <c r="G850" i="1"/>
  <c r="H849" i="1"/>
  <c r="G849" i="1"/>
  <c r="H848" i="1"/>
  <c r="G848" i="1"/>
  <c r="H847" i="1"/>
  <c r="G847" i="1"/>
  <c r="H846" i="1"/>
  <c r="G846" i="1"/>
  <c r="G845" i="1"/>
  <c r="H845" i="1" s="1"/>
  <c r="G844" i="1"/>
  <c r="H844" i="1" s="1"/>
  <c r="G843" i="1"/>
  <c r="H843" i="1" s="1"/>
  <c r="H842" i="1"/>
  <c r="G842" i="1"/>
  <c r="H841" i="1"/>
  <c r="G841" i="1"/>
  <c r="H840" i="1"/>
  <c r="G840" i="1"/>
  <c r="H839" i="1"/>
  <c r="G839" i="1"/>
  <c r="H838" i="1"/>
  <c r="G838" i="1"/>
  <c r="G837" i="1"/>
  <c r="H837" i="1" s="1"/>
  <c r="G836" i="1"/>
  <c r="H836" i="1" s="1"/>
  <c r="G835" i="1"/>
  <c r="H835" i="1" s="1"/>
  <c r="H834" i="1"/>
  <c r="G834" i="1"/>
  <c r="H833" i="1"/>
  <c r="G833" i="1"/>
  <c r="H832" i="1"/>
  <c r="G832" i="1"/>
  <c r="H831" i="1"/>
  <c r="G831" i="1"/>
  <c r="H830" i="1"/>
  <c r="G830" i="1"/>
  <c r="G829" i="1"/>
  <c r="H829" i="1" s="1"/>
  <c r="G828" i="1"/>
  <c r="H828" i="1" s="1"/>
  <c r="G827" i="1"/>
  <c r="H827" i="1" s="1"/>
  <c r="H826" i="1"/>
  <c r="G826" i="1"/>
  <c r="H825" i="1"/>
  <c r="G825" i="1"/>
  <c r="H824" i="1"/>
  <c r="G824" i="1"/>
  <c r="H823" i="1"/>
  <c r="G823" i="1"/>
  <c r="H822" i="1"/>
  <c r="G822" i="1"/>
  <c r="G821" i="1"/>
  <c r="H821" i="1" s="1"/>
  <c r="G820" i="1"/>
  <c r="H820" i="1" s="1"/>
  <c r="G819" i="1"/>
  <c r="H819" i="1" s="1"/>
  <c r="H818" i="1"/>
  <c r="G818" i="1"/>
  <c r="H817" i="1"/>
  <c r="G817" i="1"/>
  <c r="H816" i="1"/>
  <c r="G816" i="1"/>
  <c r="H815" i="1"/>
  <c r="G815" i="1"/>
  <c r="H814" i="1"/>
  <c r="G814" i="1"/>
  <c r="G813" i="1"/>
  <c r="H813" i="1" s="1"/>
  <c r="G812" i="1"/>
  <c r="H812" i="1" s="1"/>
  <c r="G811" i="1"/>
  <c r="H811" i="1" s="1"/>
  <c r="H810" i="1"/>
  <c r="G810" i="1"/>
  <c r="H809" i="1"/>
  <c r="G809" i="1"/>
  <c r="H808" i="1"/>
  <c r="G808" i="1"/>
  <c r="H807" i="1"/>
  <c r="G807" i="1"/>
  <c r="H806" i="1"/>
  <c r="G806" i="1"/>
  <c r="G805" i="1"/>
  <c r="H805" i="1" s="1"/>
  <c r="G804" i="1"/>
  <c r="H804" i="1" s="1"/>
  <c r="G803" i="1"/>
  <c r="H803" i="1" s="1"/>
  <c r="H802" i="1"/>
  <c r="G802" i="1"/>
  <c r="H801" i="1"/>
  <c r="G801" i="1"/>
  <c r="H800" i="1"/>
  <c r="G800" i="1"/>
  <c r="H799" i="1"/>
  <c r="G799" i="1"/>
  <c r="H798" i="1"/>
  <c r="G798" i="1"/>
  <c r="G797" i="1"/>
  <c r="H797" i="1" s="1"/>
  <c r="G796" i="1"/>
  <c r="H796" i="1" s="1"/>
  <c r="G795" i="1"/>
  <c r="H795" i="1" s="1"/>
  <c r="H794" i="1"/>
  <c r="G794" i="1"/>
  <c r="H793" i="1"/>
  <c r="G793" i="1"/>
  <c r="H792" i="1"/>
  <c r="G792" i="1"/>
  <c r="H791" i="1"/>
  <c r="G791" i="1"/>
  <c r="H790" i="1"/>
  <c r="G790" i="1"/>
  <c r="G789" i="1"/>
  <c r="H789" i="1" s="1"/>
  <c r="G788" i="1"/>
  <c r="H788" i="1" s="1"/>
  <c r="G787" i="1"/>
  <c r="H787" i="1" s="1"/>
  <c r="H786" i="1"/>
  <c r="G786" i="1"/>
  <c r="H785" i="1"/>
  <c r="G785" i="1"/>
  <c r="H784" i="1"/>
  <c r="G784" i="1"/>
  <c r="H783" i="1"/>
  <c r="G783" i="1"/>
  <c r="H782" i="1"/>
  <c r="G782" i="1"/>
  <c r="G781" i="1"/>
  <c r="H781" i="1" s="1"/>
  <c r="G780" i="1"/>
  <c r="H780" i="1" s="1"/>
  <c r="G779" i="1"/>
  <c r="H779" i="1" s="1"/>
  <c r="H778" i="1"/>
  <c r="G778" i="1"/>
  <c r="H777" i="1"/>
  <c r="G777" i="1"/>
  <c r="H776" i="1"/>
  <c r="G776" i="1"/>
  <c r="H775" i="1"/>
  <c r="G775" i="1"/>
  <c r="H774" i="1"/>
  <c r="G774" i="1"/>
  <c r="G773" i="1"/>
  <c r="H773" i="1" s="1"/>
  <c r="G772" i="1"/>
  <c r="H772" i="1" s="1"/>
  <c r="G771" i="1"/>
  <c r="H771" i="1" s="1"/>
  <c r="H770" i="1"/>
  <c r="G770" i="1"/>
  <c r="H769" i="1"/>
  <c r="G769" i="1"/>
  <c r="H768" i="1"/>
  <c r="G768" i="1"/>
  <c r="H767" i="1"/>
  <c r="G767" i="1"/>
  <c r="H766" i="1"/>
  <c r="G766" i="1"/>
  <c r="G765" i="1"/>
  <c r="H765" i="1" s="1"/>
  <c r="G764" i="1"/>
  <c r="H764" i="1" s="1"/>
  <c r="G763" i="1"/>
  <c r="H763" i="1" s="1"/>
  <c r="H762" i="1"/>
  <c r="G762" i="1"/>
  <c r="H761" i="1"/>
  <c r="G761" i="1"/>
  <c r="H760" i="1"/>
  <c r="G760" i="1"/>
  <c r="H759" i="1"/>
  <c r="G759" i="1"/>
  <c r="H758" i="1"/>
  <c r="G758" i="1"/>
  <c r="G757" i="1"/>
  <c r="H757" i="1" s="1"/>
  <c r="G756" i="1"/>
  <c r="H756" i="1" s="1"/>
  <c r="G755" i="1"/>
  <c r="H755" i="1" s="1"/>
  <c r="H754" i="1"/>
  <c r="G754" i="1"/>
  <c r="H753" i="1"/>
  <c r="G753" i="1"/>
  <c r="H752" i="1"/>
  <c r="G752" i="1"/>
  <c r="H751" i="1"/>
  <c r="G751" i="1"/>
  <c r="H750" i="1"/>
  <c r="G750" i="1"/>
  <c r="G749" i="1"/>
  <c r="H749" i="1" s="1"/>
  <c r="G748" i="1"/>
  <c r="H748" i="1" s="1"/>
  <c r="G747" i="1"/>
  <c r="H747" i="1" s="1"/>
  <c r="H746" i="1"/>
  <c r="G746" i="1"/>
  <c r="H745" i="1"/>
  <c r="G745" i="1"/>
  <c r="H744" i="1"/>
  <c r="G744" i="1"/>
  <c r="H743" i="1"/>
  <c r="G743" i="1"/>
  <c r="H742" i="1"/>
  <c r="G742" i="1"/>
  <c r="G741" i="1"/>
  <c r="H741" i="1" s="1"/>
  <c r="G740" i="1"/>
  <c r="H740" i="1" s="1"/>
  <c r="G739" i="1"/>
  <c r="H739" i="1" s="1"/>
  <c r="H738" i="1"/>
  <c r="G738" i="1"/>
  <c r="H737" i="1"/>
  <c r="G737" i="1"/>
  <c r="H736" i="1"/>
  <c r="G736" i="1"/>
  <c r="H735" i="1"/>
  <c r="G735" i="1"/>
  <c r="H734" i="1"/>
  <c r="G734" i="1"/>
  <c r="G733" i="1"/>
  <c r="H733" i="1" s="1"/>
  <c r="G732" i="1"/>
  <c r="H732" i="1" s="1"/>
  <c r="G731" i="1"/>
  <c r="H731" i="1" s="1"/>
  <c r="H730" i="1"/>
  <c r="G730" i="1"/>
  <c r="H729" i="1"/>
  <c r="G729" i="1"/>
  <c r="H728" i="1"/>
  <c r="G728" i="1"/>
  <c r="H727" i="1"/>
  <c r="G727" i="1"/>
  <c r="H726" i="1"/>
  <c r="G726" i="1"/>
  <c r="G725" i="1"/>
  <c r="H725" i="1" s="1"/>
  <c r="G724" i="1"/>
  <c r="H724" i="1" s="1"/>
  <c r="G723" i="1"/>
  <c r="H723" i="1" s="1"/>
  <c r="H722" i="1"/>
  <c r="G722" i="1"/>
  <c r="H721" i="1"/>
  <c r="G721" i="1"/>
  <c r="H720" i="1"/>
  <c r="G720" i="1"/>
  <c r="H719" i="1"/>
  <c r="G719" i="1"/>
  <c r="H718" i="1"/>
  <c r="G718" i="1"/>
  <c r="G717" i="1"/>
  <c r="H717" i="1" s="1"/>
  <c r="G716" i="1"/>
  <c r="H716" i="1" s="1"/>
  <c r="G715" i="1"/>
  <c r="H715" i="1" s="1"/>
  <c r="H714" i="1"/>
  <c r="G714" i="1"/>
  <c r="H713" i="1"/>
  <c r="G713" i="1"/>
  <c r="H712" i="1"/>
  <c r="G712" i="1"/>
  <c r="H711" i="1"/>
  <c r="G711" i="1"/>
  <c r="H710" i="1"/>
  <c r="G710" i="1"/>
  <c r="G709" i="1"/>
  <c r="H709" i="1" s="1"/>
  <c r="H708" i="1"/>
  <c r="G708" i="1"/>
  <c r="G707" i="1"/>
  <c r="H707" i="1" s="1"/>
  <c r="H706" i="1"/>
  <c r="G706" i="1"/>
  <c r="H705" i="1"/>
  <c r="G705" i="1"/>
  <c r="H704" i="1"/>
  <c r="G704" i="1"/>
  <c r="H703" i="1"/>
  <c r="G703" i="1"/>
  <c r="H702" i="1"/>
  <c r="G702" i="1"/>
  <c r="G701" i="1"/>
  <c r="H701" i="1" s="1"/>
  <c r="H700" i="1"/>
  <c r="G700" i="1"/>
  <c r="G699" i="1"/>
  <c r="H699" i="1" s="1"/>
  <c r="H698" i="1"/>
  <c r="G698" i="1"/>
  <c r="H697" i="1"/>
  <c r="G697" i="1"/>
  <c r="H696" i="1"/>
  <c r="G696" i="1"/>
  <c r="H695" i="1"/>
  <c r="G695" i="1"/>
  <c r="H694" i="1"/>
  <c r="G694" i="1"/>
  <c r="G693" i="1"/>
  <c r="H693" i="1" s="1"/>
  <c r="H692" i="1"/>
  <c r="G692" i="1"/>
  <c r="G691" i="1"/>
  <c r="H691" i="1" s="1"/>
  <c r="H690" i="1"/>
  <c r="G690" i="1"/>
  <c r="H689" i="1"/>
  <c r="G689" i="1"/>
  <c r="H688" i="1"/>
  <c r="G688" i="1"/>
  <c r="H687" i="1"/>
  <c r="G687" i="1"/>
  <c r="H686" i="1"/>
  <c r="G686" i="1"/>
  <c r="G685" i="1"/>
  <c r="H685" i="1" s="1"/>
  <c r="H684" i="1"/>
  <c r="G684" i="1"/>
  <c r="G683" i="1"/>
  <c r="H683" i="1" s="1"/>
  <c r="H682" i="1"/>
  <c r="G682" i="1"/>
  <c r="H681" i="1"/>
  <c r="G681" i="1"/>
  <c r="H680" i="1"/>
  <c r="G680" i="1"/>
  <c r="H679" i="1"/>
  <c r="G679" i="1"/>
  <c r="H678" i="1"/>
  <c r="G678" i="1"/>
  <c r="G677" i="1"/>
  <c r="H677" i="1" s="1"/>
  <c r="G676" i="1"/>
  <c r="H676" i="1" s="1"/>
  <c r="G675" i="1"/>
  <c r="H675" i="1" s="1"/>
  <c r="H674" i="1"/>
  <c r="G674" i="1"/>
  <c r="H673" i="1"/>
  <c r="G673" i="1"/>
  <c r="H672" i="1"/>
  <c r="G672" i="1"/>
  <c r="H671" i="1"/>
  <c r="G671" i="1"/>
  <c r="H670" i="1"/>
  <c r="G670" i="1"/>
  <c r="G669" i="1"/>
  <c r="H669" i="1" s="1"/>
  <c r="G668" i="1"/>
  <c r="H668" i="1" s="1"/>
  <c r="G667" i="1"/>
  <c r="H667" i="1" s="1"/>
  <c r="H666" i="1"/>
  <c r="G666" i="1"/>
  <c r="H665" i="1"/>
  <c r="G665" i="1"/>
  <c r="H664" i="1"/>
  <c r="G664" i="1"/>
  <c r="H663" i="1"/>
  <c r="G663" i="1"/>
  <c r="H662" i="1"/>
  <c r="G662" i="1"/>
  <c r="G661" i="1"/>
  <c r="H661" i="1" s="1"/>
  <c r="G660" i="1"/>
  <c r="H660" i="1" s="1"/>
  <c r="G659" i="1"/>
  <c r="H659" i="1" s="1"/>
  <c r="H658" i="1"/>
  <c r="G658" i="1"/>
  <c r="H657" i="1"/>
  <c r="G657" i="1"/>
  <c r="H656" i="1"/>
  <c r="G656" i="1"/>
  <c r="H655" i="1"/>
  <c r="G655" i="1"/>
  <c r="H654" i="1"/>
  <c r="G654" i="1"/>
  <c r="G653" i="1"/>
  <c r="H653" i="1" s="1"/>
  <c r="G652" i="1"/>
  <c r="H652" i="1" s="1"/>
  <c r="G651" i="1"/>
  <c r="H651" i="1" s="1"/>
  <c r="H650" i="1"/>
  <c r="G650" i="1"/>
  <c r="H649" i="1"/>
  <c r="G649" i="1"/>
  <c r="H648" i="1"/>
  <c r="G648" i="1"/>
  <c r="H647" i="1"/>
  <c r="G647" i="1"/>
  <c r="H646" i="1"/>
  <c r="G646" i="1"/>
  <c r="G645" i="1"/>
  <c r="H645" i="1" s="1"/>
  <c r="G644" i="1"/>
  <c r="H644" i="1" s="1"/>
  <c r="G643" i="1"/>
  <c r="H643" i="1" s="1"/>
  <c r="H642" i="1"/>
  <c r="G642" i="1"/>
  <c r="H641" i="1"/>
  <c r="G641" i="1"/>
  <c r="H640" i="1"/>
  <c r="G640" i="1"/>
  <c r="H639" i="1"/>
  <c r="G639" i="1"/>
  <c r="H638" i="1"/>
  <c r="G638" i="1"/>
  <c r="G637" i="1"/>
  <c r="H637" i="1" s="1"/>
  <c r="G636" i="1"/>
  <c r="H636" i="1" s="1"/>
  <c r="G635" i="1"/>
  <c r="H635" i="1" s="1"/>
  <c r="H634" i="1"/>
  <c r="G634" i="1"/>
  <c r="H633" i="1"/>
  <c r="G633" i="1"/>
  <c r="H632" i="1"/>
  <c r="G632" i="1"/>
  <c r="H631" i="1"/>
  <c r="G631" i="1"/>
  <c r="H630" i="1"/>
  <c r="G630" i="1"/>
  <c r="G629" i="1"/>
  <c r="H629" i="1" s="1"/>
  <c r="H628" i="1"/>
  <c r="G628" i="1"/>
  <c r="G627" i="1"/>
  <c r="H627" i="1" s="1"/>
  <c r="H626" i="1"/>
  <c r="G626" i="1"/>
  <c r="H625" i="1"/>
  <c r="G625" i="1"/>
  <c r="H624" i="1"/>
  <c r="G624" i="1"/>
  <c r="H623" i="1"/>
  <c r="G623" i="1"/>
  <c r="H622" i="1"/>
  <c r="G622" i="1"/>
  <c r="G621" i="1"/>
  <c r="H621" i="1" s="1"/>
  <c r="G620" i="1"/>
  <c r="H620" i="1" s="1"/>
  <c r="G619" i="1"/>
  <c r="H619" i="1" s="1"/>
  <c r="H618" i="1"/>
  <c r="G618" i="1"/>
  <c r="H617" i="1"/>
  <c r="G617" i="1"/>
  <c r="H616" i="1"/>
  <c r="G616" i="1"/>
  <c r="H615" i="1"/>
  <c r="G615" i="1"/>
  <c r="H614" i="1"/>
  <c r="G614" i="1"/>
  <c r="G613" i="1"/>
  <c r="H613" i="1" s="1"/>
  <c r="G612" i="1"/>
  <c r="H612" i="1" s="1"/>
  <c r="H611" i="1"/>
  <c r="G611" i="1"/>
  <c r="H610" i="1"/>
  <c r="G610" i="1"/>
  <c r="H609" i="1"/>
  <c r="G609" i="1"/>
  <c r="H608" i="1"/>
  <c r="G608" i="1"/>
  <c r="H607" i="1"/>
  <c r="G607" i="1"/>
  <c r="H606" i="1"/>
  <c r="G606" i="1"/>
  <c r="G605" i="1"/>
  <c r="H605" i="1" s="1"/>
  <c r="G604" i="1"/>
  <c r="H604" i="1" s="1"/>
  <c r="G603" i="1"/>
  <c r="H603" i="1" s="1"/>
  <c r="H602" i="1"/>
  <c r="G602" i="1"/>
  <c r="H601" i="1"/>
  <c r="G601" i="1"/>
  <c r="H600" i="1"/>
  <c r="G600" i="1"/>
  <c r="H599" i="1"/>
  <c r="G599" i="1"/>
  <c r="H598" i="1"/>
  <c r="G598" i="1"/>
  <c r="G597" i="1"/>
  <c r="H597" i="1" s="1"/>
  <c r="G596" i="1"/>
  <c r="H596" i="1" s="1"/>
  <c r="H595" i="1"/>
  <c r="G595" i="1"/>
  <c r="H594" i="1"/>
  <c r="G594" i="1"/>
  <c r="H593" i="1"/>
  <c r="G593" i="1"/>
  <c r="H592" i="1"/>
  <c r="G592" i="1"/>
  <c r="H591" i="1"/>
  <c r="G591" i="1"/>
  <c r="H590" i="1"/>
  <c r="G590" i="1"/>
  <c r="G589" i="1"/>
  <c r="H589" i="1" s="1"/>
  <c r="G588" i="1"/>
  <c r="H588" i="1" s="1"/>
  <c r="H587" i="1"/>
  <c r="G587" i="1"/>
  <c r="H586" i="1"/>
  <c r="G586" i="1"/>
  <c r="H585" i="1"/>
  <c r="G585" i="1"/>
  <c r="H584" i="1"/>
  <c r="G584" i="1"/>
  <c r="H583" i="1"/>
  <c r="G583" i="1"/>
  <c r="H582" i="1"/>
  <c r="G582" i="1"/>
  <c r="G581" i="1"/>
  <c r="H581" i="1" s="1"/>
  <c r="G580" i="1"/>
  <c r="H580" i="1" s="1"/>
  <c r="H579" i="1"/>
  <c r="G579" i="1"/>
  <c r="H578" i="1"/>
  <c r="G578" i="1"/>
  <c r="H577" i="1"/>
  <c r="G577" i="1"/>
  <c r="H576" i="1"/>
  <c r="G576" i="1"/>
  <c r="H575" i="1"/>
  <c r="G575" i="1"/>
  <c r="H574" i="1"/>
  <c r="G574" i="1"/>
  <c r="G573" i="1"/>
  <c r="H573" i="1" s="1"/>
  <c r="G572" i="1"/>
  <c r="H572" i="1" s="1"/>
  <c r="H571" i="1"/>
  <c r="G571" i="1"/>
  <c r="H570" i="1"/>
  <c r="G570" i="1"/>
  <c r="H569" i="1"/>
  <c r="G569" i="1"/>
  <c r="H568" i="1"/>
  <c r="G568" i="1"/>
  <c r="H567" i="1"/>
  <c r="G567" i="1"/>
  <c r="H566" i="1"/>
  <c r="G566" i="1"/>
  <c r="G565" i="1"/>
  <c r="H565" i="1" s="1"/>
  <c r="G564" i="1"/>
  <c r="H564" i="1" s="1"/>
  <c r="G563" i="1"/>
  <c r="H563" i="1" s="1"/>
  <c r="H562" i="1"/>
  <c r="G562" i="1"/>
  <c r="H561" i="1"/>
  <c r="G561" i="1"/>
  <c r="H560" i="1"/>
  <c r="G560" i="1"/>
  <c r="H559" i="1"/>
  <c r="G559" i="1"/>
  <c r="H558" i="1"/>
  <c r="G558" i="1"/>
  <c r="G557" i="1"/>
  <c r="H557" i="1" s="1"/>
  <c r="G556" i="1"/>
  <c r="H556" i="1" s="1"/>
  <c r="G555" i="1"/>
  <c r="H555" i="1" s="1"/>
  <c r="H554" i="1"/>
  <c r="G554" i="1"/>
  <c r="H553" i="1"/>
  <c r="G553" i="1"/>
  <c r="H552" i="1"/>
  <c r="G552" i="1"/>
  <c r="H551" i="1"/>
  <c r="G551" i="1"/>
  <c r="H550" i="1"/>
  <c r="G550" i="1"/>
  <c r="G549" i="1"/>
  <c r="H549" i="1" s="1"/>
  <c r="G548" i="1"/>
  <c r="H548" i="1" s="1"/>
  <c r="H547" i="1"/>
  <c r="G547" i="1"/>
  <c r="H546" i="1"/>
  <c r="G546" i="1"/>
  <c r="H545" i="1"/>
  <c r="G545" i="1"/>
  <c r="H544" i="1"/>
  <c r="G544" i="1"/>
  <c r="H543" i="1"/>
  <c r="G543" i="1"/>
  <c r="H542" i="1"/>
  <c r="G542" i="1"/>
  <c r="G541" i="1"/>
  <c r="H541" i="1" s="1"/>
  <c r="G540" i="1"/>
  <c r="H540" i="1" s="1"/>
  <c r="G539" i="1"/>
  <c r="H539" i="1" s="1"/>
  <c r="H538" i="1"/>
  <c r="G538" i="1"/>
  <c r="H537" i="1"/>
  <c r="G537" i="1"/>
  <c r="H536" i="1"/>
  <c r="G536" i="1"/>
  <c r="H535" i="1"/>
  <c r="G535" i="1"/>
  <c r="H534" i="1"/>
  <c r="G534" i="1"/>
  <c r="G533" i="1"/>
  <c r="H533" i="1" s="1"/>
  <c r="G532" i="1"/>
  <c r="H532" i="1" s="1"/>
  <c r="H531" i="1"/>
  <c r="G531" i="1"/>
  <c r="H530" i="1"/>
  <c r="G530" i="1"/>
  <c r="H529" i="1"/>
  <c r="G529" i="1"/>
  <c r="H528" i="1"/>
  <c r="G528" i="1"/>
  <c r="H527" i="1"/>
  <c r="G527" i="1"/>
  <c r="H526" i="1"/>
  <c r="G526" i="1"/>
  <c r="G525" i="1"/>
  <c r="H525" i="1" s="1"/>
  <c r="G524" i="1"/>
  <c r="H524" i="1" s="1"/>
  <c r="H523" i="1"/>
  <c r="G523" i="1"/>
  <c r="H522" i="1"/>
  <c r="G522" i="1"/>
  <c r="H521" i="1"/>
  <c r="G521" i="1"/>
  <c r="H520" i="1"/>
  <c r="G520" i="1"/>
  <c r="H519" i="1"/>
  <c r="G519" i="1"/>
  <c r="H518" i="1"/>
  <c r="G518" i="1"/>
  <c r="G517" i="1"/>
  <c r="H517" i="1" s="1"/>
  <c r="G516" i="1"/>
  <c r="H516" i="1" s="1"/>
  <c r="H515" i="1"/>
  <c r="G515" i="1"/>
  <c r="H514" i="1"/>
  <c r="G514" i="1"/>
  <c r="H513" i="1"/>
  <c r="G513" i="1"/>
  <c r="H512" i="1"/>
  <c r="G512" i="1"/>
  <c r="H511" i="1"/>
  <c r="G511" i="1"/>
  <c r="H510" i="1"/>
  <c r="G510" i="1"/>
  <c r="G509" i="1"/>
  <c r="H509" i="1" s="1"/>
  <c r="G508" i="1"/>
  <c r="H508" i="1" s="1"/>
  <c r="H507" i="1"/>
  <c r="G507" i="1"/>
  <c r="H506" i="1"/>
  <c r="G506" i="1"/>
  <c r="H505" i="1"/>
  <c r="G505" i="1"/>
  <c r="H504" i="1"/>
  <c r="G504" i="1"/>
  <c r="H503" i="1"/>
  <c r="G503" i="1"/>
  <c r="H502" i="1"/>
  <c r="G502" i="1"/>
  <c r="G501" i="1"/>
  <c r="H501" i="1" s="1"/>
  <c r="G500" i="1"/>
  <c r="H500" i="1" s="1"/>
  <c r="G499" i="1"/>
  <c r="H499" i="1" s="1"/>
  <c r="H498" i="1"/>
  <c r="G498" i="1"/>
  <c r="H497" i="1"/>
  <c r="G497" i="1"/>
  <c r="H496" i="1"/>
  <c r="G496" i="1"/>
  <c r="H495" i="1"/>
  <c r="G495" i="1"/>
  <c r="H494" i="1"/>
  <c r="G494" i="1"/>
  <c r="G493" i="1"/>
  <c r="H493" i="1" s="1"/>
  <c r="G492" i="1"/>
  <c r="H492" i="1" s="1"/>
  <c r="G491" i="1"/>
  <c r="H491" i="1" s="1"/>
  <c r="H490" i="1"/>
  <c r="G490" i="1"/>
  <c r="H489" i="1"/>
  <c r="G489" i="1"/>
  <c r="H488" i="1"/>
  <c r="G488" i="1"/>
  <c r="H487" i="1"/>
  <c r="G487" i="1"/>
  <c r="H486" i="1"/>
  <c r="G486" i="1"/>
  <c r="G485" i="1"/>
  <c r="H485" i="1" s="1"/>
  <c r="G484" i="1"/>
  <c r="H484" i="1" s="1"/>
  <c r="H483" i="1"/>
  <c r="G483" i="1"/>
  <c r="H482" i="1"/>
  <c r="G482" i="1"/>
  <c r="H481" i="1"/>
  <c r="G481" i="1"/>
  <c r="H480" i="1"/>
  <c r="G480" i="1"/>
  <c r="H479" i="1"/>
  <c r="G479" i="1"/>
  <c r="H478" i="1"/>
  <c r="G478" i="1"/>
  <c r="G477" i="1"/>
  <c r="H477" i="1" s="1"/>
  <c r="G476" i="1"/>
  <c r="H476" i="1" s="1"/>
  <c r="G475" i="1"/>
  <c r="H475" i="1" s="1"/>
  <c r="H474" i="1"/>
  <c r="G474" i="1"/>
  <c r="H473" i="1"/>
  <c r="G473" i="1"/>
  <c r="H472" i="1"/>
  <c r="G472" i="1"/>
  <c r="H471" i="1"/>
  <c r="G471" i="1"/>
  <c r="H470" i="1"/>
  <c r="G470" i="1"/>
  <c r="G469" i="1"/>
  <c r="H469" i="1" s="1"/>
  <c r="G468" i="1"/>
  <c r="H468" i="1" s="1"/>
  <c r="H467" i="1"/>
  <c r="G467" i="1"/>
  <c r="H466" i="1"/>
  <c r="G466" i="1"/>
  <c r="H465" i="1"/>
  <c r="G465" i="1"/>
  <c r="H464" i="1"/>
  <c r="G464" i="1"/>
  <c r="H463" i="1"/>
  <c r="G463" i="1"/>
  <c r="H462" i="1"/>
  <c r="G462" i="1"/>
  <c r="G461" i="1"/>
  <c r="H461" i="1" s="1"/>
  <c r="G460" i="1"/>
  <c r="H460" i="1" s="1"/>
  <c r="H459" i="1"/>
  <c r="G459" i="1"/>
  <c r="H458" i="1"/>
  <c r="G458" i="1"/>
  <c r="H457" i="1"/>
  <c r="G457" i="1"/>
  <c r="H456" i="1"/>
  <c r="G456" i="1"/>
  <c r="H455" i="1"/>
  <c r="G455" i="1"/>
  <c r="H454" i="1"/>
  <c r="G454" i="1"/>
  <c r="G453" i="1"/>
  <c r="H453" i="1" s="1"/>
  <c r="H452" i="1"/>
  <c r="G452" i="1"/>
  <c r="G451" i="1"/>
  <c r="H451" i="1" s="1"/>
  <c r="H450" i="1"/>
  <c r="G450" i="1"/>
  <c r="H449" i="1"/>
  <c r="G449" i="1"/>
  <c r="H448" i="1"/>
  <c r="G448" i="1"/>
  <c r="H447" i="1"/>
  <c r="G447" i="1"/>
  <c r="H446" i="1"/>
  <c r="G446" i="1"/>
  <c r="G445" i="1"/>
  <c r="H445" i="1" s="1"/>
  <c r="G444" i="1"/>
  <c r="H444" i="1" s="1"/>
  <c r="G443" i="1"/>
  <c r="H443" i="1" s="1"/>
  <c r="H442" i="1"/>
  <c r="G442" i="1"/>
  <c r="H441" i="1"/>
  <c r="G441" i="1"/>
  <c r="H440" i="1"/>
  <c r="G440" i="1"/>
  <c r="H439" i="1"/>
  <c r="G439" i="1"/>
  <c r="H438" i="1"/>
  <c r="G438" i="1"/>
  <c r="G437" i="1"/>
  <c r="H437" i="1" s="1"/>
  <c r="G436" i="1"/>
  <c r="H436" i="1" s="1"/>
  <c r="G435" i="1"/>
  <c r="H435" i="1" s="1"/>
  <c r="H434" i="1"/>
  <c r="G434" i="1"/>
  <c r="H433" i="1"/>
  <c r="G433" i="1"/>
  <c r="H432" i="1"/>
  <c r="G432" i="1"/>
  <c r="H431" i="1"/>
  <c r="G431" i="1"/>
  <c r="H430" i="1"/>
  <c r="G430" i="1"/>
  <c r="G429" i="1"/>
  <c r="H429" i="1" s="1"/>
  <c r="G428" i="1"/>
  <c r="H428" i="1" s="1"/>
  <c r="G427" i="1"/>
  <c r="H427" i="1" s="1"/>
  <c r="H426" i="1"/>
  <c r="G426" i="1"/>
  <c r="H425" i="1"/>
  <c r="G425" i="1"/>
  <c r="H424" i="1"/>
  <c r="G424" i="1"/>
  <c r="H423" i="1"/>
  <c r="G423" i="1"/>
  <c r="H422" i="1"/>
  <c r="G422" i="1"/>
  <c r="G421" i="1"/>
  <c r="H421" i="1" s="1"/>
  <c r="G420" i="1"/>
  <c r="H420" i="1" s="1"/>
  <c r="G419" i="1"/>
  <c r="H419" i="1" s="1"/>
  <c r="H418" i="1"/>
  <c r="G418" i="1"/>
  <c r="H417" i="1"/>
  <c r="G417" i="1"/>
  <c r="H416" i="1"/>
  <c r="G416" i="1"/>
  <c r="H415" i="1"/>
  <c r="G415" i="1"/>
  <c r="H414" i="1"/>
  <c r="G414" i="1"/>
  <c r="G413" i="1"/>
  <c r="H413" i="1" s="1"/>
  <c r="G412" i="1"/>
  <c r="H412" i="1" s="1"/>
  <c r="G411" i="1"/>
  <c r="H411" i="1" s="1"/>
  <c r="H410" i="1"/>
  <c r="G410" i="1"/>
  <c r="H409" i="1"/>
  <c r="G409" i="1"/>
  <c r="H408" i="1"/>
  <c r="G408" i="1"/>
  <c r="H407" i="1"/>
  <c r="G407" i="1"/>
  <c r="H406" i="1"/>
  <c r="G406" i="1"/>
  <c r="G405" i="1"/>
  <c r="H405" i="1" s="1"/>
  <c r="G404" i="1"/>
  <c r="H404" i="1" s="1"/>
  <c r="G403" i="1"/>
  <c r="H403" i="1" s="1"/>
  <c r="H402" i="1"/>
  <c r="G402" i="1"/>
  <c r="H401" i="1"/>
  <c r="G401" i="1"/>
  <c r="H400" i="1"/>
  <c r="G400" i="1"/>
  <c r="H399" i="1"/>
  <c r="G399" i="1"/>
  <c r="H398" i="1"/>
  <c r="G398" i="1"/>
  <c r="G397" i="1"/>
  <c r="H397" i="1" s="1"/>
  <c r="G396" i="1"/>
  <c r="H396" i="1" s="1"/>
  <c r="G395" i="1"/>
  <c r="H395" i="1" s="1"/>
  <c r="H394" i="1"/>
  <c r="G394" i="1"/>
  <c r="H393" i="1"/>
  <c r="G393" i="1"/>
  <c r="H392" i="1"/>
  <c r="G392" i="1"/>
  <c r="H391" i="1"/>
  <c r="G391" i="1"/>
  <c r="H390" i="1"/>
  <c r="G390" i="1"/>
  <c r="G389" i="1"/>
  <c r="H389" i="1" s="1"/>
  <c r="H388" i="1"/>
  <c r="G388" i="1"/>
  <c r="G387" i="1"/>
  <c r="H387" i="1" s="1"/>
  <c r="H386" i="1"/>
  <c r="G386" i="1"/>
  <c r="H385" i="1"/>
  <c r="G385" i="1"/>
  <c r="H384" i="1"/>
  <c r="G384" i="1"/>
  <c r="H383" i="1"/>
  <c r="G383" i="1"/>
  <c r="H382" i="1"/>
  <c r="G382" i="1"/>
  <c r="G381" i="1"/>
  <c r="H381" i="1" s="1"/>
  <c r="G380" i="1"/>
  <c r="H380" i="1" s="1"/>
  <c r="G379" i="1"/>
  <c r="H379" i="1" s="1"/>
  <c r="H378" i="1"/>
  <c r="G378" i="1"/>
  <c r="H377" i="1"/>
  <c r="G377" i="1"/>
  <c r="H376" i="1"/>
  <c r="G376" i="1"/>
  <c r="H375" i="1"/>
  <c r="G375" i="1"/>
  <c r="H374" i="1"/>
  <c r="G374" i="1"/>
  <c r="G373" i="1"/>
  <c r="H373" i="1" s="1"/>
  <c r="G372" i="1"/>
  <c r="H372" i="1" s="1"/>
  <c r="G371" i="1"/>
  <c r="H371" i="1" s="1"/>
  <c r="H370" i="1"/>
  <c r="G370" i="1"/>
  <c r="H369" i="1"/>
  <c r="G369" i="1"/>
  <c r="H368" i="1"/>
  <c r="G368" i="1"/>
  <c r="H367" i="1"/>
  <c r="G367" i="1"/>
  <c r="H366" i="1"/>
  <c r="G366" i="1"/>
  <c r="G365" i="1"/>
  <c r="H365" i="1" s="1"/>
  <c r="G364" i="1"/>
  <c r="H364" i="1" s="1"/>
  <c r="G363" i="1"/>
  <c r="H363" i="1" s="1"/>
  <c r="H362" i="1"/>
  <c r="G362" i="1"/>
  <c r="H361" i="1"/>
  <c r="G361" i="1"/>
  <c r="H360" i="1"/>
  <c r="G360" i="1"/>
  <c r="H359" i="1"/>
  <c r="G359" i="1"/>
  <c r="H358" i="1"/>
  <c r="G358" i="1"/>
  <c r="G357" i="1"/>
  <c r="H357" i="1" s="1"/>
  <c r="G356" i="1"/>
  <c r="H356" i="1" s="1"/>
  <c r="G355" i="1"/>
  <c r="H355" i="1" s="1"/>
  <c r="H354" i="1"/>
  <c r="G354" i="1"/>
  <c r="H353" i="1"/>
  <c r="G353" i="1"/>
  <c r="H352" i="1"/>
  <c r="G352" i="1"/>
  <c r="H351" i="1"/>
  <c r="G351" i="1"/>
  <c r="H350" i="1"/>
  <c r="G350" i="1"/>
  <c r="G349" i="1"/>
  <c r="H349" i="1" s="1"/>
  <c r="G348" i="1"/>
  <c r="H348" i="1" s="1"/>
  <c r="G347" i="1"/>
  <c r="H347" i="1" s="1"/>
  <c r="H346" i="1"/>
  <c r="G346" i="1"/>
  <c r="H345" i="1"/>
  <c r="G345" i="1"/>
  <c r="H344" i="1"/>
  <c r="G344" i="1"/>
  <c r="H343" i="1"/>
  <c r="G343" i="1"/>
  <c r="H342" i="1"/>
  <c r="G342" i="1"/>
  <c r="G341" i="1"/>
  <c r="H341" i="1" s="1"/>
  <c r="G340" i="1"/>
  <c r="H340" i="1" s="1"/>
  <c r="G339" i="1"/>
  <c r="H339" i="1" s="1"/>
  <c r="H338" i="1"/>
  <c r="G338" i="1"/>
  <c r="H337" i="1"/>
  <c r="G337" i="1"/>
  <c r="H336" i="1"/>
  <c r="G336" i="1"/>
  <c r="H335" i="1"/>
  <c r="G335" i="1"/>
  <c r="H334" i="1"/>
  <c r="G334" i="1"/>
  <c r="G333" i="1"/>
  <c r="H333" i="1" s="1"/>
  <c r="G332" i="1"/>
  <c r="H332" i="1" s="1"/>
  <c r="G331" i="1"/>
  <c r="H331" i="1" s="1"/>
  <c r="H330" i="1"/>
  <c r="G330" i="1"/>
  <c r="H329" i="1"/>
  <c r="G329" i="1"/>
  <c r="H328" i="1"/>
  <c r="G328" i="1"/>
  <c r="H327" i="1"/>
  <c r="G327" i="1"/>
  <c r="H326" i="1"/>
  <c r="G326" i="1"/>
  <c r="G325" i="1"/>
  <c r="H325" i="1" s="1"/>
  <c r="G324" i="1"/>
  <c r="H324" i="1" s="1"/>
  <c r="G323" i="1"/>
  <c r="H323" i="1" s="1"/>
  <c r="H322" i="1"/>
  <c r="G322" i="1"/>
  <c r="H321" i="1"/>
  <c r="G321" i="1"/>
  <c r="H320" i="1"/>
  <c r="G320" i="1"/>
  <c r="H319" i="1"/>
  <c r="G319" i="1"/>
  <c r="H318" i="1"/>
  <c r="G318" i="1"/>
  <c r="G317" i="1"/>
  <c r="H317" i="1" s="1"/>
  <c r="G316" i="1"/>
  <c r="H316" i="1" s="1"/>
  <c r="G315" i="1"/>
  <c r="H315" i="1" s="1"/>
  <c r="H314" i="1"/>
  <c r="G314" i="1"/>
  <c r="H313" i="1"/>
  <c r="G313" i="1"/>
  <c r="H312" i="1"/>
  <c r="G312" i="1"/>
  <c r="H311" i="1"/>
  <c r="G311" i="1"/>
  <c r="H310" i="1"/>
  <c r="G310" i="1"/>
  <c r="G309" i="1"/>
  <c r="H309" i="1" s="1"/>
  <c r="G308" i="1"/>
  <c r="H308" i="1" s="1"/>
  <c r="G307" i="1"/>
  <c r="H307" i="1" s="1"/>
  <c r="H306" i="1"/>
  <c r="G306" i="1"/>
  <c r="H305" i="1"/>
  <c r="G305" i="1"/>
  <c r="H304" i="1"/>
  <c r="G304" i="1"/>
  <c r="H303" i="1"/>
  <c r="G303" i="1"/>
  <c r="H302" i="1"/>
  <c r="G302" i="1"/>
  <c r="G301" i="1"/>
  <c r="H301" i="1" s="1"/>
  <c r="G300" i="1"/>
  <c r="H300" i="1" s="1"/>
  <c r="G299" i="1"/>
  <c r="H299" i="1" s="1"/>
  <c r="H298" i="1"/>
  <c r="G298" i="1"/>
  <c r="H297" i="1"/>
  <c r="G297" i="1"/>
  <c r="H296" i="1"/>
  <c r="G296" i="1"/>
  <c r="H295" i="1"/>
  <c r="G295" i="1"/>
  <c r="H294" i="1"/>
  <c r="G294" i="1"/>
  <c r="G293" i="1"/>
  <c r="H293" i="1" s="1"/>
  <c r="G292" i="1"/>
  <c r="H292" i="1" s="1"/>
  <c r="H291" i="1"/>
  <c r="G291" i="1"/>
  <c r="H290" i="1"/>
  <c r="G290" i="1"/>
  <c r="H289" i="1"/>
  <c r="G289" i="1"/>
  <c r="H288" i="1"/>
  <c r="G288" i="1"/>
  <c r="H287" i="1"/>
  <c r="G287" i="1"/>
  <c r="H286" i="1"/>
  <c r="G286" i="1"/>
  <c r="G285" i="1"/>
  <c r="H285" i="1" s="1"/>
  <c r="G284" i="1"/>
  <c r="H284" i="1" s="1"/>
  <c r="H283" i="1"/>
  <c r="G283" i="1"/>
  <c r="H282" i="1"/>
  <c r="G282" i="1"/>
  <c r="H281" i="1"/>
  <c r="G281" i="1"/>
  <c r="H280" i="1"/>
  <c r="G280" i="1"/>
  <c r="H279" i="1"/>
  <c r="G279" i="1"/>
  <c r="H278" i="1"/>
  <c r="G278" i="1"/>
  <c r="G277" i="1"/>
  <c r="H277" i="1" s="1"/>
  <c r="G276" i="1"/>
  <c r="H276" i="1" s="1"/>
  <c r="H275" i="1"/>
  <c r="G275" i="1"/>
  <c r="H274" i="1"/>
  <c r="G274" i="1"/>
  <c r="H273" i="1"/>
  <c r="G273" i="1"/>
  <c r="H272" i="1"/>
  <c r="G272" i="1"/>
  <c r="H271" i="1"/>
  <c r="G271" i="1"/>
  <c r="H270" i="1"/>
  <c r="G270" i="1"/>
  <c r="G269" i="1"/>
  <c r="H269" i="1" s="1"/>
  <c r="G268" i="1"/>
  <c r="H268" i="1" s="1"/>
  <c r="H267" i="1"/>
  <c r="G267" i="1"/>
  <c r="H266" i="1"/>
  <c r="G266" i="1"/>
  <c r="H265" i="1"/>
  <c r="G265" i="1"/>
  <c r="H264" i="1"/>
  <c r="G264" i="1"/>
  <c r="H263" i="1"/>
  <c r="G263" i="1"/>
  <c r="H262" i="1"/>
  <c r="G262" i="1"/>
  <c r="G261" i="1"/>
  <c r="H261" i="1" s="1"/>
  <c r="G260" i="1"/>
  <c r="H260" i="1" s="1"/>
  <c r="H259" i="1"/>
  <c r="G259" i="1"/>
  <c r="H258" i="1"/>
  <c r="G258" i="1"/>
  <c r="H257" i="1"/>
  <c r="G257" i="1"/>
  <c r="H256" i="1"/>
  <c r="G256" i="1"/>
  <c r="H255" i="1"/>
  <c r="G255" i="1"/>
  <c r="H254" i="1"/>
  <c r="G254" i="1"/>
  <c r="G253" i="1"/>
  <c r="H253" i="1" s="1"/>
  <c r="G252" i="1"/>
  <c r="H252" i="1" s="1"/>
  <c r="H251" i="1"/>
  <c r="G251" i="1"/>
  <c r="H250" i="1"/>
  <c r="G250" i="1"/>
  <c r="H249" i="1"/>
  <c r="G249" i="1"/>
  <c r="H248" i="1"/>
  <c r="G248" i="1"/>
  <c r="H247" i="1"/>
  <c r="G247" i="1"/>
  <c r="H246" i="1"/>
  <c r="G246" i="1"/>
  <c r="G245" i="1"/>
  <c r="H245" i="1" s="1"/>
  <c r="G244" i="1"/>
  <c r="H244" i="1" s="1"/>
  <c r="H243" i="1"/>
  <c r="G243" i="1"/>
  <c r="H242" i="1"/>
  <c r="G242" i="1"/>
  <c r="H241" i="1"/>
  <c r="G241" i="1"/>
  <c r="H240" i="1"/>
  <c r="G240" i="1"/>
  <c r="H239" i="1"/>
  <c r="G239" i="1"/>
  <c r="H238" i="1"/>
  <c r="G238" i="1"/>
  <c r="G237" i="1"/>
  <c r="H237" i="1" s="1"/>
  <c r="G236" i="1"/>
  <c r="H236" i="1" s="1"/>
  <c r="H235" i="1"/>
  <c r="G235" i="1"/>
  <c r="H234" i="1"/>
  <c r="G234" i="1"/>
  <c r="H233" i="1"/>
  <c r="G233" i="1"/>
  <c r="H232" i="1"/>
  <c r="G232" i="1"/>
  <c r="H231" i="1"/>
  <c r="G231" i="1"/>
  <c r="H230" i="1"/>
  <c r="G230" i="1"/>
  <c r="G229" i="1"/>
  <c r="H229" i="1" s="1"/>
  <c r="G228" i="1"/>
  <c r="H228" i="1" s="1"/>
  <c r="H227" i="1"/>
  <c r="G227" i="1"/>
  <c r="H226" i="1"/>
  <c r="G226" i="1"/>
  <c r="H225" i="1"/>
  <c r="G225" i="1"/>
  <c r="H224" i="1"/>
  <c r="G224" i="1"/>
  <c r="H223" i="1"/>
  <c r="G223" i="1"/>
  <c r="H222" i="1"/>
  <c r="G222" i="1"/>
  <c r="G221" i="1"/>
  <c r="H221" i="1" s="1"/>
  <c r="G220" i="1"/>
  <c r="H220" i="1" s="1"/>
  <c r="H219" i="1"/>
  <c r="G219" i="1"/>
  <c r="H218" i="1"/>
  <c r="G218" i="1"/>
  <c r="H217" i="1"/>
  <c r="G217" i="1"/>
  <c r="H216" i="1"/>
  <c r="G216" i="1"/>
  <c r="H215" i="1"/>
  <c r="G215" i="1"/>
  <c r="H214" i="1"/>
  <c r="G214" i="1"/>
  <c r="G213" i="1"/>
  <c r="H213" i="1" s="1"/>
  <c r="G212" i="1"/>
  <c r="H212" i="1" s="1"/>
  <c r="H211" i="1"/>
  <c r="G211" i="1"/>
  <c r="H210" i="1"/>
  <c r="G210" i="1"/>
  <c r="H209" i="1"/>
  <c r="G209" i="1"/>
  <c r="H208" i="1"/>
  <c r="G208" i="1"/>
  <c r="H207" i="1"/>
  <c r="G207" i="1"/>
  <c r="H206" i="1"/>
  <c r="G206" i="1"/>
  <c r="G205" i="1"/>
  <c r="H205" i="1" s="1"/>
  <c r="G204" i="1"/>
  <c r="H204" i="1" s="1"/>
  <c r="H203" i="1"/>
  <c r="G203" i="1"/>
  <c r="H202" i="1"/>
  <c r="G202" i="1"/>
  <c r="H201" i="1"/>
  <c r="G201" i="1"/>
  <c r="H200" i="1"/>
  <c r="G200" i="1"/>
  <c r="H199" i="1"/>
  <c r="G199" i="1"/>
  <c r="H198" i="1"/>
  <c r="G198" i="1"/>
  <c r="G197" i="1"/>
  <c r="H197" i="1" s="1"/>
  <c r="G196" i="1"/>
  <c r="H196" i="1" s="1"/>
  <c r="H195" i="1"/>
  <c r="G195" i="1"/>
  <c r="H194" i="1"/>
  <c r="G194" i="1"/>
  <c r="H193" i="1"/>
  <c r="G193" i="1"/>
  <c r="H192" i="1"/>
  <c r="G192" i="1"/>
  <c r="H191" i="1"/>
  <c r="G191" i="1"/>
  <c r="H190" i="1"/>
  <c r="G190" i="1"/>
  <c r="G189" i="1"/>
  <c r="H189" i="1" s="1"/>
  <c r="G188" i="1"/>
  <c r="H188" i="1" s="1"/>
  <c r="H187" i="1"/>
  <c r="G187" i="1"/>
  <c r="H186" i="1"/>
  <c r="G186" i="1"/>
  <c r="H185" i="1"/>
  <c r="G185" i="1"/>
  <c r="H184" i="1"/>
  <c r="G184" i="1"/>
  <c r="H183" i="1"/>
  <c r="G183" i="1"/>
  <c r="H182" i="1"/>
  <c r="G182" i="1"/>
  <c r="G181" i="1"/>
  <c r="H181" i="1" s="1"/>
  <c r="G180" i="1"/>
  <c r="H180" i="1" s="1"/>
  <c r="H179" i="1"/>
  <c r="G179" i="1"/>
  <c r="H178" i="1"/>
  <c r="G178" i="1"/>
  <c r="H177" i="1"/>
  <c r="G177" i="1"/>
  <c r="H176" i="1"/>
  <c r="G176" i="1"/>
  <c r="H175" i="1"/>
  <c r="G175" i="1"/>
  <c r="H174" i="1"/>
  <c r="G174" i="1"/>
  <c r="G173" i="1"/>
  <c r="H173" i="1" s="1"/>
  <c r="G172" i="1"/>
  <c r="H172" i="1" s="1"/>
  <c r="H171" i="1"/>
  <c r="G171" i="1"/>
  <c r="H170" i="1"/>
  <c r="G170" i="1"/>
  <c r="H169" i="1"/>
  <c r="G169" i="1"/>
  <c r="H168" i="1"/>
  <c r="G168" i="1"/>
  <c r="H167" i="1"/>
  <c r="G167" i="1"/>
  <c r="H166" i="1"/>
  <c r="G166" i="1"/>
  <c r="G165" i="1"/>
  <c r="H165" i="1" s="1"/>
  <c r="G164" i="1"/>
  <c r="H164" i="1" s="1"/>
  <c r="H163" i="1"/>
  <c r="G163" i="1"/>
  <c r="H162" i="1"/>
  <c r="G162" i="1"/>
  <c r="H161" i="1"/>
  <c r="G161" i="1"/>
  <c r="H160" i="1"/>
  <c r="G160" i="1"/>
  <c r="H159" i="1"/>
  <c r="G159" i="1"/>
  <c r="H158" i="1"/>
  <c r="G158" i="1"/>
  <c r="G157" i="1"/>
  <c r="H157" i="1" s="1"/>
  <c r="G156" i="1"/>
  <c r="H156" i="1" s="1"/>
  <c r="H155" i="1"/>
  <c r="G155" i="1"/>
  <c r="H154" i="1"/>
  <c r="G154" i="1"/>
  <c r="H153" i="1"/>
  <c r="G153" i="1"/>
  <c r="H152" i="1"/>
  <c r="G152" i="1"/>
  <c r="H151" i="1"/>
  <c r="G151" i="1"/>
  <c r="H150" i="1"/>
  <c r="G150" i="1"/>
  <c r="G149" i="1"/>
  <c r="H149" i="1" s="1"/>
  <c r="G148" i="1"/>
  <c r="H148" i="1" s="1"/>
  <c r="H147" i="1"/>
  <c r="G147" i="1"/>
  <c r="H146" i="1"/>
  <c r="G146" i="1"/>
  <c r="H145" i="1"/>
  <c r="G145" i="1"/>
  <c r="H144" i="1"/>
  <c r="G144" i="1"/>
  <c r="H143" i="1"/>
  <c r="G143" i="1"/>
  <c r="H142" i="1"/>
  <c r="G142" i="1"/>
  <c r="G141" i="1"/>
  <c r="H141" i="1" s="1"/>
  <c r="G140" i="1"/>
  <c r="H140" i="1" s="1"/>
  <c r="H139" i="1"/>
  <c r="G139" i="1"/>
  <c r="H138" i="1"/>
  <c r="G138" i="1"/>
  <c r="H137" i="1"/>
  <c r="G137" i="1"/>
  <c r="H136" i="1"/>
  <c r="G136" i="1"/>
  <c r="H135" i="1"/>
  <c r="G135" i="1"/>
  <c r="H134" i="1"/>
  <c r="G134" i="1"/>
  <c r="G133" i="1"/>
  <c r="H133" i="1" s="1"/>
  <c r="G132" i="1"/>
  <c r="H132" i="1" s="1"/>
  <c r="H131" i="1"/>
  <c r="G131" i="1"/>
  <c r="H130" i="1"/>
  <c r="G130" i="1"/>
  <c r="H129" i="1"/>
  <c r="G129" i="1"/>
  <c r="H128" i="1"/>
  <c r="G128" i="1"/>
  <c r="H127" i="1"/>
  <c r="G127" i="1"/>
  <c r="H126" i="1"/>
  <c r="G126" i="1"/>
  <c r="G125" i="1"/>
  <c r="H125" i="1" s="1"/>
  <c r="G124" i="1"/>
  <c r="H124" i="1" s="1"/>
  <c r="H123" i="1"/>
  <c r="G123" i="1"/>
  <c r="H122" i="1"/>
  <c r="G122" i="1"/>
  <c r="H121" i="1"/>
  <c r="G121" i="1"/>
  <c r="H120" i="1"/>
  <c r="G120" i="1"/>
  <c r="H119" i="1"/>
  <c r="G119" i="1"/>
  <c r="H118" i="1"/>
  <c r="G118" i="1"/>
  <c r="G117" i="1"/>
  <c r="H117" i="1" s="1"/>
  <c r="G116" i="1"/>
  <c r="H116" i="1" s="1"/>
  <c r="H115" i="1"/>
  <c r="G115" i="1"/>
  <c r="H114" i="1"/>
  <c r="G114" i="1"/>
  <c r="H113" i="1"/>
  <c r="G113" i="1"/>
  <c r="H112" i="1"/>
  <c r="G112" i="1"/>
  <c r="H111" i="1"/>
  <c r="G111" i="1"/>
  <c r="H110" i="1"/>
  <c r="G110" i="1"/>
  <c r="G109" i="1"/>
  <c r="H109" i="1" s="1"/>
  <c r="G108" i="1"/>
  <c r="H108" i="1" s="1"/>
  <c r="H107" i="1"/>
  <c r="G107" i="1"/>
  <c r="H106" i="1"/>
  <c r="G106" i="1"/>
  <c r="H105" i="1"/>
  <c r="G105" i="1"/>
  <c r="H104" i="1"/>
  <c r="G104" i="1"/>
  <c r="H103" i="1"/>
  <c r="G103" i="1"/>
  <c r="H102" i="1"/>
  <c r="G102" i="1"/>
  <c r="G101" i="1"/>
  <c r="H101" i="1" s="1"/>
  <c r="G100" i="1"/>
  <c r="H100" i="1" s="1"/>
  <c r="H99" i="1"/>
  <c r="G99" i="1"/>
  <c r="H98" i="1"/>
  <c r="G98" i="1"/>
  <c r="H97" i="1"/>
  <c r="G97" i="1"/>
  <c r="H96" i="1"/>
  <c r="G96" i="1"/>
  <c r="H95" i="1"/>
  <c r="G95" i="1"/>
  <c r="H94" i="1"/>
  <c r="G94" i="1"/>
  <c r="G93" i="1"/>
  <c r="H93" i="1" s="1"/>
  <c r="G92" i="1"/>
  <c r="H92" i="1" s="1"/>
  <c r="H91" i="1"/>
  <c r="G91" i="1"/>
  <c r="H90" i="1"/>
  <c r="G90" i="1"/>
  <c r="H89" i="1"/>
  <c r="G89" i="1"/>
  <c r="H88" i="1"/>
  <c r="G88" i="1"/>
  <c r="H87" i="1"/>
  <c r="G87" i="1"/>
  <c r="H86" i="1"/>
  <c r="G86" i="1"/>
  <c r="G85" i="1"/>
  <c r="H85" i="1" s="1"/>
  <c r="G84" i="1"/>
  <c r="H84" i="1" s="1"/>
  <c r="H83" i="1"/>
  <c r="G83" i="1"/>
  <c r="H82" i="1"/>
  <c r="G82" i="1"/>
  <c r="H81" i="1"/>
  <c r="G81" i="1"/>
  <c r="H80" i="1"/>
  <c r="G80" i="1"/>
  <c r="H79" i="1"/>
  <c r="G79" i="1"/>
  <c r="H78" i="1"/>
  <c r="G78" i="1"/>
  <c r="G77" i="1"/>
  <c r="H77" i="1" s="1"/>
  <c r="G76" i="1"/>
  <c r="H76" i="1" s="1"/>
  <c r="H75" i="1"/>
  <c r="G75" i="1"/>
  <c r="H74" i="1"/>
  <c r="G74" i="1"/>
  <c r="H73" i="1"/>
  <c r="G73" i="1"/>
  <c r="H72" i="1"/>
  <c r="G72" i="1"/>
  <c r="H71" i="1"/>
  <c r="G71" i="1"/>
  <c r="H70" i="1"/>
  <c r="G70" i="1"/>
  <c r="G69" i="1"/>
  <c r="H69" i="1" s="1"/>
  <c r="G68" i="1"/>
  <c r="H68" i="1" s="1"/>
  <c r="H67" i="1"/>
  <c r="G67" i="1"/>
  <c r="H66" i="1"/>
  <c r="G66" i="1"/>
  <c r="H65" i="1"/>
  <c r="G65" i="1"/>
  <c r="H64" i="1"/>
  <c r="G64" i="1"/>
  <c r="H63" i="1"/>
  <c r="G63" i="1"/>
  <c r="H62" i="1"/>
  <c r="G62" i="1"/>
  <c r="G61" i="1"/>
  <c r="H61" i="1" s="1"/>
  <c r="G60" i="1"/>
  <c r="H60" i="1" s="1"/>
  <c r="H59" i="1"/>
  <c r="G59" i="1"/>
  <c r="H58" i="1"/>
  <c r="G58" i="1"/>
  <c r="H57" i="1"/>
  <c r="G57" i="1"/>
  <c r="H56" i="1"/>
  <c r="G56" i="1"/>
  <c r="H55" i="1"/>
  <c r="G55" i="1"/>
  <c r="H54" i="1"/>
  <c r="G54" i="1"/>
  <c r="G53" i="1"/>
  <c r="H53" i="1" s="1"/>
  <c r="G52" i="1"/>
  <c r="H52" i="1" s="1"/>
  <c r="H51" i="1"/>
  <c r="G51" i="1"/>
  <c r="H50" i="1"/>
  <c r="G50" i="1"/>
  <c r="H49" i="1"/>
  <c r="G49" i="1"/>
  <c r="H48" i="1"/>
  <c r="G48" i="1"/>
  <c r="H47" i="1"/>
  <c r="G47" i="1"/>
  <c r="H46" i="1"/>
  <c r="G46" i="1"/>
  <c r="G45" i="1"/>
  <c r="H45" i="1" s="1"/>
  <c r="G44" i="1"/>
  <c r="H44" i="1" s="1"/>
  <c r="H43" i="1"/>
  <c r="G43" i="1"/>
  <c r="H42" i="1"/>
  <c r="G42" i="1"/>
  <c r="H41" i="1"/>
  <c r="G41" i="1"/>
  <c r="H40" i="1"/>
  <c r="G40" i="1"/>
  <c r="H39" i="1"/>
  <c r="G39" i="1"/>
  <c r="H38" i="1"/>
  <c r="G38" i="1"/>
  <c r="G37" i="1"/>
  <c r="H37" i="1" s="1"/>
  <c r="G36" i="1"/>
  <c r="H36" i="1" s="1"/>
  <c r="H35" i="1"/>
  <c r="G35" i="1"/>
  <c r="H34" i="1"/>
  <c r="G34" i="1"/>
  <c r="H33" i="1"/>
  <c r="G33" i="1"/>
  <c r="H32" i="1"/>
  <c r="G32" i="1"/>
  <c r="H31" i="1"/>
  <c r="G31" i="1"/>
  <c r="H30" i="1"/>
  <c r="G30" i="1"/>
  <c r="G29" i="1"/>
  <c r="H29" i="1" s="1"/>
  <c r="G28" i="1"/>
  <c r="H28" i="1" s="1"/>
  <c r="H27" i="1"/>
  <c r="G27" i="1"/>
  <c r="H26" i="1"/>
  <c r="G26" i="1"/>
  <c r="H25" i="1"/>
  <c r="G25" i="1"/>
  <c r="H24" i="1"/>
  <c r="G24" i="1"/>
  <c r="H23" i="1"/>
  <c r="G23" i="1"/>
  <c r="H22" i="1"/>
  <c r="G22" i="1"/>
  <c r="G21" i="1"/>
  <c r="H21" i="1" s="1"/>
  <c r="G20" i="1"/>
  <c r="H20" i="1" s="1"/>
  <c r="H19" i="1"/>
  <c r="G19" i="1"/>
  <c r="H18" i="1"/>
  <c r="G18" i="1"/>
  <c r="H17" i="1"/>
  <c r="G17" i="1"/>
  <c r="H16" i="1"/>
  <c r="G16" i="1"/>
  <c r="H15" i="1"/>
  <c r="G15" i="1"/>
  <c r="H14" i="1"/>
  <c r="G14" i="1"/>
  <c r="G13" i="1"/>
  <c r="H13" i="1" s="1"/>
  <c r="G12" i="1"/>
  <c r="H12" i="1" s="1"/>
  <c r="H11" i="1"/>
  <c r="G11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C1437" i="1" s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C1469" i="1" s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C1501" i="1" s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C1533" i="1" s="1"/>
  <c r="D1534" i="1"/>
  <c r="D1535" i="1"/>
  <c r="C1535" i="1" s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C1565" i="1" s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C1585" i="1" s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C1597" i="1" s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C1629" i="1" s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C1648" i="1" s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C1661" i="1" s="1"/>
  <c r="D1662" i="1"/>
  <c r="C1662" i="1" s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C1693" i="1" s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C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C1725" i="1" s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C1757" i="1" s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C1789" i="1" s="1"/>
  <c r="D1790" i="1"/>
  <c r="C1790" i="1" s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C1822" i="1" s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C1854" i="1" s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C1886" i="1" s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C1918" i="1" s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C1984" i="1" s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C2013" i="1" s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B13" i="1"/>
  <c r="C13" i="1"/>
  <c r="B14" i="1"/>
  <c r="C14" i="1" s="1"/>
  <c r="B15" i="1"/>
  <c r="C15" i="1" s="1"/>
  <c r="B16" i="1"/>
  <c r="C16" i="1" s="1"/>
  <c r="B17" i="1"/>
  <c r="C17" i="1"/>
  <c r="B18" i="1"/>
  <c r="C18" i="1"/>
  <c r="B19" i="1"/>
  <c r="C19" i="1"/>
  <c r="B20" i="1"/>
  <c r="C20" i="1"/>
  <c r="B21" i="1"/>
  <c r="C21" i="1"/>
  <c r="B22" i="1"/>
  <c r="C22" i="1" s="1"/>
  <c r="B23" i="1"/>
  <c r="C23" i="1" s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 s="1"/>
  <c r="B31" i="1"/>
  <c r="C31" i="1" s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 s="1"/>
  <c r="B39" i="1"/>
  <c r="C39" i="1" s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 s="1"/>
  <c r="B47" i="1"/>
  <c r="C47" i="1" s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 s="1"/>
  <c r="B55" i="1"/>
  <c r="C55" i="1" s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 s="1"/>
  <c r="B63" i="1"/>
  <c r="C63" i="1" s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 s="1"/>
  <c r="B71" i="1"/>
  <c r="C71" i="1" s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 s="1"/>
  <c r="B79" i="1"/>
  <c r="C79" i="1" s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 s="1"/>
  <c r="B87" i="1"/>
  <c r="C87" i="1" s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 s="1"/>
  <c r="B95" i="1"/>
  <c r="C95" i="1" s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 s="1"/>
  <c r="B103" i="1"/>
  <c r="C103" i="1" s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 s="1"/>
  <c r="B111" i="1"/>
  <c r="C111" i="1" s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 s="1"/>
  <c r="B119" i="1"/>
  <c r="C119" i="1" s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 s="1"/>
  <c r="B127" i="1"/>
  <c r="C127" i="1" s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 s="1"/>
  <c r="B135" i="1"/>
  <c r="C135" i="1" s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 s="1"/>
  <c r="B143" i="1"/>
  <c r="C143" i="1" s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 s="1"/>
  <c r="B151" i="1"/>
  <c r="C151" i="1" s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 s="1"/>
  <c r="B159" i="1"/>
  <c r="C159" i="1" s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 s="1"/>
  <c r="B167" i="1"/>
  <c r="C167" i="1" s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 s="1"/>
  <c r="B175" i="1"/>
  <c r="C175" i="1" s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 s="1"/>
  <c r="B183" i="1"/>
  <c r="C183" i="1" s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 s="1"/>
  <c r="B191" i="1"/>
  <c r="C191" i="1" s="1"/>
  <c r="B192" i="1"/>
  <c r="C192" i="1"/>
  <c r="B193" i="1"/>
  <c r="C193" i="1" s="1"/>
  <c r="B194" i="1"/>
  <c r="C194" i="1"/>
  <c r="B195" i="1"/>
  <c r="C195" i="1"/>
  <c r="B196" i="1"/>
  <c r="C196" i="1"/>
  <c r="B197" i="1"/>
  <c r="C197" i="1"/>
  <c r="B198" i="1"/>
  <c r="C198" i="1" s="1"/>
  <c r="B199" i="1"/>
  <c r="C199" i="1" s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 s="1"/>
  <c r="B207" i="1"/>
  <c r="C207" i="1" s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 s="1"/>
  <c r="B215" i="1"/>
  <c r="C215" i="1" s="1"/>
  <c r="B216" i="1"/>
  <c r="C216" i="1"/>
  <c r="B217" i="1"/>
  <c r="C217" i="1" s="1"/>
  <c r="B218" i="1"/>
  <c r="C218" i="1"/>
  <c r="B219" i="1"/>
  <c r="C219" i="1"/>
  <c r="B220" i="1"/>
  <c r="C220" i="1"/>
  <c r="B221" i="1"/>
  <c r="C221" i="1"/>
  <c r="B222" i="1"/>
  <c r="C222" i="1" s="1"/>
  <c r="B223" i="1"/>
  <c r="C223" i="1" s="1"/>
  <c r="B224" i="1"/>
  <c r="C224" i="1"/>
  <c r="B225" i="1"/>
  <c r="C225" i="1" s="1"/>
  <c r="B226" i="1"/>
  <c r="C226" i="1"/>
  <c r="B227" i="1"/>
  <c r="C227" i="1"/>
  <c r="B228" i="1"/>
  <c r="C228" i="1"/>
  <c r="B229" i="1"/>
  <c r="C229" i="1"/>
  <c r="B230" i="1"/>
  <c r="C230" i="1" s="1"/>
  <c r="B231" i="1"/>
  <c r="C231" i="1" s="1"/>
  <c r="B232" i="1"/>
  <c r="C232" i="1"/>
  <c r="B233" i="1"/>
  <c r="C233" i="1" s="1"/>
  <c r="B234" i="1"/>
  <c r="C234" i="1"/>
  <c r="B235" i="1"/>
  <c r="C235" i="1"/>
  <c r="B236" i="1"/>
  <c r="C236" i="1"/>
  <c r="B237" i="1"/>
  <c r="C237" i="1"/>
  <c r="B238" i="1"/>
  <c r="C238" i="1" s="1"/>
  <c r="B239" i="1"/>
  <c r="C239" i="1" s="1"/>
  <c r="B240" i="1"/>
  <c r="C240" i="1"/>
  <c r="B241" i="1"/>
  <c r="C241" i="1" s="1"/>
  <c r="B242" i="1"/>
  <c r="C242" i="1"/>
  <c r="B243" i="1"/>
  <c r="C243" i="1"/>
  <c r="B244" i="1"/>
  <c r="C244" i="1"/>
  <c r="B245" i="1"/>
  <c r="C245" i="1"/>
  <c r="B246" i="1"/>
  <c r="C246" i="1" s="1"/>
  <c r="B247" i="1"/>
  <c r="C247" i="1" s="1"/>
  <c r="B248" i="1"/>
  <c r="C248" i="1"/>
  <c r="B249" i="1"/>
  <c r="C249" i="1" s="1"/>
  <c r="B250" i="1"/>
  <c r="C250" i="1"/>
  <c r="B251" i="1"/>
  <c r="C251" i="1"/>
  <c r="B252" i="1"/>
  <c r="C252" i="1"/>
  <c r="B253" i="1"/>
  <c r="C253" i="1"/>
  <c r="B254" i="1"/>
  <c r="C254" i="1" s="1"/>
  <c r="B255" i="1"/>
  <c r="C255" i="1" s="1"/>
  <c r="B256" i="1"/>
  <c r="C256" i="1"/>
  <c r="B257" i="1"/>
  <c r="C257" i="1" s="1"/>
  <c r="B258" i="1"/>
  <c r="C258" i="1"/>
  <c r="B259" i="1"/>
  <c r="C259" i="1"/>
  <c r="B260" i="1"/>
  <c r="C260" i="1"/>
  <c r="B261" i="1"/>
  <c r="C261" i="1"/>
  <c r="B262" i="1"/>
  <c r="C262" i="1" s="1"/>
  <c r="B263" i="1"/>
  <c r="C263" i="1" s="1"/>
  <c r="B264" i="1"/>
  <c r="C264" i="1"/>
  <c r="B265" i="1"/>
  <c r="C265" i="1" s="1"/>
  <c r="B266" i="1"/>
  <c r="C266" i="1"/>
  <c r="B267" i="1"/>
  <c r="C267" i="1"/>
  <c r="B268" i="1"/>
  <c r="C268" i="1"/>
  <c r="B269" i="1"/>
  <c r="C269" i="1"/>
  <c r="B270" i="1"/>
  <c r="C270" i="1" s="1"/>
  <c r="B271" i="1"/>
  <c r="C271" i="1" s="1"/>
  <c r="B272" i="1"/>
  <c r="C272" i="1"/>
  <c r="B273" i="1"/>
  <c r="C273" i="1" s="1"/>
  <c r="B274" i="1"/>
  <c r="C274" i="1"/>
  <c r="B275" i="1"/>
  <c r="C275" i="1"/>
  <c r="B276" i="1"/>
  <c r="C276" i="1"/>
  <c r="B277" i="1"/>
  <c r="C277" i="1"/>
  <c r="B278" i="1"/>
  <c r="C278" i="1" s="1"/>
  <c r="B279" i="1"/>
  <c r="C279" i="1" s="1"/>
  <c r="B280" i="1"/>
  <c r="C280" i="1"/>
  <c r="B281" i="1"/>
  <c r="C281" i="1" s="1"/>
  <c r="B282" i="1"/>
  <c r="C282" i="1"/>
  <c r="B283" i="1"/>
  <c r="C283" i="1"/>
  <c r="B284" i="1"/>
  <c r="C284" i="1"/>
  <c r="B285" i="1"/>
  <c r="C285" i="1"/>
  <c r="B286" i="1"/>
  <c r="C286" i="1" s="1"/>
  <c r="B287" i="1"/>
  <c r="C287" i="1" s="1"/>
  <c r="B288" i="1"/>
  <c r="C288" i="1"/>
  <c r="B289" i="1"/>
  <c r="C289" i="1" s="1"/>
  <c r="B290" i="1"/>
  <c r="C290" i="1"/>
  <c r="B291" i="1"/>
  <c r="C291" i="1"/>
  <c r="B292" i="1"/>
  <c r="C292" i="1"/>
  <c r="B293" i="1"/>
  <c r="C293" i="1"/>
  <c r="B294" i="1"/>
  <c r="C294" i="1" s="1"/>
  <c r="B295" i="1"/>
  <c r="C295" i="1" s="1"/>
  <c r="B296" i="1"/>
  <c r="C296" i="1"/>
  <c r="B297" i="1"/>
  <c r="C297" i="1" s="1"/>
  <c r="B298" i="1"/>
  <c r="C298" i="1"/>
  <c r="B299" i="1"/>
  <c r="C299" i="1"/>
  <c r="B300" i="1"/>
  <c r="C300" i="1"/>
  <c r="B301" i="1"/>
  <c r="C301" i="1"/>
  <c r="B302" i="1"/>
  <c r="C302" i="1" s="1"/>
  <c r="B303" i="1"/>
  <c r="C303" i="1" s="1"/>
  <c r="B304" i="1"/>
  <c r="C304" i="1"/>
  <c r="B305" i="1"/>
  <c r="C305" i="1" s="1"/>
  <c r="B306" i="1"/>
  <c r="C306" i="1"/>
  <c r="B307" i="1"/>
  <c r="C307" i="1"/>
  <c r="B308" i="1"/>
  <c r="C308" i="1"/>
  <c r="B309" i="1"/>
  <c r="C309" i="1"/>
  <c r="B310" i="1"/>
  <c r="C310" i="1" s="1"/>
  <c r="B311" i="1"/>
  <c r="C311" i="1" s="1"/>
  <c r="B312" i="1"/>
  <c r="C312" i="1"/>
  <c r="B313" i="1"/>
  <c r="C313" i="1" s="1"/>
  <c r="B314" i="1"/>
  <c r="C314" i="1"/>
  <c r="B315" i="1"/>
  <c r="C315" i="1"/>
  <c r="B316" i="1"/>
  <c r="C316" i="1"/>
  <c r="B317" i="1"/>
  <c r="C317" i="1"/>
  <c r="B318" i="1"/>
  <c r="C318" i="1" s="1"/>
  <c r="B319" i="1"/>
  <c r="C319" i="1" s="1"/>
  <c r="B320" i="1"/>
  <c r="C320" i="1"/>
  <c r="B321" i="1"/>
  <c r="C321" i="1" s="1"/>
  <c r="B322" i="1"/>
  <c r="C322" i="1"/>
  <c r="B323" i="1"/>
  <c r="C323" i="1"/>
  <c r="B324" i="1"/>
  <c r="C324" i="1"/>
  <c r="B325" i="1"/>
  <c r="C325" i="1"/>
  <c r="B326" i="1"/>
  <c r="C326" i="1" s="1"/>
  <c r="B327" i="1"/>
  <c r="C327" i="1" s="1"/>
  <c r="B328" i="1"/>
  <c r="C328" i="1"/>
  <c r="B329" i="1"/>
  <c r="C329" i="1" s="1"/>
  <c r="B330" i="1"/>
  <c r="C330" i="1"/>
  <c r="B331" i="1"/>
  <c r="C331" i="1"/>
  <c r="B332" i="1"/>
  <c r="C332" i="1"/>
  <c r="B333" i="1"/>
  <c r="C333" i="1"/>
  <c r="B334" i="1"/>
  <c r="C334" i="1" s="1"/>
  <c r="B335" i="1"/>
  <c r="C335" i="1" s="1"/>
  <c r="B336" i="1"/>
  <c r="C336" i="1"/>
  <c r="B337" i="1"/>
  <c r="C337" i="1" s="1"/>
  <c r="B338" i="1"/>
  <c r="C338" i="1"/>
  <c r="B339" i="1"/>
  <c r="C339" i="1"/>
  <c r="B340" i="1"/>
  <c r="C340" i="1"/>
  <c r="B341" i="1"/>
  <c r="C341" i="1"/>
  <c r="B342" i="1"/>
  <c r="C342" i="1" s="1"/>
  <c r="B343" i="1"/>
  <c r="C343" i="1" s="1"/>
  <c r="B344" i="1"/>
  <c r="C344" i="1"/>
  <c r="B345" i="1"/>
  <c r="C345" i="1" s="1"/>
  <c r="B346" i="1"/>
  <c r="C346" i="1"/>
  <c r="B347" i="1"/>
  <c r="C347" i="1"/>
  <c r="B348" i="1"/>
  <c r="C348" i="1"/>
  <c r="B349" i="1"/>
  <c r="C349" i="1"/>
  <c r="B350" i="1"/>
  <c r="C350" i="1" s="1"/>
  <c r="B351" i="1"/>
  <c r="C351" i="1" s="1"/>
  <c r="B352" i="1"/>
  <c r="C352" i="1"/>
  <c r="B353" i="1"/>
  <c r="C353" i="1" s="1"/>
  <c r="B354" i="1"/>
  <c r="C354" i="1"/>
  <c r="B355" i="1"/>
  <c r="C355" i="1"/>
  <c r="B356" i="1"/>
  <c r="C356" i="1"/>
  <c r="B357" i="1"/>
  <c r="C357" i="1"/>
  <c r="B358" i="1"/>
  <c r="C358" i="1" s="1"/>
  <c r="B359" i="1"/>
  <c r="C359" i="1" s="1"/>
  <c r="B360" i="1"/>
  <c r="C360" i="1"/>
  <c r="B361" i="1"/>
  <c r="C361" i="1" s="1"/>
  <c r="B362" i="1"/>
  <c r="C362" i="1"/>
  <c r="B363" i="1"/>
  <c r="C363" i="1"/>
  <c r="B364" i="1"/>
  <c r="C364" i="1"/>
  <c r="B365" i="1"/>
  <c r="C365" i="1"/>
  <c r="B366" i="1"/>
  <c r="C366" i="1" s="1"/>
  <c r="B367" i="1"/>
  <c r="C367" i="1" s="1"/>
  <c r="B368" i="1"/>
  <c r="C368" i="1"/>
  <c r="B369" i="1"/>
  <c r="C369" i="1" s="1"/>
  <c r="B370" i="1"/>
  <c r="C370" i="1"/>
  <c r="B371" i="1"/>
  <c r="C371" i="1"/>
  <c r="B372" i="1"/>
  <c r="C372" i="1"/>
  <c r="B373" i="1"/>
  <c r="C373" i="1"/>
  <c r="B374" i="1"/>
  <c r="C374" i="1" s="1"/>
  <c r="B375" i="1"/>
  <c r="C375" i="1" s="1"/>
  <c r="B376" i="1"/>
  <c r="C376" i="1"/>
  <c r="B377" i="1"/>
  <c r="C377" i="1" s="1"/>
  <c r="B378" i="1"/>
  <c r="C378" i="1"/>
  <c r="B379" i="1"/>
  <c r="C379" i="1"/>
  <c r="B380" i="1"/>
  <c r="C380" i="1"/>
  <c r="B381" i="1"/>
  <c r="C381" i="1"/>
  <c r="B382" i="1"/>
  <c r="C382" i="1" s="1"/>
  <c r="B383" i="1"/>
  <c r="C383" i="1" s="1"/>
  <c r="B384" i="1"/>
  <c r="C384" i="1"/>
  <c r="B385" i="1"/>
  <c r="C385" i="1" s="1"/>
  <c r="B386" i="1"/>
  <c r="C386" i="1"/>
  <c r="B387" i="1"/>
  <c r="C387" i="1"/>
  <c r="B388" i="1"/>
  <c r="C388" i="1"/>
  <c r="B389" i="1"/>
  <c r="C389" i="1"/>
  <c r="B390" i="1"/>
  <c r="C390" i="1" s="1"/>
  <c r="B391" i="1"/>
  <c r="C391" i="1" s="1"/>
  <c r="B392" i="1"/>
  <c r="C392" i="1"/>
  <c r="B393" i="1"/>
  <c r="C393" i="1" s="1"/>
  <c r="B394" i="1"/>
  <c r="C394" i="1"/>
  <c r="B395" i="1"/>
  <c r="C395" i="1"/>
  <c r="B396" i="1"/>
  <c r="C396" i="1"/>
  <c r="B397" i="1"/>
  <c r="C397" i="1"/>
  <c r="B398" i="1"/>
  <c r="C398" i="1" s="1"/>
  <c r="B399" i="1"/>
  <c r="C399" i="1" s="1"/>
  <c r="B400" i="1"/>
  <c r="C400" i="1"/>
  <c r="B401" i="1"/>
  <c r="C401" i="1" s="1"/>
  <c r="B402" i="1"/>
  <c r="C402" i="1"/>
  <c r="B403" i="1"/>
  <c r="C403" i="1"/>
  <c r="B404" i="1"/>
  <c r="C404" i="1"/>
  <c r="B405" i="1"/>
  <c r="C405" i="1"/>
  <c r="B406" i="1"/>
  <c r="C406" i="1" s="1"/>
  <c r="B407" i="1"/>
  <c r="C407" i="1" s="1"/>
  <c r="B408" i="1"/>
  <c r="C408" i="1"/>
  <c r="B409" i="1"/>
  <c r="C409" i="1" s="1"/>
  <c r="B410" i="1"/>
  <c r="C410" i="1"/>
  <c r="B411" i="1"/>
  <c r="C411" i="1"/>
  <c r="B412" i="1"/>
  <c r="C412" i="1"/>
  <c r="B413" i="1"/>
  <c r="C413" i="1"/>
  <c r="B414" i="1"/>
  <c r="C414" i="1" s="1"/>
  <c r="B415" i="1"/>
  <c r="C415" i="1" s="1"/>
  <c r="B416" i="1"/>
  <c r="C416" i="1"/>
  <c r="B417" i="1"/>
  <c r="C417" i="1" s="1"/>
  <c r="B418" i="1"/>
  <c r="C418" i="1"/>
  <c r="B419" i="1"/>
  <c r="C419" i="1"/>
  <c r="B420" i="1"/>
  <c r="C420" i="1"/>
  <c r="B421" i="1"/>
  <c r="C421" i="1"/>
  <c r="B422" i="1"/>
  <c r="C422" i="1" s="1"/>
  <c r="B423" i="1"/>
  <c r="C423" i="1" s="1"/>
  <c r="B424" i="1"/>
  <c r="C424" i="1"/>
  <c r="B425" i="1"/>
  <c r="C425" i="1" s="1"/>
  <c r="B426" i="1"/>
  <c r="C426" i="1"/>
  <c r="B427" i="1"/>
  <c r="C427" i="1"/>
  <c r="B428" i="1"/>
  <c r="C428" i="1"/>
  <c r="B429" i="1"/>
  <c r="C429" i="1"/>
  <c r="B430" i="1"/>
  <c r="C430" i="1" s="1"/>
  <c r="B431" i="1"/>
  <c r="C431" i="1" s="1"/>
  <c r="B432" i="1"/>
  <c r="C432" i="1"/>
  <c r="B433" i="1"/>
  <c r="C433" i="1" s="1"/>
  <c r="B434" i="1"/>
  <c r="C434" i="1"/>
  <c r="B435" i="1"/>
  <c r="C435" i="1"/>
  <c r="B436" i="1"/>
  <c r="C436" i="1" s="1"/>
  <c r="B437" i="1"/>
  <c r="C437" i="1"/>
  <c r="B438" i="1"/>
  <c r="C438" i="1" s="1"/>
  <c r="B439" i="1"/>
  <c r="C439" i="1" s="1"/>
  <c r="B440" i="1"/>
  <c r="C440" i="1"/>
  <c r="B441" i="1"/>
  <c r="C441" i="1" s="1"/>
  <c r="B442" i="1"/>
  <c r="C442" i="1" s="1"/>
  <c r="B443" i="1"/>
  <c r="C443" i="1"/>
  <c r="B444" i="1"/>
  <c r="C444" i="1"/>
  <c r="B445" i="1"/>
  <c r="C445" i="1"/>
  <c r="B446" i="1"/>
  <c r="C446" i="1" s="1"/>
  <c r="B447" i="1"/>
  <c r="C447" i="1" s="1"/>
  <c r="B448" i="1"/>
  <c r="C448" i="1"/>
  <c r="B449" i="1"/>
  <c r="C449" i="1" s="1"/>
  <c r="B450" i="1"/>
  <c r="C450" i="1" s="1"/>
  <c r="B451" i="1"/>
  <c r="C451" i="1"/>
  <c r="B452" i="1"/>
  <c r="C452" i="1" s="1"/>
  <c r="B453" i="1"/>
  <c r="C453" i="1"/>
  <c r="B454" i="1"/>
  <c r="C454" i="1" s="1"/>
  <c r="B455" i="1"/>
  <c r="C455" i="1" s="1"/>
  <c r="B456" i="1"/>
  <c r="C456" i="1"/>
  <c r="B457" i="1"/>
  <c r="C457" i="1" s="1"/>
  <c r="B458" i="1"/>
  <c r="C458" i="1"/>
  <c r="B459" i="1"/>
  <c r="C459" i="1"/>
  <c r="B460" i="1"/>
  <c r="C460" i="1"/>
  <c r="B461" i="1"/>
  <c r="C461" i="1"/>
  <c r="B462" i="1"/>
  <c r="C462" i="1" s="1"/>
  <c r="B463" i="1"/>
  <c r="C463" i="1" s="1"/>
  <c r="B464" i="1"/>
  <c r="C464" i="1"/>
  <c r="B465" i="1"/>
  <c r="C465" i="1" s="1"/>
  <c r="B466" i="1"/>
  <c r="C466" i="1" s="1"/>
  <c r="B467" i="1"/>
  <c r="C467" i="1"/>
  <c r="B468" i="1"/>
  <c r="C468" i="1" s="1"/>
  <c r="B469" i="1"/>
  <c r="C469" i="1"/>
  <c r="B470" i="1"/>
  <c r="C470" i="1" s="1"/>
  <c r="B471" i="1"/>
  <c r="C471" i="1" s="1"/>
  <c r="B472" i="1"/>
  <c r="C472" i="1"/>
  <c r="B473" i="1"/>
  <c r="C473" i="1" s="1"/>
  <c r="B474" i="1"/>
  <c r="C474" i="1"/>
  <c r="B475" i="1"/>
  <c r="C475" i="1"/>
  <c r="B476" i="1"/>
  <c r="C476" i="1"/>
  <c r="B477" i="1"/>
  <c r="C477" i="1"/>
  <c r="B478" i="1"/>
  <c r="C478" i="1" s="1"/>
  <c r="B479" i="1"/>
  <c r="C479" i="1" s="1"/>
  <c r="B480" i="1"/>
  <c r="C480" i="1"/>
  <c r="B481" i="1"/>
  <c r="C481" i="1" s="1"/>
  <c r="B482" i="1"/>
  <c r="C482" i="1"/>
  <c r="B483" i="1"/>
  <c r="C483" i="1"/>
  <c r="B484" i="1"/>
  <c r="C484" i="1" s="1"/>
  <c r="B485" i="1"/>
  <c r="C485" i="1"/>
  <c r="B486" i="1"/>
  <c r="C486" i="1" s="1"/>
  <c r="B487" i="1"/>
  <c r="C487" i="1" s="1"/>
  <c r="B488" i="1"/>
  <c r="C488" i="1"/>
  <c r="B489" i="1"/>
  <c r="C489" i="1" s="1"/>
  <c r="B490" i="1"/>
  <c r="C490" i="1"/>
  <c r="B491" i="1"/>
  <c r="C491" i="1"/>
  <c r="B492" i="1"/>
  <c r="C492" i="1"/>
  <c r="B493" i="1"/>
  <c r="C493" i="1"/>
  <c r="B494" i="1"/>
  <c r="C494" i="1" s="1"/>
  <c r="B495" i="1"/>
  <c r="C495" i="1" s="1"/>
  <c r="B496" i="1"/>
  <c r="C496" i="1"/>
  <c r="B497" i="1"/>
  <c r="C497" i="1"/>
  <c r="B498" i="1"/>
  <c r="C498" i="1"/>
  <c r="B499" i="1"/>
  <c r="C499" i="1"/>
  <c r="B500" i="1"/>
  <c r="C500" i="1" s="1"/>
  <c r="B501" i="1"/>
  <c r="C501" i="1"/>
  <c r="B502" i="1"/>
  <c r="C502" i="1" s="1"/>
  <c r="B503" i="1"/>
  <c r="C503" i="1" s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 s="1"/>
  <c r="B511" i="1"/>
  <c r="C511" i="1" s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 s="1"/>
  <c r="B519" i="1"/>
  <c r="C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 s="1"/>
  <c r="B527" i="1"/>
  <c r="C527" i="1" s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 s="1"/>
  <c r="B535" i="1"/>
  <c r="C535" i="1" s="1"/>
  <c r="B536" i="1"/>
  <c r="C536" i="1"/>
  <c r="B537" i="1"/>
  <c r="C537" i="1" s="1"/>
  <c r="B538" i="1"/>
  <c r="C538" i="1"/>
  <c r="B539" i="1"/>
  <c r="C539" i="1"/>
  <c r="B540" i="1"/>
  <c r="C540" i="1"/>
  <c r="B541" i="1"/>
  <c r="C541" i="1"/>
  <c r="B542" i="1"/>
  <c r="C542" i="1" s="1"/>
  <c r="B543" i="1"/>
  <c r="C543" i="1" s="1"/>
  <c r="B544" i="1"/>
  <c r="C544" i="1"/>
  <c r="B545" i="1"/>
  <c r="C545" i="1"/>
  <c r="B546" i="1"/>
  <c r="C546" i="1" s="1"/>
  <c r="B547" i="1"/>
  <c r="C547" i="1"/>
  <c r="B548" i="1"/>
  <c r="C548" i="1"/>
  <c r="B549" i="1"/>
  <c r="C549" i="1"/>
  <c r="B550" i="1"/>
  <c r="C550" i="1" s="1"/>
  <c r="B551" i="1"/>
  <c r="C551" i="1" s="1"/>
  <c r="B552" i="1"/>
  <c r="C552" i="1"/>
  <c r="B553" i="1"/>
  <c r="C553" i="1"/>
  <c r="B554" i="1"/>
  <c r="C554" i="1"/>
  <c r="B555" i="1"/>
  <c r="C555" i="1" s="1"/>
  <c r="B556" i="1"/>
  <c r="C556" i="1"/>
  <c r="B557" i="1"/>
  <c r="C557" i="1"/>
  <c r="B558" i="1"/>
  <c r="C558" i="1" s="1"/>
  <c r="B559" i="1"/>
  <c r="C559" i="1" s="1"/>
  <c r="B560" i="1"/>
  <c r="C560" i="1"/>
  <c r="B561" i="1"/>
  <c r="C561" i="1"/>
  <c r="B562" i="1"/>
  <c r="C562" i="1"/>
  <c r="B563" i="1"/>
  <c r="C563" i="1"/>
  <c r="B564" i="1"/>
  <c r="C564" i="1" s="1"/>
  <c r="B565" i="1"/>
  <c r="C565" i="1"/>
  <c r="B566" i="1"/>
  <c r="C566" i="1" s="1"/>
  <c r="B567" i="1"/>
  <c r="C567" i="1" s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 s="1"/>
  <c r="B575" i="1"/>
  <c r="C575" i="1" s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 s="1"/>
  <c r="B583" i="1"/>
  <c r="C583" i="1" s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 s="1"/>
  <c r="B591" i="1"/>
  <c r="C591" i="1" s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 s="1"/>
  <c r="B599" i="1"/>
  <c r="C599" i="1" s="1"/>
  <c r="B600" i="1"/>
  <c r="C600" i="1"/>
  <c r="B601" i="1"/>
  <c r="C601" i="1" s="1"/>
  <c r="B602" i="1"/>
  <c r="C602" i="1"/>
  <c r="B603" i="1"/>
  <c r="C603" i="1"/>
  <c r="B604" i="1"/>
  <c r="C604" i="1"/>
  <c r="B605" i="1"/>
  <c r="C605" i="1"/>
  <c r="B606" i="1"/>
  <c r="C606" i="1" s="1"/>
  <c r="B607" i="1"/>
  <c r="C607" i="1" s="1"/>
  <c r="B608" i="1"/>
  <c r="C608" i="1"/>
  <c r="B609" i="1"/>
  <c r="C609" i="1"/>
  <c r="B610" i="1"/>
  <c r="C610" i="1" s="1"/>
  <c r="B611" i="1"/>
  <c r="C611" i="1"/>
  <c r="B612" i="1"/>
  <c r="C612" i="1"/>
  <c r="B613" i="1"/>
  <c r="C613" i="1"/>
  <c r="B614" i="1"/>
  <c r="C614" i="1" s="1"/>
  <c r="B615" i="1"/>
  <c r="C615" i="1" s="1"/>
  <c r="B616" i="1"/>
  <c r="C616" i="1"/>
  <c r="B617" i="1"/>
  <c r="C617" i="1"/>
  <c r="B618" i="1"/>
  <c r="C618" i="1"/>
  <c r="B619" i="1"/>
  <c r="C619" i="1" s="1"/>
  <c r="B620" i="1"/>
  <c r="C620" i="1"/>
  <c r="B621" i="1"/>
  <c r="C621" i="1"/>
  <c r="B622" i="1"/>
  <c r="C622" i="1" s="1"/>
  <c r="B623" i="1"/>
  <c r="C623" i="1" s="1"/>
  <c r="B624" i="1"/>
  <c r="C624" i="1"/>
  <c r="B625" i="1"/>
  <c r="C625" i="1"/>
  <c r="B626" i="1"/>
  <c r="C626" i="1"/>
  <c r="B627" i="1"/>
  <c r="C627" i="1"/>
  <c r="B628" i="1"/>
  <c r="C628" i="1" s="1"/>
  <c r="B629" i="1"/>
  <c r="C629" i="1"/>
  <c r="B630" i="1"/>
  <c r="C630" i="1" s="1"/>
  <c r="B631" i="1"/>
  <c r="C631" i="1" s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 s="1"/>
  <c r="B639" i="1"/>
  <c r="C639" i="1" s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 s="1"/>
  <c r="B647" i="1"/>
  <c r="C647" i="1" s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 s="1"/>
  <c r="B655" i="1"/>
  <c r="C655" i="1" s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 s="1"/>
  <c r="B663" i="1"/>
  <c r="C663" i="1" s="1"/>
  <c r="B664" i="1"/>
  <c r="C664" i="1"/>
  <c r="B665" i="1"/>
  <c r="C665" i="1" s="1"/>
  <c r="B666" i="1"/>
  <c r="C666" i="1"/>
  <c r="B667" i="1"/>
  <c r="C667" i="1"/>
  <c r="B668" i="1"/>
  <c r="C668" i="1"/>
  <c r="B669" i="1"/>
  <c r="C669" i="1"/>
  <c r="B670" i="1"/>
  <c r="C670" i="1" s="1"/>
  <c r="B671" i="1"/>
  <c r="C671" i="1" s="1"/>
  <c r="B672" i="1"/>
  <c r="C672" i="1"/>
  <c r="B673" i="1"/>
  <c r="C673" i="1"/>
  <c r="B674" i="1"/>
  <c r="C674" i="1" s="1"/>
  <c r="B675" i="1"/>
  <c r="C675" i="1"/>
  <c r="B676" i="1"/>
  <c r="C676" i="1"/>
  <c r="B677" i="1"/>
  <c r="C677" i="1"/>
  <c r="B678" i="1"/>
  <c r="C678" i="1" s="1"/>
  <c r="B679" i="1"/>
  <c r="C679" i="1" s="1"/>
  <c r="B680" i="1"/>
  <c r="C680" i="1"/>
  <c r="B681" i="1"/>
  <c r="C681" i="1"/>
  <c r="B682" i="1"/>
  <c r="C682" i="1"/>
  <c r="B683" i="1"/>
  <c r="C683" i="1" s="1"/>
  <c r="B684" i="1"/>
  <c r="C684" i="1"/>
  <c r="B685" i="1"/>
  <c r="C685" i="1"/>
  <c r="B686" i="1"/>
  <c r="C686" i="1" s="1"/>
  <c r="B687" i="1"/>
  <c r="C687" i="1" s="1"/>
  <c r="B688" i="1"/>
  <c r="C688" i="1"/>
  <c r="B689" i="1"/>
  <c r="C689" i="1"/>
  <c r="B690" i="1"/>
  <c r="C690" i="1"/>
  <c r="B691" i="1"/>
  <c r="C691" i="1"/>
  <c r="B692" i="1"/>
  <c r="C692" i="1" s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 s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 s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 s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 s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 s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 s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 s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 s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 s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 s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 s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 s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 s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 s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 s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 s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 s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 s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 s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 s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 s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 s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 s="1"/>
  <c r="B877" i="1"/>
  <c r="C877" i="1"/>
  <c r="B878" i="1"/>
  <c r="C878" i="1"/>
  <c r="B879" i="1"/>
  <c r="C879" i="1"/>
  <c r="B880" i="1"/>
  <c r="C880" i="1"/>
  <c r="B881" i="1"/>
  <c r="C881" i="1"/>
  <c r="B882" i="1"/>
  <c r="C882" i="1" s="1"/>
  <c r="B883" i="1"/>
  <c r="C883" i="1"/>
  <c r="B884" i="1"/>
  <c r="C884" i="1" s="1"/>
  <c r="B885" i="1"/>
  <c r="C885" i="1"/>
  <c r="B886" i="1"/>
  <c r="C886" i="1"/>
  <c r="B887" i="1"/>
  <c r="C887" i="1"/>
  <c r="B888" i="1"/>
  <c r="C888" i="1"/>
  <c r="B889" i="1"/>
  <c r="C889" i="1"/>
  <c r="B890" i="1"/>
  <c r="C890" i="1" s="1"/>
  <c r="B891" i="1"/>
  <c r="C891" i="1"/>
  <c r="B892" i="1"/>
  <c r="C892" i="1" s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 s="1"/>
  <c r="B900" i="1"/>
  <c r="C900" i="1" s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 s="1"/>
  <c r="B908" i="1"/>
  <c r="C908" i="1" s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 s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 s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 s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 s="1"/>
  <c r="B940" i="1"/>
  <c r="C940" i="1" s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 s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 s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 s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 s="1"/>
  <c r="B973" i="1"/>
  <c r="C973" i="1"/>
  <c r="B974" i="1"/>
  <c r="C974" i="1"/>
  <c r="B975" i="1"/>
  <c r="C975" i="1"/>
  <c r="B976" i="1"/>
  <c r="C976" i="1" s="1"/>
  <c r="B977" i="1"/>
  <c r="C977" i="1"/>
  <c r="B978" i="1"/>
  <c r="C978" i="1"/>
  <c r="B979" i="1"/>
  <c r="C979" i="1"/>
  <c r="B980" i="1"/>
  <c r="C980" i="1" s="1"/>
  <c r="B981" i="1"/>
  <c r="C981" i="1"/>
  <c r="B982" i="1"/>
  <c r="C982" i="1"/>
  <c r="B983" i="1"/>
  <c r="C983" i="1"/>
  <c r="B984" i="1"/>
  <c r="C984" i="1" s="1"/>
  <c r="B985" i="1"/>
  <c r="C985" i="1"/>
  <c r="B986" i="1"/>
  <c r="C986" i="1" s="1"/>
  <c r="B987" i="1"/>
  <c r="C987" i="1"/>
  <c r="B988" i="1"/>
  <c r="C988" i="1" s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 s="1"/>
  <c r="B997" i="1"/>
  <c r="C997" i="1"/>
  <c r="B998" i="1"/>
  <c r="C998" i="1"/>
  <c r="B999" i="1"/>
  <c r="C999" i="1"/>
  <c r="B1000" i="1"/>
  <c r="C1000" i="1"/>
  <c r="B1001" i="1"/>
  <c r="C1001" i="1" s="1"/>
  <c r="B1002" i="1"/>
  <c r="C1002" i="1"/>
  <c r="B1003" i="1"/>
  <c r="C1003" i="1" s="1"/>
  <c r="B1004" i="1"/>
  <c r="C1004" i="1" s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 s="1"/>
  <c r="B1011" i="1"/>
  <c r="C1011" i="1"/>
  <c r="B1012" i="1"/>
  <c r="C1012" i="1" s="1"/>
  <c r="B1013" i="1"/>
  <c r="C1013" i="1"/>
  <c r="B1014" i="1"/>
  <c r="C1014" i="1"/>
  <c r="B1015" i="1"/>
  <c r="C1015" i="1"/>
  <c r="B1016" i="1"/>
  <c r="C1016" i="1" s="1"/>
  <c r="B1017" i="1"/>
  <c r="C1017" i="1"/>
  <c r="B1018" i="1"/>
  <c r="C1018" i="1" s="1"/>
  <c r="B1019" i="1"/>
  <c r="C1019" i="1"/>
  <c r="B1020" i="1"/>
  <c r="C1020" i="1" s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 s="1"/>
  <c r="B1028" i="1"/>
  <c r="C1028" i="1" s="1"/>
  <c r="B1029" i="1"/>
  <c r="C1029" i="1"/>
  <c r="B1030" i="1"/>
  <c r="C1030" i="1"/>
  <c r="B1031" i="1"/>
  <c r="C1031" i="1"/>
  <c r="B1032" i="1"/>
  <c r="C1032" i="1"/>
  <c r="B1033" i="1"/>
  <c r="C1033" i="1" s="1"/>
  <c r="B1034" i="1"/>
  <c r="C1034" i="1"/>
  <c r="B1035" i="1"/>
  <c r="C1035" i="1" s="1"/>
  <c r="B1036" i="1"/>
  <c r="C1036" i="1" s="1"/>
  <c r="B1037" i="1"/>
  <c r="C1037" i="1"/>
  <c r="B1038" i="1"/>
  <c r="C1038" i="1"/>
  <c r="B1039" i="1"/>
  <c r="C1039" i="1" s="1"/>
  <c r="B1040" i="1"/>
  <c r="C1040" i="1"/>
  <c r="B1041" i="1"/>
  <c r="C1041" i="1"/>
  <c r="B1042" i="1"/>
  <c r="C1042" i="1"/>
  <c r="B1043" i="1"/>
  <c r="C1043" i="1"/>
  <c r="B1044" i="1"/>
  <c r="C1044" i="1" s="1"/>
  <c r="B1045" i="1"/>
  <c r="C1045" i="1"/>
  <c r="B1046" i="1"/>
  <c r="C1046" i="1" s="1"/>
  <c r="B1047" i="1"/>
  <c r="C1047" i="1"/>
  <c r="B1048" i="1"/>
  <c r="C1048" i="1"/>
  <c r="B1049" i="1"/>
  <c r="C1049" i="1"/>
  <c r="B1050" i="1"/>
  <c r="C1050" i="1" s="1"/>
  <c r="B1051" i="1"/>
  <c r="C1051" i="1"/>
  <c r="B1052" i="1"/>
  <c r="C1052" i="1" s="1"/>
  <c r="B1053" i="1"/>
  <c r="C1053" i="1"/>
  <c r="B1054" i="1"/>
  <c r="C1054" i="1"/>
  <c r="B1055" i="1"/>
  <c r="C1055" i="1" s="1"/>
  <c r="B1056" i="1"/>
  <c r="C1056" i="1" s="1"/>
  <c r="B1057" i="1"/>
  <c r="C1057" i="1"/>
  <c r="B1058" i="1"/>
  <c r="C1058" i="1"/>
  <c r="B1059" i="1"/>
  <c r="C1059" i="1"/>
  <c r="B1060" i="1"/>
  <c r="C1060" i="1" s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 s="1"/>
  <c r="B1068" i="1"/>
  <c r="C1068" i="1" s="1"/>
  <c r="B1069" i="1"/>
  <c r="C1069" i="1"/>
  <c r="B1070" i="1"/>
  <c r="C1070" i="1" s="1"/>
  <c r="B1071" i="1"/>
  <c r="C1071" i="1"/>
  <c r="B1072" i="1"/>
  <c r="C1072" i="1" s="1"/>
  <c r="B1073" i="1"/>
  <c r="C1073" i="1" s="1"/>
  <c r="B1074" i="1"/>
  <c r="C1074" i="1"/>
  <c r="B1075" i="1"/>
  <c r="C1075" i="1"/>
  <c r="B1076" i="1"/>
  <c r="C1076" i="1" s="1"/>
  <c r="B1077" i="1"/>
  <c r="C1077" i="1"/>
  <c r="B1078" i="1"/>
  <c r="C1078" i="1" s="1"/>
  <c r="B1079" i="1"/>
  <c r="C1079" i="1"/>
  <c r="B1080" i="1"/>
  <c r="C1080" i="1" s="1"/>
  <c r="B1081" i="1"/>
  <c r="C1081" i="1"/>
  <c r="B1082" i="1"/>
  <c r="C1082" i="1"/>
  <c r="B1083" i="1"/>
  <c r="C1083" i="1"/>
  <c r="B1084" i="1"/>
  <c r="C1084" i="1" s="1"/>
  <c r="B1085" i="1"/>
  <c r="C1085" i="1"/>
  <c r="B1086" i="1"/>
  <c r="C1086" i="1"/>
  <c r="B1087" i="1"/>
  <c r="C1087" i="1" s="1"/>
  <c r="B1088" i="1"/>
  <c r="C1088" i="1"/>
  <c r="B1089" i="1"/>
  <c r="C1089" i="1" s="1"/>
  <c r="B1090" i="1"/>
  <c r="C1090" i="1" s="1"/>
  <c r="B1091" i="1"/>
  <c r="C1091" i="1"/>
  <c r="B1092" i="1"/>
  <c r="C1092" i="1" s="1"/>
  <c r="B1093" i="1"/>
  <c r="C1093" i="1"/>
  <c r="B1094" i="1"/>
  <c r="C1094" i="1"/>
  <c r="B1095" i="1"/>
  <c r="C1095" i="1" s="1"/>
  <c r="B1096" i="1"/>
  <c r="C1096" i="1"/>
  <c r="B1097" i="1"/>
  <c r="C1097" i="1" s="1"/>
  <c r="B1098" i="1"/>
  <c r="C1098" i="1"/>
  <c r="B1099" i="1"/>
  <c r="C1099" i="1"/>
  <c r="B1100" i="1"/>
  <c r="C1100" i="1" s="1"/>
  <c r="B1101" i="1"/>
  <c r="C1101" i="1"/>
  <c r="B1102" i="1"/>
  <c r="C1102" i="1"/>
  <c r="B1103" i="1"/>
  <c r="C1103" i="1"/>
  <c r="B1104" i="1"/>
  <c r="C1104" i="1" s="1"/>
  <c r="B1105" i="1"/>
  <c r="C1105" i="1"/>
  <c r="B1106" i="1"/>
  <c r="C1106" i="1"/>
  <c r="B1107" i="1"/>
  <c r="C1107" i="1" s="1"/>
  <c r="B1108" i="1"/>
  <c r="C1108" i="1" s="1"/>
  <c r="B1109" i="1"/>
  <c r="C1109" i="1"/>
  <c r="B1110" i="1"/>
  <c r="C1110" i="1" s="1"/>
  <c r="B1111" i="1"/>
  <c r="C1111" i="1"/>
  <c r="B1112" i="1"/>
  <c r="C1112" i="1" s="1"/>
  <c r="B1113" i="1"/>
  <c r="C1113" i="1"/>
  <c r="B1114" i="1"/>
  <c r="C1114" i="1" s="1"/>
  <c r="B1115" i="1"/>
  <c r="C1115" i="1"/>
  <c r="B1116" i="1"/>
  <c r="C1116" i="1" s="1"/>
  <c r="B1117" i="1"/>
  <c r="C1117" i="1"/>
  <c r="B1118" i="1"/>
  <c r="C1118" i="1"/>
  <c r="B1119" i="1"/>
  <c r="C1119" i="1"/>
  <c r="B1120" i="1"/>
  <c r="C1120" i="1"/>
  <c r="B1121" i="1"/>
  <c r="C1121" i="1" s="1"/>
  <c r="B1122" i="1"/>
  <c r="C1122" i="1"/>
  <c r="B1123" i="1"/>
  <c r="C1123" i="1"/>
  <c r="B1124" i="1"/>
  <c r="C1124" i="1" s="1"/>
  <c r="B1125" i="1"/>
  <c r="C1125" i="1"/>
  <c r="B1126" i="1"/>
  <c r="C1126" i="1"/>
  <c r="B1127" i="1"/>
  <c r="C1127" i="1" s="1"/>
  <c r="B1128" i="1"/>
  <c r="C1128" i="1"/>
  <c r="B1129" i="1"/>
  <c r="C1129" i="1" s="1"/>
  <c r="B1130" i="1"/>
  <c r="C1130" i="1"/>
  <c r="B1131" i="1"/>
  <c r="C1131" i="1" s="1"/>
  <c r="B1132" i="1"/>
  <c r="C1132" i="1" s="1"/>
  <c r="B1133" i="1"/>
  <c r="C1133" i="1"/>
  <c r="B1134" i="1"/>
  <c r="C1134" i="1"/>
  <c r="B1135" i="1"/>
  <c r="C1135" i="1"/>
  <c r="B1136" i="1"/>
  <c r="C1136" i="1"/>
  <c r="B1137" i="1"/>
  <c r="C1137" i="1" s="1"/>
  <c r="B1138" i="1"/>
  <c r="C1138" i="1" s="1"/>
  <c r="B1139" i="1"/>
  <c r="C1139" i="1"/>
  <c r="B1140" i="1"/>
  <c r="C1140" i="1" s="1"/>
  <c r="B1141" i="1"/>
  <c r="C1141" i="1"/>
  <c r="B1142" i="1"/>
  <c r="C1142" i="1"/>
  <c r="B1143" i="1"/>
  <c r="C1143" i="1"/>
  <c r="B1144" i="1"/>
  <c r="C1144" i="1" s="1"/>
  <c r="B1145" i="1"/>
  <c r="C1145" i="1"/>
  <c r="B1146" i="1"/>
  <c r="C1146" i="1" s="1"/>
  <c r="B1147" i="1"/>
  <c r="C1147" i="1"/>
  <c r="B1148" i="1"/>
  <c r="C1148" i="1" s="1"/>
  <c r="B1149" i="1"/>
  <c r="C1149" i="1"/>
  <c r="B1150" i="1"/>
  <c r="C1150" i="1" s="1"/>
  <c r="B1151" i="1"/>
  <c r="C1151" i="1"/>
  <c r="B1152" i="1"/>
  <c r="C1152" i="1"/>
  <c r="B1153" i="1"/>
  <c r="C1153" i="1"/>
  <c r="B1154" i="1"/>
  <c r="C1154" i="1"/>
  <c r="B1155" i="1"/>
  <c r="C1155" i="1" s="1"/>
  <c r="B1156" i="1"/>
  <c r="C1156" i="1" s="1"/>
  <c r="B1157" i="1"/>
  <c r="C1157" i="1"/>
  <c r="B1158" i="1"/>
  <c r="C1158" i="1"/>
  <c r="B1159" i="1"/>
  <c r="C1159" i="1"/>
  <c r="B1160" i="1"/>
  <c r="C1160" i="1"/>
  <c r="B1161" i="1"/>
  <c r="C1161" i="1" s="1"/>
  <c r="B1162" i="1"/>
  <c r="C1162" i="1"/>
  <c r="B1163" i="1"/>
  <c r="C1163" i="1" s="1"/>
  <c r="B1164" i="1"/>
  <c r="C1164" i="1" s="1"/>
  <c r="B1165" i="1"/>
  <c r="C1165" i="1"/>
  <c r="B1166" i="1"/>
  <c r="C1166" i="1" s="1"/>
  <c r="B1167" i="1"/>
  <c r="C1167" i="1" s="1"/>
  <c r="B1168" i="1"/>
  <c r="C1168" i="1"/>
  <c r="B1169" i="1"/>
  <c r="C1169" i="1"/>
  <c r="B1170" i="1"/>
  <c r="C1170" i="1"/>
  <c r="B1171" i="1"/>
  <c r="C1171" i="1" s="1"/>
  <c r="B1172" i="1"/>
  <c r="C1172" i="1" s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 s="1"/>
  <c r="B1179" i="1"/>
  <c r="C1179" i="1"/>
  <c r="B1180" i="1"/>
  <c r="C1180" i="1" s="1"/>
  <c r="B1181" i="1"/>
  <c r="C1181" i="1"/>
  <c r="B1182" i="1"/>
  <c r="C1182" i="1"/>
  <c r="B1183" i="1"/>
  <c r="C1183" i="1" s="1"/>
  <c r="B1184" i="1"/>
  <c r="C1184" i="1" s="1"/>
  <c r="B1185" i="1"/>
  <c r="C1185" i="1"/>
  <c r="B1186" i="1"/>
  <c r="C1186" i="1"/>
  <c r="B1187" i="1"/>
  <c r="C1187" i="1"/>
  <c r="B1188" i="1"/>
  <c r="C1188" i="1" s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 s="1"/>
  <c r="B1196" i="1"/>
  <c r="C1196" i="1" s="1"/>
  <c r="B1197" i="1"/>
  <c r="C1197" i="1"/>
  <c r="B1198" i="1"/>
  <c r="C1198" i="1" s="1"/>
  <c r="B1199" i="1"/>
  <c r="C1199" i="1"/>
  <c r="B1200" i="1"/>
  <c r="C1200" i="1" s="1"/>
  <c r="B1201" i="1"/>
  <c r="C1201" i="1" s="1"/>
  <c r="B1202" i="1"/>
  <c r="C1202" i="1"/>
  <c r="B1203" i="1"/>
  <c r="C1203" i="1" s="1"/>
  <c r="B1204" i="1"/>
  <c r="C1204" i="1" s="1"/>
  <c r="B1205" i="1"/>
  <c r="C1205" i="1"/>
  <c r="B1206" i="1"/>
  <c r="C1206" i="1" s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 s="1"/>
  <c r="B1213" i="1"/>
  <c r="C1213" i="1"/>
  <c r="B1214" i="1"/>
  <c r="C1214" i="1"/>
  <c r="B1215" i="1"/>
  <c r="C1215" i="1" s="1"/>
  <c r="B1216" i="1"/>
  <c r="C1216" i="1"/>
  <c r="B1217" i="1"/>
  <c r="C1217" i="1" s="1"/>
  <c r="B1218" i="1"/>
  <c r="C1218" i="1" s="1"/>
  <c r="B1219" i="1"/>
  <c r="C1219" i="1"/>
  <c r="B1220" i="1"/>
  <c r="C1220" i="1" s="1"/>
  <c r="B1221" i="1"/>
  <c r="C1221" i="1"/>
  <c r="B1222" i="1"/>
  <c r="C1222" i="1"/>
  <c r="B1223" i="1"/>
  <c r="C1223" i="1" s="1"/>
  <c r="B1224" i="1"/>
  <c r="C1224" i="1"/>
  <c r="B1225" i="1"/>
  <c r="C1225" i="1"/>
  <c r="B1226" i="1"/>
  <c r="C1226" i="1"/>
  <c r="B1227" i="1"/>
  <c r="C1227" i="1"/>
  <c r="B1228" i="1"/>
  <c r="C1228" i="1" s="1"/>
  <c r="B1229" i="1"/>
  <c r="C1229" i="1"/>
  <c r="B1230" i="1"/>
  <c r="C1230" i="1"/>
  <c r="B1231" i="1"/>
  <c r="C1231" i="1" s="1"/>
  <c r="B1232" i="1"/>
  <c r="C1232" i="1" s="1"/>
  <c r="B1233" i="1"/>
  <c r="C1233" i="1"/>
  <c r="B1234" i="1"/>
  <c r="C1234" i="1" s="1"/>
  <c r="B1235" i="1"/>
  <c r="C1235" i="1" s="1"/>
  <c r="B1236" i="1"/>
  <c r="C1236" i="1" s="1"/>
  <c r="B1237" i="1"/>
  <c r="C1237" i="1"/>
  <c r="B1238" i="1"/>
  <c r="C1238" i="1" s="1"/>
  <c r="B1239" i="1"/>
  <c r="C1239" i="1"/>
  <c r="B1240" i="1"/>
  <c r="C1240" i="1" s="1"/>
  <c r="B1241" i="1"/>
  <c r="C1241" i="1"/>
  <c r="B1242" i="1"/>
  <c r="C1242" i="1"/>
  <c r="B1243" i="1"/>
  <c r="C1243" i="1"/>
  <c r="B1244" i="1"/>
  <c r="C1244" i="1" s="1"/>
  <c r="B1245" i="1"/>
  <c r="C1245" i="1"/>
  <c r="B1246" i="1"/>
  <c r="C1246" i="1"/>
  <c r="B1247" i="1"/>
  <c r="C1247" i="1"/>
  <c r="B1248" i="1"/>
  <c r="C1248" i="1" s="1"/>
  <c r="B1249" i="1"/>
  <c r="C1249" i="1" s="1"/>
  <c r="B1250" i="1"/>
  <c r="C1250" i="1"/>
  <c r="B1251" i="1"/>
  <c r="C1251" i="1" s="1"/>
  <c r="B1252" i="1"/>
  <c r="C1252" i="1" s="1"/>
  <c r="B1253" i="1"/>
  <c r="C1253" i="1"/>
  <c r="B1254" i="1"/>
  <c r="C1254" i="1"/>
  <c r="B1255" i="1"/>
  <c r="C1255" i="1" s="1"/>
  <c r="B1256" i="1"/>
  <c r="C1256" i="1"/>
  <c r="B1257" i="1"/>
  <c r="C1257" i="1" s="1"/>
  <c r="B1258" i="1"/>
  <c r="C1258" i="1"/>
  <c r="B1259" i="1"/>
  <c r="C1259" i="1"/>
  <c r="B1260" i="1"/>
  <c r="C1260" i="1" s="1"/>
  <c r="B1261" i="1"/>
  <c r="C1261" i="1"/>
  <c r="B1262" i="1"/>
  <c r="C1262" i="1" s="1"/>
  <c r="B1263" i="1"/>
  <c r="C1263" i="1"/>
  <c r="B1264" i="1"/>
  <c r="C1264" i="1"/>
  <c r="B1265" i="1"/>
  <c r="C1265" i="1" s="1"/>
  <c r="B1266" i="1"/>
  <c r="C1266" i="1" s="1"/>
  <c r="B1267" i="1"/>
  <c r="C1267" i="1"/>
  <c r="B1268" i="1"/>
  <c r="C1268" i="1" s="1"/>
  <c r="B1269" i="1"/>
  <c r="C1269" i="1"/>
  <c r="B1270" i="1"/>
  <c r="C1270" i="1" s="1"/>
  <c r="B1271" i="1"/>
  <c r="C1271" i="1"/>
  <c r="B1272" i="1"/>
  <c r="C1272" i="1"/>
  <c r="B1273" i="1"/>
  <c r="C1273" i="1"/>
  <c r="B1274" i="1"/>
  <c r="C1274" i="1" s="1"/>
  <c r="B1275" i="1"/>
  <c r="C1275" i="1"/>
  <c r="B1276" i="1"/>
  <c r="C1276" i="1" s="1"/>
  <c r="B1277" i="1"/>
  <c r="C1277" i="1"/>
  <c r="B1278" i="1"/>
  <c r="C1278" i="1" s="1"/>
  <c r="B1279" i="1"/>
  <c r="C1279" i="1"/>
  <c r="B1280" i="1"/>
  <c r="C1280" i="1"/>
  <c r="B1281" i="1"/>
  <c r="C1281" i="1" s="1"/>
  <c r="B1282" i="1"/>
  <c r="C1282" i="1" s="1"/>
  <c r="B1283" i="1"/>
  <c r="C1283" i="1"/>
  <c r="B1284" i="1"/>
  <c r="C1284" i="1" s="1"/>
  <c r="B1285" i="1"/>
  <c r="C1285" i="1"/>
  <c r="B1286" i="1"/>
  <c r="C1286" i="1" s="1"/>
  <c r="B1287" i="1"/>
  <c r="C1287" i="1"/>
  <c r="B1288" i="1"/>
  <c r="C1288" i="1"/>
  <c r="B1289" i="1"/>
  <c r="C1289" i="1" s="1"/>
  <c r="B1290" i="1"/>
  <c r="C1290" i="1" s="1"/>
  <c r="B1291" i="1"/>
  <c r="C1291" i="1"/>
  <c r="B1292" i="1"/>
  <c r="C1292" i="1" s="1"/>
  <c r="B1293" i="1"/>
  <c r="C1293" i="1"/>
  <c r="B1294" i="1"/>
  <c r="C1294" i="1" s="1"/>
  <c r="B1295" i="1"/>
  <c r="C1295" i="1"/>
  <c r="B1296" i="1"/>
  <c r="C1296" i="1"/>
  <c r="B1297" i="1"/>
  <c r="C1297" i="1" s="1"/>
  <c r="B1298" i="1"/>
  <c r="C1298" i="1" s="1"/>
  <c r="B1299" i="1"/>
  <c r="C1299" i="1"/>
  <c r="B1300" i="1"/>
  <c r="C1300" i="1" s="1"/>
  <c r="B1301" i="1"/>
  <c r="C1301" i="1"/>
  <c r="B1302" i="1"/>
  <c r="C1302" i="1" s="1"/>
  <c r="B1303" i="1"/>
  <c r="C1303" i="1" s="1"/>
  <c r="B1304" i="1"/>
  <c r="C1304" i="1"/>
  <c r="B1305" i="1"/>
  <c r="C1305" i="1"/>
  <c r="B1306" i="1"/>
  <c r="C1306" i="1" s="1"/>
  <c r="B1307" i="1"/>
  <c r="C1307" i="1"/>
  <c r="B1308" i="1"/>
  <c r="C1308" i="1" s="1"/>
  <c r="B1309" i="1"/>
  <c r="C1309" i="1"/>
  <c r="B1310" i="1"/>
  <c r="C1310" i="1" s="1"/>
  <c r="B1311" i="1"/>
  <c r="C1311" i="1" s="1"/>
  <c r="B1312" i="1"/>
  <c r="C1312" i="1"/>
  <c r="B1313" i="1"/>
  <c r="C1313" i="1"/>
  <c r="B1314" i="1"/>
  <c r="C1314" i="1" s="1"/>
  <c r="B1315" i="1"/>
  <c r="C1315" i="1"/>
  <c r="B1316" i="1"/>
  <c r="C1316" i="1" s="1"/>
  <c r="B1317" i="1"/>
  <c r="C1317" i="1"/>
  <c r="B1318" i="1"/>
  <c r="C1318" i="1" s="1"/>
  <c r="B1319" i="1"/>
  <c r="C1319" i="1" s="1"/>
  <c r="B1320" i="1"/>
  <c r="C1320" i="1"/>
  <c r="B1321" i="1"/>
  <c r="C1321" i="1" s="1"/>
  <c r="B1322" i="1"/>
  <c r="C1322" i="1" s="1"/>
  <c r="B1323" i="1"/>
  <c r="C1323" i="1"/>
  <c r="B1324" i="1"/>
  <c r="C1324" i="1" s="1"/>
  <c r="B1325" i="1"/>
  <c r="C1325" i="1"/>
  <c r="B1326" i="1"/>
  <c r="C1326" i="1" s="1"/>
  <c r="B1327" i="1"/>
  <c r="C1327" i="1" s="1"/>
  <c r="B1328" i="1"/>
  <c r="C1328" i="1"/>
  <c r="B1329" i="1"/>
  <c r="C1329" i="1"/>
  <c r="B1330" i="1"/>
  <c r="C1330" i="1" s="1"/>
  <c r="B1331" i="1"/>
  <c r="C1331" i="1"/>
  <c r="B1332" i="1"/>
  <c r="C1332" i="1" s="1"/>
  <c r="B1333" i="1"/>
  <c r="C1333" i="1"/>
  <c r="B1334" i="1"/>
  <c r="C1334" i="1" s="1"/>
  <c r="B1335" i="1"/>
  <c r="C1335" i="1"/>
  <c r="B1336" i="1"/>
  <c r="C1336" i="1"/>
  <c r="B1337" i="1"/>
  <c r="C1337" i="1" s="1"/>
  <c r="B1338" i="1"/>
  <c r="C1338" i="1" s="1"/>
  <c r="B1339" i="1"/>
  <c r="C1339" i="1" s="1"/>
  <c r="B1340" i="1"/>
  <c r="C1340" i="1" s="1"/>
  <c r="B1341" i="1"/>
  <c r="C1341" i="1"/>
  <c r="B1342" i="1"/>
  <c r="C1342" i="1" s="1"/>
  <c r="B1343" i="1"/>
  <c r="C1343" i="1" s="1"/>
  <c r="B1344" i="1"/>
  <c r="C1344" i="1"/>
  <c r="B1345" i="1"/>
  <c r="C1345" i="1"/>
  <c r="B1346" i="1"/>
  <c r="C1346" i="1" s="1"/>
  <c r="B1347" i="1"/>
  <c r="C1347" i="1"/>
  <c r="B1348" i="1"/>
  <c r="C1348" i="1" s="1"/>
  <c r="B1349" i="1"/>
  <c r="C1349" i="1"/>
  <c r="B1350" i="1"/>
  <c r="C1350" i="1" s="1"/>
  <c r="B1351" i="1"/>
  <c r="C1351" i="1" s="1"/>
  <c r="B1352" i="1"/>
  <c r="C1352" i="1"/>
  <c r="B1353" i="1"/>
  <c r="C1353" i="1"/>
  <c r="B1354" i="1"/>
  <c r="C1354" i="1" s="1"/>
  <c r="B1355" i="1"/>
  <c r="C1355" i="1"/>
  <c r="B1356" i="1"/>
  <c r="C1356" i="1" s="1"/>
  <c r="B1357" i="1"/>
  <c r="C1357" i="1"/>
  <c r="B1358" i="1"/>
  <c r="C1358" i="1" s="1"/>
  <c r="B1359" i="1"/>
  <c r="C1359" i="1" s="1"/>
  <c r="B1360" i="1"/>
  <c r="C1360" i="1"/>
  <c r="B1361" i="1"/>
  <c r="C1361" i="1"/>
  <c r="B1362" i="1"/>
  <c r="C1362" i="1" s="1"/>
  <c r="B1363" i="1"/>
  <c r="C1363" i="1"/>
  <c r="B1364" i="1"/>
  <c r="C1364" i="1" s="1"/>
  <c r="B1365" i="1"/>
  <c r="C1365" i="1"/>
  <c r="B1366" i="1"/>
  <c r="C1366" i="1"/>
  <c r="B1367" i="1"/>
  <c r="C1367" i="1"/>
  <c r="B1368" i="1"/>
  <c r="C1368" i="1" s="1"/>
  <c r="B1369" i="1"/>
  <c r="C1369" i="1"/>
  <c r="B1370" i="1"/>
  <c r="C1370" i="1" s="1"/>
  <c r="B1371" i="1"/>
  <c r="C1371" i="1" s="1"/>
  <c r="B1372" i="1"/>
  <c r="C1372" i="1" s="1"/>
  <c r="B1373" i="1"/>
  <c r="C1373" i="1"/>
  <c r="B1374" i="1"/>
  <c r="C1374" i="1" s="1"/>
  <c r="B1375" i="1"/>
  <c r="C1375" i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/>
  <c r="B1382" i="1"/>
  <c r="C1382" i="1" s="1"/>
  <c r="B1383" i="1"/>
  <c r="C1383" i="1"/>
  <c r="B1384" i="1"/>
  <c r="C1384" i="1"/>
  <c r="B1385" i="1"/>
  <c r="C1385" i="1"/>
  <c r="B1386" i="1"/>
  <c r="C1386" i="1" s="1"/>
  <c r="B1387" i="1"/>
  <c r="C1387" i="1" s="1"/>
  <c r="B1388" i="1"/>
  <c r="C1388" i="1" s="1"/>
  <c r="B1389" i="1"/>
  <c r="C1389" i="1"/>
  <c r="B1390" i="1"/>
  <c r="C1390" i="1" s="1"/>
  <c r="B1391" i="1"/>
  <c r="C1391" i="1"/>
  <c r="B1392" i="1"/>
  <c r="C1392" i="1"/>
  <c r="B1393" i="1"/>
  <c r="C1393" i="1" s="1"/>
  <c r="B1394" i="1"/>
  <c r="C1394" i="1" s="1"/>
  <c r="B1395" i="1"/>
  <c r="C1395" i="1" s="1"/>
  <c r="B1396" i="1"/>
  <c r="C1396" i="1" s="1"/>
  <c r="B1397" i="1"/>
  <c r="C1397" i="1"/>
  <c r="B1398" i="1"/>
  <c r="C1398" i="1" s="1"/>
  <c r="B1399" i="1"/>
  <c r="C1399" i="1"/>
  <c r="B1400" i="1"/>
  <c r="C1400" i="1"/>
  <c r="B1401" i="1"/>
  <c r="C1401" i="1" s="1"/>
  <c r="B1402" i="1"/>
  <c r="C1402" i="1" s="1"/>
  <c r="B1403" i="1"/>
  <c r="C1403" i="1" s="1"/>
  <c r="B1404" i="1"/>
  <c r="C1404" i="1" s="1"/>
  <c r="B1405" i="1"/>
  <c r="C1405" i="1"/>
  <c r="B1406" i="1"/>
  <c r="C1406" i="1" s="1"/>
  <c r="B1407" i="1"/>
  <c r="C1407" i="1" s="1"/>
  <c r="B1408" i="1"/>
  <c r="C1408" i="1"/>
  <c r="B1409" i="1"/>
  <c r="C1409" i="1" s="1"/>
  <c r="B1410" i="1"/>
  <c r="C1410" i="1" s="1"/>
  <c r="B1411" i="1"/>
  <c r="C1411" i="1" s="1"/>
  <c r="B1412" i="1"/>
  <c r="C1412" i="1" s="1"/>
  <c r="B1413" i="1"/>
  <c r="C1413" i="1"/>
  <c r="B1414" i="1"/>
  <c r="C1414" i="1" s="1"/>
  <c r="B1415" i="1"/>
  <c r="C1415" i="1"/>
  <c r="B1416" i="1"/>
  <c r="C1416" i="1"/>
  <c r="B1417" i="1"/>
  <c r="C1417" i="1" s="1"/>
  <c r="B1418" i="1"/>
  <c r="C1418" i="1" s="1"/>
  <c r="B1419" i="1"/>
  <c r="C1419" i="1" s="1"/>
  <c r="B1420" i="1"/>
  <c r="C1420" i="1" s="1"/>
  <c r="B1421" i="1"/>
  <c r="C1421" i="1"/>
  <c r="B1422" i="1"/>
  <c r="C1422" i="1"/>
  <c r="B1423" i="1"/>
  <c r="C1423" i="1" s="1"/>
  <c r="B1424" i="1"/>
  <c r="C1424" i="1"/>
  <c r="B1425" i="1"/>
  <c r="C1425" i="1" s="1"/>
  <c r="B1426" i="1"/>
  <c r="C1426" i="1" s="1"/>
  <c r="B1427" i="1"/>
  <c r="B1428" i="1"/>
  <c r="C1428" i="1"/>
  <c r="B1429" i="1"/>
  <c r="C1429" i="1"/>
  <c r="B1430" i="1"/>
  <c r="C1430" i="1"/>
  <c r="B1431" i="1"/>
  <c r="C1431" i="1"/>
  <c r="B1432" i="1"/>
  <c r="C1432" i="1" s="1"/>
  <c r="B1433" i="1"/>
  <c r="C1433" i="1"/>
  <c r="B1434" i="1"/>
  <c r="C1434" i="1" s="1"/>
  <c r="B1435" i="1"/>
  <c r="C1435" i="1" s="1"/>
  <c r="B1436" i="1"/>
  <c r="C1436" i="1" s="1"/>
  <c r="B1437" i="1"/>
  <c r="B1438" i="1"/>
  <c r="C1438" i="1" s="1"/>
  <c r="B1439" i="1"/>
  <c r="C1439" i="1"/>
  <c r="B1440" i="1"/>
  <c r="C1440" i="1"/>
  <c r="B1441" i="1"/>
  <c r="C1441" i="1" s="1"/>
  <c r="B1442" i="1"/>
  <c r="C1442" i="1" s="1"/>
  <c r="B1443" i="1"/>
  <c r="C1443" i="1" s="1"/>
  <c r="B1444" i="1"/>
  <c r="C1444" i="1" s="1"/>
  <c r="B1445" i="1"/>
  <c r="C1445" i="1"/>
  <c r="B1446" i="1"/>
  <c r="C1446" i="1"/>
  <c r="B1447" i="1"/>
  <c r="C1447" i="1" s="1"/>
  <c r="B1448" i="1"/>
  <c r="C1448" i="1"/>
  <c r="B1449" i="1"/>
  <c r="C1449" i="1"/>
  <c r="B1450" i="1"/>
  <c r="C1450" i="1" s="1"/>
  <c r="B1451" i="1"/>
  <c r="C1451" i="1" s="1"/>
  <c r="B1452" i="1"/>
  <c r="C1452" i="1"/>
  <c r="B1453" i="1"/>
  <c r="C1453" i="1"/>
  <c r="B1454" i="1"/>
  <c r="C1454" i="1" s="1"/>
  <c r="B1455" i="1"/>
  <c r="C1455" i="1"/>
  <c r="B1456" i="1"/>
  <c r="C1456" i="1" s="1"/>
  <c r="B1457" i="1"/>
  <c r="C1457" i="1"/>
  <c r="B1458" i="1"/>
  <c r="C1458" i="1" s="1"/>
  <c r="B1459" i="1"/>
  <c r="C1459" i="1"/>
  <c r="B1460" i="1"/>
  <c r="C1460" i="1" s="1"/>
  <c r="B1461" i="1"/>
  <c r="C1461" i="1"/>
  <c r="B1462" i="1"/>
  <c r="C1462" i="1"/>
  <c r="B1463" i="1"/>
  <c r="C1463" i="1" s="1"/>
  <c r="B1464" i="1"/>
  <c r="C1464" i="1"/>
  <c r="B1465" i="1"/>
  <c r="C1465" i="1" s="1"/>
  <c r="B1466" i="1"/>
  <c r="C1466" i="1" s="1"/>
  <c r="B1467" i="1"/>
  <c r="C1467" i="1"/>
  <c r="B1468" i="1"/>
  <c r="C1468" i="1" s="1"/>
  <c r="B1469" i="1"/>
  <c r="B1470" i="1"/>
  <c r="C1470" i="1" s="1"/>
  <c r="B1471" i="1"/>
  <c r="C1471" i="1" s="1"/>
  <c r="B1472" i="1"/>
  <c r="C1472" i="1"/>
  <c r="B1473" i="1"/>
  <c r="C1473" i="1" s="1"/>
  <c r="B1474" i="1"/>
  <c r="C1474" i="1" s="1"/>
  <c r="B1475" i="1"/>
  <c r="C1475" i="1" s="1"/>
  <c r="B1476" i="1"/>
  <c r="C1476" i="1"/>
  <c r="B1477" i="1"/>
  <c r="C1477" i="1"/>
  <c r="B1478" i="1"/>
  <c r="C1478" i="1"/>
  <c r="B1479" i="1"/>
  <c r="C1479" i="1"/>
  <c r="B1480" i="1"/>
  <c r="C1480" i="1" s="1"/>
  <c r="B1481" i="1"/>
  <c r="C1481" i="1"/>
  <c r="B1482" i="1"/>
  <c r="C1482" i="1" s="1"/>
  <c r="B1483" i="1"/>
  <c r="C1483" i="1"/>
  <c r="B1484" i="1"/>
  <c r="C1484" i="1"/>
  <c r="B1485" i="1"/>
  <c r="C1485" i="1"/>
  <c r="B1486" i="1"/>
  <c r="C1486" i="1"/>
  <c r="B1487" i="1"/>
  <c r="C1487" i="1" s="1"/>
  <c r="B1488" i="1"/>
  <c r="C1488" i="1" s="1"/>
  <c r="B1489" i="1"/>
  <c r="C1489" i="1"/>
  <c r="B1490" i="1"/>
  <c r="B1491" i="1"/>
  <c r="C1491" i="1" s="1"/>
  <c r="B1492" i="1"/>
  <c r="C1492" i="1"/>
  <c r="B1493" i="1"/>
  <c r="C1493" i="1"/>
  <c r="B1494" i="1"/>
  <c r="C1494" i="1" s="1"/>
  <c r="B1495" i="1"/>
  <c r="C1495" i="1"/>
  <c r="B1496" i="1"/>
  <c r="C1496" i="1"/>
  <c r="B1497" i="1"/>
  <c r="C1497" i="1" s="1"/>
  <c r="B1498" i="1"/>
  <c r="C1498" i="1" s="1"/>
  <c r="B1499" i="1"/>
  <c r="C1499" i="1" s="1"/>
  <c r="B1500" i="1"/>
  <c r="C1500" i="1"/>
  <c r="B1501" i="1"/>
  <c r="B1502" i="1"/>
  <c r="B1503" i="1"/>
  <c r="C1503" i="1"/>
  <c r="B1504" i="1"/>
  <c r="C1504" i="1" s="1"/>
  <c r="B1505" i="1"/>
  <c r="C1505" i="1" s="1"/>
  <c r="B1506" i="1"/>
  <c r="C1506" i="1" s="1"/>
  <c r="B1507" i="1"/>
  <c r="C1507" i="1"/>
  <c r="B1508" i="1"/>
  <c r="C1508" i="1" s="1"/>
  <c r="B1509" i="1"/>
  <c r="C1509" i="1"/>
  <c r="B1510" i="1"/>
  <c r="C1510" i="1"/>
  <c r="B1511" i="1"/>
  <c r="C1511" i="1" s="1"/>
  <c r="B1512" i="1"/>
  <c r="C1512" i="1"/>
  <c r="B1513" i="1"/>
  <c r="C1513" i="1"/>
  <c r="B1514" i="1"/>
  <c r="C1514" i="1" s="1"/>
  <c r="B1515" i="1"/>
  <c r="C1515" i="1"/>
  <c r="B1516" i="1"/>
  <c r="C1516" i="1" s="1"/>
  <c r="B1517" i="1"/>
  <c r="C1517" i="1"/>
  <c r="B1518" i="1"/>
  <c r="C1518" i="1"/>
  <c r="B1519" i="1"/>
  <c r="C1519" i="1" s="1"/>
  <c r="B1520" i="1"/>
  <c r="C1520" i="1"/>
  <c r="B1521" i="1"/>
  <c r="C1521" i="1" s="1"/>
  <c r="B1522" i="1"/>
  <c r="B1523" i="1"/>
  <c r="C1523" i="1" s="1"/>
  <c r="B1524" i="1"/>
  <c r="C1524" i="1"/>
  <c r="B1525" i="1"/>
  <c r="C1525" i="1"/>
  <c r="B1526" i="1"/>
  <c r="C1526" i="1"/>
  <c r="B1527" i="1"/>
  <c r="C1527" i="1"/>
  <c r="B1528" i="1"/>
  <c r="C1528" i="1" s="1"/>
  <c r="B1529" i="1"/>
  <c r="C1529" i="1"/>
  <c r="B1530" i="1"/>
  <c r="C1530" i="1" s="1"/>
  <c r="B1531" i="1"/>
  <c r="C1531" i="1" s="1"/>
  <c r="B1532" i="1"/>
  <c r="C1532" i="1"/>
  <c r="B1533" i="1"/>
  <c r="B1534" i="1"/>
  <c r="C1534" i="1"/>
  <c r="B1535" i="1"/>
  <c r="B1536" i="1"/>
  <c r="C1536" i="1" s="1"/>
  <c r="B1537" i="1"/>
  <c r="C1537" i="1"/>
  <c r="B1538" i="1"/>
  <c r="C1538" i="1" s="1"/>
  <c r="B1539" i="1"/>
  <c r="C1539" i="1"/>
  <c r="B1540" i="1"/>
  <c r="C1540" i="1" s="1"/>
  <c r="B1541" i="1"/>
  <c r="C1541" i="1"/>
  <c r="B1542" i="1"/>
  <c r="C1542" i="1" s="1"/>
  <c r="B1543" i="1"/>
  <c r="C1543" i="1" s="1"/>
  <c r="B1544" i="1"/>
  <c r="C1544" i="1"/>
  <c r="B1545" i="1"/>
  <c r="C1545" i="1" s="1"/>
  <c r="B1546" i="1"/>
  <c r="C1546" i="1" s="1"/>
  <c r="B1547" i="1"/>
  <c r="C1547" i="1" s="1"/>
  <c r="B1548" i="1"/>
  <c r="C1548" i="1" s="1"/>
  <c r="B1549" i="1"/>
  <c r="C1549" i="1"/>
  <c r="B1550" i="1"/>
  <c r="C1550" i="1" s="1"/>
  <c r="B1551" i="1"/>
  <c r="C1551" i="1"/>
  <c r="B1552" i="1"/>
  <c r="C1552" i="1"/>
  <c r="B1553" i="1"/>
  <c r="C1553" i="1" s="1"/>
  <c r="B1554" i="1"/>
  <c r="B1555" i="1"/>
  <c r="C1555" i="1"/>
  <c r="B1556" i="1"/>
  <c r="C1556" i="1"/>
  <c r="B1557" i="1"/>
  <c r="C1557" i="1"/>
  <c r="B1558" i="1"/>
  <c r="C1558" i="1"/>
  <c r="B1559" i="1"/>
  <c r="C1559" i="1" s="1"/>
  <c r="B1560" i="1"/>
  <c r="C1560" i="1" s="1"/>
  <c r="B1561" i="1"/>
  <c r="C1561" i="1"/>
  <c r="B1562" i="1"/>
  <c r="C1562" i="1" s="1"/>
  <c r="B1563" i="1"/>
  <c r="C1563" i="1"/>
  <c r="B1564" i="1"/>
  <c r="C1564" i="1" s="1"/>
  <c r="B1565" i="1"/>
  <c r="B1566" i="1"/>
  <c r="C1566" i="1"/>
  <c r="B1567" i="1"/>
  <c r="C1567" i="1" s="1"/>
  <c r="B1568" i="1"/>
  <c r="C1568" i="1"/>
  <c r="B1569" i="1"/>
  <c r="C1569" i="1"/>
  <c r="B1570" i="1"/>
  <c r="C1570" i="1" s="1"/>
  <c r="B1571" i="1"/>
  <c r="C1571" i="1" s="1"/>
  <c r="B1572" i="1"/>
  <c r="C1572" i="1"/>
  <c r="B1573" i="1"/>
  <c r="C1573" i="1"/>
  <c r="B1574" i="1"/>
  <c r="C1574" i="1" s="1"/>
  <c r="B1575" i="1"/>
  <c r="C1575" i="1"/>
  <c r="B1576" i="1"/>
  <c r="C1576" i="1" s="1"/>
  <c r="B1577" i="1"/>
  <c r="C1577" i="1" s="1"/>
  <c r="B1578" i="1"/>
  <c r="C1578" i="1" s="1"/>
  <c r="B1579" i="1"/>
  <c r="C1579" i="1" s="1"/>
  <c r="B1580" i="1"/>
  <c r="C1580" i="1"/>
  <c r="B1581" i="1"/>
  <c r="C1581" i="1"/>
  <c r="B1582" i="1"/>
  <c r="C1582" i="1" s="1"/>
  <c r="B1583" i="1"/>
  <c r="C1583" i="1"/>
  <c r="B1584" i="1"/>
  <c r="C1584" i="1" s="1"/>
  <c r="B1585" i="1"/>
  <c r="B1586" i="1"/>
  <c r="C1586" i="1" s="1"/>
  <c r="B1587" i="1"/>
  <c r="C1587" i="1"/>
  <c r="B1588" i="1"/>
  <c r="C1588" i="1" s="1"/>
  <c r="B1589" i="1"/>
  <c r="C1589" i="1"/>
  <c r="B1590" i="1"/>
  <c r="C1590" i="1"/>
  <c r="B1591" i="1"/>
  <c r="C1591" i="1" s="1"/>
  <c r="B1592" i="1"/>
  <c r="C1592" i="1"/>
  <c r="B1593" i="1"/>
  <c r="C1593" i="1" s="1"/>
  <c r="B1594" i="1"/>
  <c r="C1594" i="1" s="1"/>
  <c r="B1595" i="1"/>
  <c r="C1595" i="1"/>
  <c r="B1596" i="1"/>
  <c r="C1596" i="1" s="1"/>
  <c r="B1597" i="1"/>
  <c r="B1598" i="1"/>
  <c r="B1599" i="1"/>
  <c r="C1599" i="1" s="1"/>
  <c r="B1600" i="1"/>
  <c r="C1600" i="1"/>
  <c r="B1601" i="1"/>
  <c r="C1601" i="1" s="1"/>
  <c r="B1602" i="1"/>
  <c r="C1602" i="1" s="1"/>
  <c r="B1603" i="1"/>
  <c r="C1603" i="1" s="1"/>
  <c r="B1604" i="1"/>
  <c r="C1604" i="1"/>
  <c r="B1605" i="1"/>
  <c r="C1605" i="1"/>
  <c r="B1606" i="1"/>
  <c r="C1606" i="1"/>
  <c r="B1607" i="1"/>
  <c r="C1607" i="1"/>
  <c r="B1608" i="1"/>
  <c r="C1608" i="1" s="1"/>
  <c r="B1609" i="1"/>
  <c r="C1609" i="1"/>
  <c r="B1610" i="1"/>
  <c r="C1610" i="1" s="1"/>
  <c r="B1611" i="1"/>
  <c r="C1611" i="1"/>
  <c r="B1612" i="1"/>
  <c r="C1612" i="1"/>
  <c r="B1613" i="1"/>
  <c r="C1613" i="1"/>
  <c r="B1614" i="1"/>
  <c r="C1614" i="1"/>
  <c r="B1615" i="1"/>
  <c r="C1615" i="1" s="1"/>
  <c r="B1616" i="1"/>
  <c r="C1616" i="1" s="1"/>
  <c r="B1617" i="1"/>
  <c r="C1617" i="1"/>
  <c r="B1618" i="1"/>
  <c r="C1618" i="1" s="1"/>
  <c r="B1619" i="1"/>
  <c r="C1619" i="1" s="1"/>
  <c r="B1620" i="1"/>
  <c r="C1620" i="1"/>
  <c r="B1621" i="1"/>
  <c r="C1621" i="1"/>
  <c r="B1622" i="1"/>
  <c r="C1622" i="1" s="1"/>
  <c r="B1623" i="1"/>
  <c r="C1623" i="1"/>
  <c r="B1624" i="1"/>
  <c r="C1624" i="1"/>
  <c r="B1625" i="1"/>
  <c r="C1625" i="1" s="1"/>
  <c r="B1626" i="1"/>
  <c r="C1626" i="1" s="1"/>
  <c r="B1627" i="1"/>
  <c r="C1627" i="1" s="1"/>
  <c r="B1628" i="1"/>
  <c r="C1628" i="1"/>
  <c r="B1629" i="1"/>
  <c r="B1630" i="1"/>
  <c r="C1630" i="1" s="1"/>
  <c r="B1631" i="1"/>
  <c r="C1631" i="1"/>
  <c r="B1632" i="1"/>
  <c r="C1632" i="1" s="1"/>
  <c r="B1633" i="1"/>
  <c r="C1633" i="1" s="1"/>
  <c r="B1634" i="1"/>
  <c r="C1634" i="1" s="1"/>
  <c r="B1635" i="1"/>
  <c r="C1635" i="1"/>
  <c r="B1636" i="1"/>
  <c r="C1636" i="1" s="1"/>
  <c r="B1637" i="1"/>
  <c r="C1637" i="1"/>
  <c r="B1638" i="1"/>
  <c r="C1638" i="1"/>
  <c r="B1639" i="1"/>
  <c r="C1639" i="1" s="1"/>
  <c r="B1640" i="1"/>
  <c r="C1640" i="1"/>
  <c r="B1641" i="1"/>
  <c r="C1641" i="1"/>
  <c r="B1642" i="1"/>
  <c r="C1642" i="1" s="1"/>
  <c r="B1643" i="1"/>
  <c r="C1643" i="1"/>
  <c r="B1644" i="1"/>
  <c r="C1644" i="1" s="1"/>
  <c r="B1645" i="1"/>
  <c r="C1645" i="1"/>
  <c r="B1646" i="1"/>
  <c r="C1646" i="1"/>
  <c r="B1647" i="1"/>
  <c r="C1647" i="1" s="1"/>
  <c r="B1648" i="1"/>
  <c r="B1649" i="1"/>
  <c r="C1649" i="1" s="1"/>
  <c r="B1650" i="1"/>
  <c r="C1650" i="1" s="1"/>
  <c r="B1651" i="1"/>
  <c r="C1651" i="1" s="1"/>
  <c r="B1652" i="1"/>
  <c r="C1652" i="1"/>
  <c r="B1653" i="1"/>
  <c r="C1653" i="1"/>
  <c r="B1654" i="1"/>
  <c r="C1654" i="1"/>
  <c r="B1655" i="1"/>
  <c r="C1655" i="1"/>
  <c r="B1656" i="1"/>
  <c r="C1656" i="1" s="1"/>
  <c r="B1657" i="1"/>
  <c r="C1657" i="1"/>
  <c r="B1658" i="1"/>
  <c r="C1658" i="1" s="1"/>
  <c r="B1659" i="1"/>
  <c r="C1659" i="1" s="1"/>
  <c r="B1660" i="1"/>
  <c r="C1660" i="1"/>
  <c r="B1661" i="1"/>
  <c r="B1662" i="1"/>
  <c r="B1663" i="1"/>
  <c r="C1663" i="1"/>
  <c r="B1664" i="1"/>
  <c r="C1664" i="1" s="1"/>
  <c r="B1665" i="1"/>
  <c r="C1665" i="1"/>
  <c r="B1666" i="1"/>
  <c r="C1666" i="1" s="1"/>
  <c r="B1667" i="1"/>
  <c r="C1667" i="1"/>
  <c r="B1668" i="1"/>
  <c r="C1668" i="1" s="1"/>
  <c r="B1669" i="1"/>
  <c r="C1669" i="1"/>
  <c r="B1670" i="1"/>
  <c r="C1670" i="1" s="1"/>
  <c r="B1671" i="1"/>
  <c r="C1671" i="1"/>
  <c r="B1672" i="1"/>
  <c r="C1672" i="1"/>
  <c r="B1673" i="1"/>
  <c r="C1673" i="1" s="1"/>
  <c r="B1674" i="1"/>
  <c r="C1674" i="1" s="1"/>
  <c r="B1675" i="1"/>
  <c r="C1675" i="1" s="1"/>
  <c r="B1676" i="1"/>
  <c r="C1676" i="1" s="1"/>
  <c r="B1677" i="1"/>
  <c r="C1677" i="1"/>
  <c r="B1678" i="1"/>
  <c r="C1678" i="1" s="1"/>
  <c r="B1679" i="1"/>
  <c r="C1679" i="1"/>
  <c r="B1680" i="1"/>
  <c r="C1680" i="1"/>
  <c r="B1681" i="1"/>
  <c r="C1681" i="1" s="1"/>
  <c r="B1682" i="1"/>
  <c r="C1682" i="1" s="1"/>
  <c r="B1683" i="1"/>
  <c r="C1683" i="1"/>
  <c r="B1684" i="1"/>
  <c r="C1684" i="1"/>
  <c r="B1685" i="1"/>
  <c r="C1685" i="1"/>
  <c r="B1686" i="1"/>
  <c r="C1686" i="1"/>
  <c r="B1687" i="1"/>
  <c r="C1687" i="1" s="1"/>
  <c r="B1688" i="1"/>
  <c r="C1688" i="1"/>
  <c r="B1689" i="1"/>
  <c r="C1689" i="1"/>
  <c r="B1690" i="1"/>
  <c r="C1690" i="1" s="1"/>
  <c r="B1691" i="1"/>
  <c r="C1691" i="1"/>
  <c r="B1692" i="1"/>
  <c r="C1692" i="1" s="1"/>
  <c r="B1693" i="1"/>
  <c r="B1694" i="1"/>
  <c r="C1694" i="1"/>
  <c r="B1695" i="1"/>
  <c r="C1695" i="1" s="1"/>
  <c r="B1696" i="1"/>
  <c r="C1696" i="1"/>
  <c r="B1697" i="1"/>
  <c r="C1697" i="1"/>
  <c r="B1698" i="1"/>
  <c r="C1698" i="1" s="1"/>
  <c r="B1699" i="1"/>
  <c r="C1699" i="1" s="1"/>
  <c r="B1700" i="1"/>
  <c r="C1700" i="1"/>
  <c r="B1701" i="1"/>
  <c r="C1701" i="1"/>
  <c r="B1702" i="1"/>
  <c r="C1702" i="1" s="1"/>
  <c r="B1703" i="1"/>
  <c r="C1703" i="1"/>
  <c r="B1704" i="1"/>
  <c r="C1704" i="1" s="1"/>
  <c r="B1705" i="1"/>
  <c r="C1705" i="1" s="1"/>
  <c r="B1706" i="1"/>
  <c r="C1706" i="1" s="1"/>
  <c r="B1707" i="1"/>
  <c r="C1707" i="1" s="1"/>
  <c r="B1708" i="1"/>
  <c r="C1708" i="1"/>
  <c r="B1709" i="1"/>
  <c r="B1710" i="1"/>
  <c r="C1710" i="1" s="1"/>
  <c r="B1711" i="1"/>
  <c r="C1711" i="1"/>
  <c r="B1712" i="1"/>
  <c r="C1712" i="1" s="1"/>
  <c r="B1713" i="1"/>
  <c r="C1713" i="1"/>
  <c r="B1714" i="1"/>
  <c r="C1714" i="1" s="1"/>
  <c r="B1715" i="1"/>
  <c r="C1715" i="1"/>
  <c r="B1716" i="1"/>
  <c r="C1716" i="1" s="1"/>
  <c r="B1717" i="1"/>
  <c r="C1717" i="1"/>
  <c r="B1718" i="1"/>
  <c r="C1718" i="1"/>
  <c r="B1719" i="1"/>
  <c r="C1719" i="1" s="1"/>
  <c r="B1720" i="1"/>
  <c r="C1720" i="1"/>
  <c r="B1721" i="1"/>
  <c r="C1721" i="1" s="1"/>
  <c r="B1722" i="1"/>
  <c r="C1722" i="1" s="1"/>
  <c r="B1723" i="1"/>
  <c r="C1723" i="1"/>
  <c r="B1724" i="1"/>
  <c r="C1724" i="1" s="1"/>
  <c r="B1725" i="1"/>
  <c r="B1726" i="1"/>
  <c r="B1727" i="1"/>
  <c r="C1727" i="1" s="1"/>
  <c r="B1728" i="1"/>
  <c r="C1728" i="1"/>
  <c r="B1729" i="1"/>
  <c r="C1729" i="1" s="1"/>
  <c r="B1730" i="1"/>
  <c r="C1730" i="1" s="1"/>
  <c r="B1731" i="1"/>
  <c r="C1731" i="1" s="1"/>
  <c r="B1732" i="1"/>
  <c r="C1732" i="1"/>
  <c r="B1733" i="1"/>
  <c r="C1733" i="1"/>
  <c r="B1734" i="1"/>
  <c r="C1734" i="1"/>
  <c r="B1735" i="1"/>
  <c r="C1735" i="1"/>
  <c r="B1736" i="1"/>
  <c r="C1736" i="1" s="1"/>
  <c r="B1737" i="1"/>
  <c r="C1737" i="1"/>
  <c r="B1738" i="1"/>
  <c r="C1738" i="1" s="1"/>
  <c r="B1739" i="1"/>
  <c r="C1739" i="1"/>
  <c r="B1740" i="1"/>
  <c r="C1740" i="1"/>
  <c r="B1741" i="1"/>
  <c r="C1741" i="1"/>
  <c r="B1742" i="1"/>
  <c r="C1742" i="1"/>
  <c r="B1743" i="1"/>
  <c r="C1743" i="1" s="1"/>
  <c r="B1744" i="1"/>
  <c r="C1744" i="1" s="1"/>
  <c r="B1745" i="1"/>
  <c r="C1745" i="1"/>
  <c r="B1746" i="1"/>
  <c r="C1746" i="1" s="1"/>
  <c r="B1747" i="1"/>
  <c r="C1747" i="1" s="1"/>
  <c r="B1748" i="1"/>
  <c r="C1748" i="1" s="1"/>
  <c r="B1749" i="1"/>
  <c r="C1749" i="1"/>
  <c r="B1750" i="1"/>
  <c r="C1750" i="1" s="1"/>
  <c r="B1751" i="1"/>
  <c r="C1751" i="1"/>
  <c r="B1752" i="1"/>
  <c r="C1752" i="1"/>
  <c r="B1753" i="1"/>
  <c r="C1753" i="1" s="1"/>
  <c r="B1754" i="1"/>
  <c r="C1754" i="1" s="1"/>
  <c r="B1755" i="1"/>
  <c r="C1755" i="1" s="1"/>
  <c r="B1756" i="1"/>
  <c r="C1756" i="1"/>
  <c r="B1757" i="1"/>
  <c r="B1758" i="1"/>
  <c r="B1759" i="1"/>
  <c r="C1759" i="1"/>
  <c r="B1760" i="1"/>
  <c r="C1760" i="1" s="1"/>
  <c r="B1761" i="1"/>
  <c r="C1761" i="1" s="1"/>
  <c r="B1762" i="1"/>
  <c r="C1762" i="1" s="1"/>
  <c r="B1763" i="1"/>
  <c r="C1763" i="1"/>
  <c r="B1764" i="1"/>
  <c r="C1764" i="1" s="1"/>
  <c r="B1765" i="1"/>
  <c r="C1765" i="1"/>
  <c r="B1766" i="1"/>
  <c r="C1766" i="1" s="1"/>
  <c r="B1767" i="1"/>
  <c r="C1767" i="1" s="1"/>
  <c r="B1768" i="1"/>
  <c r="C1768" i="1"/>
  <c r="B1769" i="1"/>
  <c r="C1769" i="1"/>
  <c r="B1770" i="1"/>
  <c r="C1770" i="1" s="1"/>
  <c r="B1771" i="1"/>
  <c r="C1771" i="1"/>
  <c r="B1772" i="1"/>
  <c r="C1772" i="1" s="1"/>
  <c r="B1773" i="1"/>
  <c r="C1773" i="1"/>
  <c r="B1774" i="1"/>
  <c r="C1774" i="1"/>
  <c r="B1775" i="1"/>
  <c r="B1776" i="1"/>
  <c r="C1776" i="1"/>
  <c r="B1777" i="1"/>
  <c r="C1777" i="1" s="1"/>
  <c r="B1778" i="1"/>
  <c r="C1778" i="1" s="1"/>
  <c r="B1779" i="1"/>
  <c r="C1779" i="1" s="1"/>
  <c r="B1780" i="1"/>
  <c r="C1780" i="1"/>
  <c r="B1781" i="1"/>
  <c r="C1781" i="1"/>
  <c r="B1782" i="1"/>
  <c r="C1782" i="1" s="1"/>
  <c r="B1783" i="1"/>
  <c r="C1783" i="1" s="1"/>
  <c r="B1784" i="1"/>
  <c r="C1784" i="1" s="1"/>
  <c r="B1785" i="1"/>
  <c r="C1785" i="1"/>
  <c r="B1786" i="1"/>
  <c r="C1786" i="1" s="1"/>
  <c r="B1787" i="1"/>
  <c r="C1787" i="1"/>
  <c r="B1788" i="1"/>
  <c r="C1788" i="1"/>
  <c r="B1789" i="1"/>
  <c r="B1790" i="1"/>
  <c r="B1791" i="1"/>
  <c r="C1791" i="1"/>
  <c r="B1792" i="1"/>
  <c r="C1792" i="1" s="1"/>
  <c r="B1793" i="1"/>
  <c r="C1793" i="1"/>
  <c r="B1794" i="1"/>
  <c r="C1794" i="1" s="1"/>
  <c r="B1795" i="1"/>
  <c r="C1795" i="1"/>
  <c r="B1796" i="1"/>
  <c r="C1796" i="1" s="1"/>
  <c r="B1797" i="1"/>
  <c r="C1797" i="1"/>
  <c r="B1798" i="1"/>
  <c r="C1798" i="1" s="1"/>
  <c r="B1799" i="1"/>
  <c r="C1799" i="1" s="1"/>
  <c r="B1800" i="1"/>
  <c r="C1800" i="1" s="1"/>
  <c r="B1801" i="1"/>
  <c r="C1801" i="1"/>
  <c r="B1802" i="1"/>
  <c r="C1802" i="1" s="1"/>
  <c r="B1803" i="1"/>
  <c r="C1803" i="1" s="1"/>
  <c r="B1804" i="1"/>
  <c r="C1804" i="1" s="1"/>
  <c r="B1805" i="1"/>
  <c r="C1805" i="1"/>
  <c r="B1806" i="1"/>
  <c r="C1806" i="1" s="1"/>
  <c r="B1807" i="1"/>
  <c r="C1807" i="1"/>
  <c r="B1808" i="1"/>
  <c r="C1808" i="1"/>
  <c r="B1809" i="1"/>
  <c r="C1809" i="1" s="1"/>
  <c r="B1810" i="1"/>
  <c r="C1810" i="1" s="1"/>
  <c r="B1811" i="1"/>
  <c r="C1811" i="1"/>
  <c r="B1812" i="1"/>
  <c r="C1812" i="1"/>
  <c r="B1813" i="1"/>
  <c r="C1813" i="1"/>
  <c r="B1814" i="1"/>
  <c r="C1814" i="1"/>
  <c r="B1815" i="1"/>
  <c r="C1815" i="1" s="1"/>
  <c r="B1816" i="1"/>
  <c r="C1816" i="1"/>
  <c r="B1817" i="1"/>
  <c r="C1817" i="1" s="1"/>
  <c r="B1818" i="1"/>
  <c r="C1818" i="1" s="1"/>
  <c r="B1819" i="1"/>
  <c r="C1819" i="1"/>
  <c r="B1820" i="1"/>
  <c r="C1820" i="1" s="1"/>
  <c r="B1821" i="1"/>
  <c r="B1822" i="1"/>
  <c r="B1823" i="1"/>
  <c r="C1823" i="1" s="1"/>
  <c r="B1824" i="1"/>
  <c r="C1824" i="1"/>
  <c r="B1825" i="1"/>
  <c r="C1825" i="1"/>
  <c r="B1826" i="1"/>
  <c r="C1826" i="1" s="1"/>
  <c r="B1827" i="1"/>
  <c r="C1827" i="1"/>
  <c r="B1828" i="1"/>
  <c r="C1828" i="1" s="1"/>
  <c r="B1829" i="1"/>
  <c r="C1829" i="1" s="1"/>
  <c r="B1830" i="1"/>
  <c r="C1830" i="1"/>
  <c r="B1831" i="1"/>
  <c r="C1831" i="1" s="1"/>
  <c r="B1832" i="1"/>
  <c r="C1832" i="1"/>
  <c r="B1833" i="1"/>
  <c r="C1833" i="1"/>
  <c r="B1834" i="1"/>
  <c r="C1834" i="1" s="1"/>
  <c r="B1835" i="1"/>
  <c r="C1835" i="1"/>
  <c r="B1836" i="1"/>
  <c r="C1836" i="1" s="1"/>
  <c r="B1837" i="1"/>
  <c r="C1837" i="1" s="1"/>
  <c r="B1838" i="1"/>
  <c r="C1838" i="1"/>
  <c r="B1839" i="1"/>
  <c r="C1839" i="1" s="1"/>
  <c r="B1840" i="1"/>
  <c r="C1840" i="1"/>
  <c r="B1841" i="1"/>
  <c r="C1841" i="1"/>
  <c r="B1842" i="1"/>
  <c r="C1842" i="1" s="1"/>
  <c r="B1843" i="1"/>
  <c r="C1843" i="1"/>
  <c r="B1844" i="1"/>
  <c r="C1844" i="1" s="1"/>
  <c r="B1845" i="1"/>
  <c r="C1845" i="1" s="1"/>
  <c r="B1846" i="1"/>
  <c r="C1846" i="1"/>
  <c r="B1847" i="1"/>
  <c r="C1847" i="1" s="1"/>
  <c r="B1848" i="1"/>
  <c r="C1848" i="1"/>
  <c r="B1849" i="1"/>
  <c r="C1849" i="1"/>
  <c r="B1850" i="1"/>
  <c r="C1850" i="1" s="1"/>
  <c r="B1851" i="1"/>
  <c r="C1851" i="1"/>
  <c r="B1852" i="1"/>
  <c r="C1852" i="1" s="1"/>
  <c r="B1853" i="1"/>
  <c r="B1854" i="1"/>
  <c r="B1855" i="1"/>
  <c r="C1855" i="1" s="1"/>
  <c r="B1856" i="1"/>
  <c r="C1856" i="1"/>
  <c r="B1857" i="1"/>
  <c r="C1857" i="1"/>
  <c r="B1858" i="1"/>
  <c r="C1858" i="1" s="1"/>
  <c r="B1859" i="1"/>
  <c r="C1859" i="1"/>
  <c r="B1860" i="1"/>
  <c r="C1860" i="1" s="1"/>
  <c r="B1861" i="1"/>
  <c r="C1861" i="1" s="1"/>
  <c r="B1862" i="1"/>
  <c r="C1862" i="1"/>
  <c r="B1863" i="1"/>
  <c r="C1863" i="1" s="1"/>
  <c r="B1864" i="1"/>
  <c r="C1864" i="1"/>
  <c r="B1865" i="1"/>
  <c r="C1865" i="1"/>
  <c r="B1866" i="1"/>
  <c r="C1866" i="1" s="1"/>
  <c r="B1867" i="1"/>
  <c r="C1867" i="1"/>
  <c r="B1868" i="1"/>
  <c r="C1868" i="1" s="1"/>
  <c r="B1869" i="1"/>
  <c r="C1869" i="1" s="1"/>
  <c r="B1870" i="1"/>
  <c r="C1870" i="1"/>
  <c r="B1871" i="1"/>
  <c r="C1871" i="1" s="1"/>
  <c r="B1872" i="1"/>
  <c r="C1872" i="1"/>
  <c r="B1873" i="1"/>
  <c r="C1873" i="1"/>
  <c r="B1874" i="1"/>
  <c r="C1874" i="1" s="1"/>
  <c r="B1875" i="1"/>
  <c r="C1875" i="1"/>
  <c r="B1876" i="1"/>
  <c r="C1876" i="1" s="1"/>
  <c r="B1877" i="1"/>
  <c r="C1877" i="1" s="1"/>
  <c r="B1878" i="1"/>
  <c r="C1878" i="1"/>
  <c r="B1879" i="1"/>
  <c r="C1879" i="1" s="1"/>
  <c r="B1880" i="1"/>
  <c r="C1880" i="1"/>
  <c r="B1881" i="1"/>
  <c r="C1881" i="1"/>
  <c r="B1882" i="1"/>
  <c r="C1882" i="1" s="1"/>
  <c r="B1883" i="1"/>
  <c r="C1883" i="1"/>
  <c r="B1884" i="1"/>
  <c r="C1884" i="1" s="1"/>
  <c r="B1885" i="1"/>
  <c r="B1886" i="1"/>
  <c r="B1887" i="1"/>
  <c r="C1887" i="1" s="1"/>
  <c r="B1888" i="1"/>
  <c r="C1888" i="1"/>
  <c r="B1889" i="1"/>
  <c r="C1889" i="1"/>
  <c r="B1890" i="1"/>
  <c r="C1890" i="1" s="1"/>
  <c r="B1891" i="1"/>
  <c r="C1891" i="1"/>
  <c r="B1892" i="1"/>
  <c r="C1892" i="1" s="1"/>
  <c r="B1893" i="1"/>
  <c r="C1893" i="1" s="1"/>
  <c r="B1894" i="1"/>
  <c r="C1894" i="1"/>
  <c r="B1895" i="1"/>
  <c r="C1895" i="1" s="1"/>
  <c r="B1896" i="1"/>
  <c r="C1896" i="1"/>
  <c r="B1897" i="1"/>
  <c r="C1897" i="1"/>
  <c r="B1898" i="1"/>
  <c r="C1898" i="1" s="1"/>
  <c r="B1899" i="1"/>
  <c r="C1899" i="1"/>
  <c r="B1900" i="1"/>
  <c r="C1900" i="1" s="1"/>
  <c r="B1901" i="1"/>
  <c r="C1901" i="1" s="1"/>
  <c r="B1902" i="1"/>
  <c r="C1902" i="1"/>
  <c r="B1903" i="1"/>
  <c r="C1903" i="1" s="1"/>
  <c r="B1904" i="1"/>
  <c r="C1904" i="1"/>
  <c r="B1905" i="1"/>
  <c r="C1905" i="1"/>
  <c r="B1906" i="1"/>
  <c r="C1906" i="1" s="1"/>
  <c r="B1907" i="1"/>
  <c r="C1907" i="1"/>
  <c r="B1908" i="1"/>
  <c r="C1908" i="1" s="1"/>
  <c r="B1909" i="1"/>
  <c r="C1909" i="1" s="1"/>
  <c r="B1910" i="1"/>
  <c r="C1910" i="1"/>
  <c r="B1911" i="1"/>
  <c r="C1911" i="1" s="1"/>
  <c r="B1912" i="1"/>
  <c r="C1912" i="1"/>
  <c r="B1913" i="1"/>
  <c r="C1913" i="1"/>
  <c r="B1914" i="1"/>
  <c r="C1914" i="1" s="1"/>
  <c r="B1915" i="1"/>
  <c r="C1915" i="1"/>
  <c r="B1916" i="1"/>
  <c r="C1916" i="1" s="1"/>
  <c r="B1917" i="1"/>
  <c r="B1918" i="1"/>
  <c r="B1919" i="1"/>
  <c r="C1919" i="1" s="1"/>
  <c r="B1920" i="1"/>
  <c r="C1920" i="1"/>
  <c r="B1921" i="1"/>
  <c r="C1921" i="1"/>
  <c r="B1922" i="1"/>
  <c r="C1922" i="1" s="1"/>
  <c r="B1923" i="1"/>
  <c r="C1923" i="1"/>
  <c r="B1924" i="1"/>
  <c r="C1924" i="1" s="1"/>
  <c r="B1925" i="1"/>
  <c r="C1925" i="1" s="1"/>
  <c r="B1926" i="1"/>
  <c r="C1926" i="1"/>
  <c r="B1927" i="1"/>
  <c r="C1927" i="1" s="1"/>
  <c r="B1928" i="1"/>
  <c r="C1928" i="1"/>
  <c r="B1929" i="1"/>
  <c r="C1929" i="1"/>
  <c r="B1930" i="1"/>
  <c r="C1930" i="1" s="1"/>
  <c r="B1931" i="1"/>
  <c r="C1931" i="1"/>
  <c r="B1932" i="1"/>
  <c r="C1932" i="1"/>
  <c r="B1933" i="1"/>
  <c r="C1933" i="1" s="1"/>
  <c r="B1934" i="1"/>
  <c r="C1934" i="1"/>
  <c r="B1935" i="1"/>
  <c r="B1936" i="1"/>
  <c r="C1936" i="1"/>
  <c r="B1937" i="1"/>
  <c r="C1937" i="1"/>
  <c r="B1938" i="1"/>
  <c r="C1938" i="1" s="1"/>
  <c r="B1939" i="1"/>
  <c r="C1939" i="1"/>
  <c r="B1940" i="1"/>
  <c r="C1940" i="1"/>
  <c r="B1941" i="1"/>
  <c r="C1941" i="1" s="1"/>
  <c r="B1942" i="1"/>
  <c r="C1942" i="1"/>
  <c r="B1943" i="1"/>
  <c r="C1943" i="1" s="1"/>
  <c r="B1944" i="1"/>
  <c r="C1944" i="1"/>
  <c r="B1945" i="1"/>
  <c r="C1945" i="1"/>
  <c r="B1946" i="1"/>
  <c r="C1946" i="1" s="1"/>
  <c r="B1947" i="1"/>
  <c r="C1947" i="1"/>
  <c r="B1948" i="1"/>
  <c r="C1948" i="1"/>
  <c r="B1949" i="1"/>
  <c r="B1950" i="1"/>
  <c r="C1950" i="1"/>
  <c r="B1951" i="1"/>
  <c r="C1951" i="1" s="1"/>
  <c r="B1952" i="1"/>
  <c r="C1952" i="1"/>
  <c r="B1953" i="1"/>
  <c r="C1953" i="1"/>
  <c r="B1954" i="1"/>
  <c r="C1954" i="1" s="1"/>
  <c r="B1955" i="1"/>
  <c r="C1955" i="1"/>
  <c r="B1956" i="1"/>
  <c r="C1956" i="1"/>
  <c r="B1957" i="1"/>
  <c r="C1957" i="1" s="1"/>
  <c r="B1958" i="1"/>
  <c r="C1958" i="1"/>
  <c r="B1959" i="1"/>
  <c r="C1959" i="1" s="1"/>
  <c r="B1960" i="1"/>
  <c r="C1960" i="1"/>
  <c r="B1961" i="1"/>
  <c r="C1961" i="1"/>
  <c r="B1962" i="1"/>
  <c r="C1962" i="1" s="1"/>
  <c r="B1963" i="1"/>
  <c r="C1963" i="1"/>
  <c r="B1964" i="1"/>
  <c r="C1964" i="1"/>
  <c r="B1965" i="1"/>
  <c r="B1966" i="1"/>
  <c r="C1966" i="1"/>
  <c r="B1967" i="1"/>
  <c r="C1967" i="1" s="1"/>
  <c r="B1968" i="1"/>
  <c r="C1968" i="1"/>
  <c r="B1969" i="1"/>
  <c r="C1969" i="1"/>
  <c r="B1970" i="1"/>
  <c r="C1970" i="1" s="1"/>
  <c r="B1971" i="1"/>
  <c r="C1971" i="1"/>
  <c r="B1972" i="1"/>
  <c r="C1972" i="1"/>
  <c r="B1973" i="1"/>
  <c r="C1973" i="1" s="1"/>
  <c r="B1974" i="1"/>
  <c r="C1974" i="1"/>
  <c r="B1975" i="1"/>
  <c r="C1975" i="1" s="1"/>
  <c r="B1976" i="1"/>
  <c r="C1976" i="1"/>
  <c r="B1977" i="1"/>
  <c r="C1977" i="1"/>
  <c r="B1978" i="1"/>
  <c r="C1978" i="1" s="1"/>
  <c r="B1979" i="1"/>
  <c r="C1979" i="1"/>
  <c r="B1980" i="1"/>
  <c r="C1980" i="1"/>
  <c r="B1981" i="1"/>
  <c r="C1981" i="1" s="1"/>
  <c r="B1982" i="1"/>
  <c r="C1982" i="1"/>
  <c r="B1983" i="1"/>
  <c r="C1983" i="1" s="1"/>
  <c r="B1984" i="1"/>
  <c r="B1985" i="1"/>
  <c r="C1985" i="1"/>
  <c r="B1986" i="1"/>
  <c r="C1986" i="1" s="1"/>
  <c r="B1987" i="1"/>
  <c r="C1987" i="1"/>
  <c r="B1988" i="1"/>
  <c r="C1988" i="1"/>
  <c r="B1989" i="1"/>
  <c r="C1989" i="1" s="1"/>
  <c r="B1990" i="1"/>
  <c r="C1990" i="1"/>
  <c r="B1991" i="1"/>
  <c r="C1991" i="1" s="1"/>
  <c r="B1992" i="1"/>
  <c r="C1992" i="1"/>
  <c r="B1993" i="1"/>
  <c r="C1993" i="1"/>
  <c r="B1994" i="1"/>
  <c r="C1994" i="1" s="1"/>
  <c r="B1995" i="1"/>
  <c r="C1995" i="1"/>
  <c r="B1996" i="1"/>
  <c r="C1996" i="1"/>
  <c r="B1997" i="1"/>
  <c r="B1998" i="1"/>
  <c r="C1998" i="1"/>
  <c r="B1999" i="1"/>
  <c r="C1999" i="1" s="1"/>
  <c r="B2000" i="1"/>
  <c r="C2000" i="1"/>
  <c r="B2001" i="1"/>
  <c r="C2001" i="1"/>
  <c r="B2002" i="1"/>
  <c r="C2002" i="1" s="1"/>
  <c r="B2003" i="1"/>
  <c r="C2003" i="1"/>
  <c r="B2004" i="1"/>
  <c r="C2004" i="1"/>
  <c r="B2005" i="1"/>
  <c r="C2005" i="1"/>
  <c r="B2006" i="1"/>
  <c r="C2006" i="1"/>
  <c r="B2007" i="1"/>
  <c r="C2007" i="1" s="1"/>
  <c r="B2008" i="1"/>
  <c r="C2008" i="1"/>
  <c r="B2009" i="1"/>
  <c r="C2009" i="1"/>
  <c r="B2010" i="1"/>
  <c r="C2010" i="1" s="1"/>
  <c r="B2011" i="1"/>
  <c r="C2011" i="1"/>
  <c r="B2012" i="1"/>
  <c r="C2012" i="1"/>
  <c r="B2013" i="1"/>
  <c r="B2014" i="1"/>
  <c r="C2014" i="1"/>
  <c r="B2015" i="1"/>
  <c r="C2015" i="1" s="1"/>
  <c r="B2016" i="1"/>
  <c r="C2016" i="1"/>
  <c r="B2017" i="1"/>
  <c r="C2017" i="1"/>
  <c r="B2018" i="1"/>
  <c r="C2018" i="1" s="1"/>
  <c r="B2019" i="1"/>
  <c r="C2019" i="1"/>
  <c r="B2020" i="1"/>
  <c r="C2020" i="1"/>
  <c r="B2021" i="1"/>
  <c r="C2021" i="1"/>
  <c r="B2022" i="1"/>
  <c r="C2022" i="1"/>
  <c r="B2023" i="1"/>
  <c r="C2023" i="1" s="1"/>
  <c r="B2024" i="1"/>
  <c r="C2024" i="1"/>
  <c r="B2025" i="1"/>
  <c r="C2025" i="1"/>
  <c r="B2026" i="1"/>
  <c r="C2026" i="1" s="1"/>
  <c r="B2027" i="1"/>
  <c r="C2027" i="1"/>
  <c r="B2028" i="1"/>
  <c r="C2028" i="1"/>
  <c r="B2029" i="1"/>
  <c r="C2029" i="1"/>
  <c r="B2030" i="1"/>
  <c r="C2030" i="1"/>
  <c r="B2031" i="1"/>
  <c r="B2032" i="1"/>
  <c r="C2032" i="1"/>
  <c r="B2033" i="1"/>
  <c r="C2033" i="1"/>
  <c r="B2034" i="1"/>
  <c r="C2034" i="1" s="1"/>
  <c r="B2035" i="1"/>
  <c r="C2035" i="1"/>
  <c r="B2036" i="1"/>
  <c r="C2036" i="1"/>
  <c r="B2037" i="1"/>
  <c r="C2037" i="1"/>
  <c r="B2038" i="1"/>
  <c r="C2038" i="1"/>
  <c r="B2039" i="1"/>
  <c r="C2039" i="1" s="1"/>
  <c r="B2040" i="1"/>
  <c r="C2040" i="1"/>
  <c r="B2041" i="1"/>
  <c r="C2041" i="1"/>
  <c r="B2042" i="1"/>
  <c r="C2042" i="1" s="1"/>
  <c r="B2043" i="1"/>
  <c r="C2043" i="1"/>
  <c r="B2044" i="1"/>
  <c r="C2044" i="1"/>
  <c r="B2045" i="1"/>
  <c r="C2045" i="1" s="1"/>
  <c r="B2046" i="1"/>
  <c r="C2046" i="1"/>
  <c r="B2047" i="1"/>
  <c r="C2047" i="1" s="1"/>
  <c r="B2048" i="1"/>
  <c r="C2048" i="1"/>
  <c r="B2049" i="1"/>
  <c r="C2049" i="1"/>
  <c r="B2050" i="1"/>
  <c r="B2051" i="1"/>
  <c r="C2051" i="1"/>
  <c r="B2052" i="1"/>
  <c r="C2052" i="1"/>
  <c r="B2053" i="1"/>
  <c r="C2053" i="1"/>
  <c r="B2054" i="1"/>
  <c r="C2054" i="1"/>
  <c r="B2055" i="1"/>
  <c r="C2055" i="1" s="1"/>
  <c r="B2056" i="1"/>
  <c r="C2056" i="1"/>
  <c r="B2057" i="1"/>
  <c r="C2057" i="1"/>
  <c r="B12" i="1"/>
  <c r="C12" i="1" s="1"/>
  <c r="B11" i="1"/>
  <c r="C11" i="1" s="1"/>
  <c r="M1572" i="1" l="1"/>
  <c r="M1640" i="1"/>
  <c r="M1690" i="1"/>
  <c r="M1737" i="1"/>
  <c r="M1785" i="1"/>
  <c r="M1812" i="1"/>
  <c r="M1850" i="1"/>
  <c r="M2010" i="1"/>
  <c r="M1592" i="1"/>
  <c r="M1641" i="1"/>
  <c r="M1738" i="1"/>
  <c r="M1748" i="1"/>
  <c r="M1786" i="1"/>
  <c r="M1851" i="1"/>
  <c r="M1860" i="1"/>
  <c r="M1930" i="1"/>
  <c r="M1476" i="1"/>
  <c r="M1496" i="1"/>
  <c r="M1593" i="1"/>
  <c r="M1652" i="1"/>
  <c r="M1701" i="1"/>
  <c r="M1931" i="1"/>
  <c r="M1993" i="1"/>
  <c r="M1447" i="1"/>
  <c r="M1653" i="1"/>
  <c r="M1796" i="1"/>
  <c r="M1914" i="1"/>
  <c r="M1940" i="1"/>
  <c r="M1994" i="1"/>
  <c r="M2020" i="1"/>
  <c r="M1833" i="1"/>
  <c r="M1897" i="1"/>
  <c r="M1556" i="1"/>
  <c r="M1977" i="1"/>
  <c r="M1508" i="1"/>
  <c r="M1844" i="1"/>
  <c r="M1924" i="1"/>
  <c r="M2004" i="1"/>
  <c r="M2057" i="1"/>
  <c r="M1732" i="1"/>
  <c r="M1780" i="1"/>
  <c r="M1460" i="1"/>
  <c r="M1685" i="1"/>
  <c r="M1908" i="1"/>
  <c r="M1412" i="1"/>
  <c r="M1636" i="1"/>
  <c r="M1540" i="1"/>
  <c r="M1492" i="1"/>
  <c r="M1892" i="1"/>
  <c r="M1434" i="1"/>
  <c r="M1463" i="1"/>
  <c r="M1512" i="1"/>
  <c r="M1609" i="1"/>
  <c r="M1669" i="1"/>
  <c r="M1678" i="1"/>
  <c r="M1745" i="1"/>
  <c r="M1774" i="1"/>
  <c r="M1946" i="1"/>
  <c r="M2026" i="1"/>
  <c r="M2052" i="1"/>
  <c r="M1444" i="1"/>
  <c r="M1464" i="1"/>
  <c r="M1513" i="1"/>
  <c r="M1610" i="1"/>
  <c r="M1620" i="1"/>
  <c r="M1649" i="1"/>
  <c r="M1793" i="1"/>
  <c r="M1802" i="1"/>
  <c r="M1876" i="1"/>
  <c r="M1947" i="1"/>
  <c r="M1689" i="1"/>
  <c r="M1849" i="1"/>
  <c r="M1956" i="1"/>
  <c r="M2009" i="1"/>
  <c r="M1700" i="1"/>
  <c r="M2036" i="1"/>
  <c r="M1588" i="1"/>
  <c r="M1524" i="1"/>
  <c r="M1972" i="1"/>
  <c r="M1764" i="1"/>
  <c r="M1604" i="1"/>
  <c r="M1684" i="1"/>
  <c r="M1828" i="1"/>
  <c r="M1988" i="1"/>
  <c r="M1428" i="1"/>
  <c r="H1463" i="1"/>
  <c r="H1509" i="1"/>
  <c r="H1590" i="1"/>
  <c r="H1625" i="1"/>
  <c r="H1671" i="1"/>
  <c r="H1705" i="1"/>
  <c r="H1749" i="1"/>
  <c r="H1802" i="1"/>
  <c r="H1847" i="1"/>
  <c r="H1972" i="1"/>
  <c r="H1997" i="1"/>
  <c r="H2010" i="1"/>
  <c r="H2037" i="1"/>
  <c r="H1510" i="1"/>
  <c r="H1591" i="1"/>
  <c r="H1626" i="1"/>
  <c r="H1637" i="1"/>
  <c r="H1706" i="1"/>
  <c r="H1717" i="1"/>
  <c r="H1750" i="1"/>
  <c r="H1813" i="1"/>
  <c r="H1884" i="1"/>
  <c r="H1897" i="1"/>
  <c r="H1909" i="1"/>
  <c r="H1921" i="1"/>
  <c r="H1973" i="1"/>
  <c r="H1985" i="1"/>
  <c r="H2011" i="1"/>
  <c r="H2038" i="1"/>
  <c r="H2052" i="1"/>
  <c r="H1429" i="1"/>
  <c r="H1511" i="1"/>
  <c r="H1545" i="1"/>
  <c r="H1638" i="1"/>
  <c r="H1718" i="1"/>
  <c r="H1751" i="1"/>
  <c r="H1781" i="1"/>
  <c r="H1814" i="1"/>
  <c r="H1860" i="1"/>
  <c r="H1898" i="1"/>
  <c r="H1910" i="1"/>
  <c r="H1948" i="1"/>
  <c r="H1961" i="1"/>
  <c r="H1974" i="1"/>
  <c r="H2012" i="1"/>
  <c r="H2025" i="1"/>
  <c r="H2039" i="1"/>
  <c r="H2053" i="1"/>
  <c r="H1430" i="1"/>
  <c r="H1557" i="1"/>
  <c r="H1639" i="1"/>
  <c r="H1673" i="1"/>
  <c r="H1719" i="1"/>
  <c r="H1782" i="1"/>
  <c r="H1815" i="1"/>
  <c r="H1849" i="1"/>
  <c r="H1861" i="1"/>
  <c r="H1911" i="1"/>
  <c r="H1962" i="1"/>
  <c r="H1975" i="1"/>
  <c r="H2026" i="1"/>
  <c r="H2040" i="1"/>
  <c r="H2054" i="1"/>
  <c r="H1477" i="1"/>
  <c r="H1558" i="1"/>
  <c r="H1685" i="1"/>
  <c r="H1783" i="1"/>
  <c r="H1850" i="1"/>
  <c r="H1862" i="1"/>
  <c r="H1924" i="1"/>
  <c r="H2027" i="1"/>
  <c r="H2041" i="1"/>
  <c r="H2055" i="1"/>
  <c r="H1605" i="1"/>
  <c r="H1863" i="1"/>
  <c r="H1925" i="1"/>
  <c r="H1988" i="1"/>
  <c r="H2056" i="1"/>
  <c r="H1525" i="1"/>
  <c r="H1926" i="1"/>
  <c r="H1989" i="1"/>
  <c r="H2057" i="1"/>
  <c r="H1653" i="1"/>
  <c r="H1927" i="1"/>
  <c r="H1990" i="1"/>
  <c r="H1412" i="1"/>
  <c r="H1733" i="1"/>
  <c r="H1829" i="1"/>
  <c r="H1877" i="1"/>
  <c r="H1991" i="1"/>
  <c r="H1941" i="1"/>
  <c r="H2004" i="1"/>
  <c r="H2005" i="1"/>
  <c r="H1449" i="1"/>
  <c r="H1541" i="1"/>
  <c r="H1623" i="1"/>
  <c r="H1658" i="1"/>
  <c r="H1703" i="1"/>
  <c r="H1737" i="1"/>
  <c r="H1789" i="1"/>
  <c r="H1833" i="1"/>
  <c r="H1869" i="1"/>
  <c r="H1881" i="1"/>
  <c r="H1894" i="1"/>
  <c r="H1957" i="1"/>
  <c r="H1969" i="1"/>
  <c r="H2021" i="1"/>
  <c r="H2048" i="1"/>
  <c r="H1450" i="1"/>
  <c r="H1461" i="1"/>
  <c r="H1542" i="1"/>
  <c r="H1553" i="1"/>
  <c r="H1565" i="1"/>
  <c r="H1577" i="1"/>
  <c r="H1669" i="1"/>
  <c r="H1680" i="1"/>
  <c r="H1738" i="1"/>
  <c r="H1769" i="1"/>
  <c r="H1834" i="1"/>
  <c r="H1845" i="1"/>
  <c r="H1882" i="1"/>
  <c r="H1895" i="1"/>
  <c r="H1932" i="1"/>
  <c r="H1945" i="1"/>
  <c r="H1958" i="1"/>
  <c r="H2022" i="1"/>
  <c r="H2049" i="1"/>
  <c r="H1462" i="1"/>
  <c r="H1543" i="1"/>
  <c r="H1589" i="1"/>
  <c r="H1670" i="1"/>
  <c r="H1801" i="1"/>
  <c r="H1846" i="1"/>
  <c r="H1946" i="1"/>
  <c r="H1959" i="1"/>
  <c r="H1996" i="1"/>
  <c r="H2009" i="1"/>
  <c r="H2023" i="1"/>
  <c r="H2036" i="1"/>
  <c r="H1796" i="1"/>
  <c r="H1876" i="1"/>
  <c r="H1940" i="1"/>
  <c r="H1892" i="1"/>
  <c r="H1956" i="1"/>
  <c r="H2020" i="1"/>
  <c r="C1885" i="1"/>
  <c r="C1821" i="1"/>
  <c r="C1598" i="1"/>
  <c r="C1502" i="1"/>
  <c r="C1965" i="1"/>
  <c r="C1917" i="1"/>
  <c r="C1853" i="1"/>
  <c r="C2050" i="1"/>
  <c r="C2031" i="1"/>
  <c r="C1935" i="1"/>
  <c r="C1775" i="1"/>
  <c r="C1554" i="1"/>
  <c r="C1522" i="1"/>
  <c r="C1490" i="1"/>
  <c r="C1427" i="1"/>
  <c r="C1949" i="1"/>
  <c r="C1758" i="1"/>
  <c r="C1726" i="1"/>
  <c r="C1997" i="1"/>
</calcChain>
</file>

<file path=xl/sharedStrings.xml><?xml version="1.0" encoding="utf-8"?>
<sst xmlns="http://schemas.openxmlformats.org/spreadsheetml/2006/main" count="84" uniqueCount="39">
  <si>
    <t>nr próbki</t>
  </si>
  <si>
    <t>częstotliwość dokładna</t>
  </si>
  <si>
    <t>różnica</t>
  </si>
  <si>
    <t>częstotliwosc program</t>
  </si>
  <si>
    <t>return (index*375)&gt;&gt;4;</t>
  </si>
  <si>
    <t>return ((((index*15)&gt;&gt;3)*5)&gt;&gt;1)*5;</t>
  </si>
  <si>
    <t>if (index &lt;= 87) return (index*375)&gt;&gt;4;</t>
  </si>
  <si>
    <t>else if (index &lt;= 174) return (((index*125)&gt;&gt;1)*3)&gt;&gt;3;</t>
  </si>
  <si>
    <t>else if (index &lt;= 436) return (((index*75)&gt;&gt;3)*5)&gt;&gt;1;</t>
  </si>
  <si>
    <t>else if (index &lt;= 699) return ((((index*25)&gt;&gt;1)*3)&gt;&gt;2)*5&gt;&gt;1;</t>
  </si>
  <si>
    <t>else if (index &lt;= 1048) return ((((index*25)&gt;&gt;2)*5)&gt;&gt;2)*3;</t>
  </si>
  <si>
    <t>else if (index &lt;= 1310) return ((((index*25)&gt;&gt;2)*3)&gt;&gt;2)*5;</t>
  </si>
  <si>
    <t>else if (index &lt;= 1398) return ((((index*15)&gt;&gt;2)*5)&gt;&gt;2)*5;</t>
  </si>
  <si>
    <t>else return ((((index*15)&gt;&gt;3)*5)&gt;&gt;1)*5;</t>
  </si>
  <si>
    <t>deltaO</t>
  </si>
  <si>
    <t>deltaN</t>
  </si>
  <si>
    <t>Ilustracja</t>
  </si>
  <si>
    <t>Nr</t>
  </si>
  <si>
    <t>summit</t>
  </si>
  <si>
    <t>+</t>
  </si>
  <si>
    <t>-</t>
  </si>
  <si>
    <t>//</t>
  </si>
  <si>
    <t>nie ma</t>
  </si>
  <si>
    <t>/\</t>
  </si>
  <si>
    <t>/--</t>
  </si>
  <si>
    <t>\/</t>
  </si>
  <si>
    <t>reakcja</t>
  </si>
  <si>
    <t>/--\</t>
  </si>
  <si>
    <t>\\</t>
  </si>
  <si>
    <t>\--</t>
  </si>
  <si>
    <t>\--/</t>
  </si>
  <si>
    <t>/--/</t>
  </si>
  <si>
    <t>\--\</t>
  </si>
  <si>
    <t>\----</t>
  </si>
  <si>
    <t>/----</t>
  </si>
  <si>
    <t>summit++</t>
  </si>
  <si>
    <t>prążek?</t>
  </si>
  <si>
    <t>prążek? Else summit = 0</t>
  </si>
  <si>
    <t>summit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</si>
</sst>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iperłącze" xfId="1" builtinId="8"/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F03A-7EBC-40E5-9DEC-8EDEE6E74630}">
  <dimension ref="A1:N2057"/>
  <sheetViews>
    <sheetView tabSelected="1" workbookViewId="0">
      <selection activeCell="F5" sqref="F5"/>
    </sheetView>
  </sheetViews>
  <sheetFormatPr defaultRowHeight="15" x14ac:dyDescent="0.25"/>
  <cols>
    <col min="1" max="1" width="9.42578125" customWidth="1"/>
    <col min="2" max="2" width="28.5703125" customWidth="1"/>
    <col min="3" max="3" width="10.28515625" customWidth="1"/>
    <col min="4" max="4" width="24.28515625" customWidth="1"/>
    <col min="6" max="6" width="9.28515625" customWidth="1"/>
    <col min="7" max="7" width="22" customWidth="1"/>
    <col min="9" max="9" width="22" customWidth="1"/>
    <col min="12" max="12" width="23.42578125" customWidth="1"/>
    <col min="14" max="14" width="23.140625" customWidth="1"/>
  </cols>
  <sheetData>
    <row r="1" spans="1:14" x14ac:dyDescent="0.25">
      <c r="A1" t="s">
        <v>4</v>
      </c>
      <c r="F1" t="s">
        <v>5</v>
      </c>
      <c r="K1" t="s">
        <v>6</v>
      </c>
    </row>
    <row r="2" spans="1:14" x14ac:dyDescent="0.25">
      <c r="L2" t="s">
        <v>7</v>
      </c>
    </row>
    <row r="3" spans="1:14" x14ac:dyDescent="0.25">
      <c r="L3" t="s">
        <v>8</v>
      </c>
    </row>
    <row r="4" spans="1:14" x14ac:dyDescent="0.25">
      <c r="L4" t="s">
        <v>9</v>
      </c>
    </row>
    <row r="5" spans="1:14" x14ac:dyDescent="0.25">
      <c r="L5" t="s">
        <v>10</v>
      </c>
    </row>
    <row r="6" spans="1:14" x14ac:dyDescent="0.25">
      <c r="L6" t="s">
        <v>11</v>
      </c>
    </row>
    <row r="7" spans="1:14" x14ac:dyDescent="0.25">
      <c r="L7" t="s">
        <v>12</v>
      </c>
    </row>
    <row r="9" spans="1:14" ht="15.75" thickBot="1" x14ac:dyDescent="0.3">
      <c r="L9" t="s">
        <v>13</v>
      </c>
    </row>
    <row r="10" spans="1:14" x14ac:dyDescent="0.25">
      <c r="A10" s="8" t="s">
        <v>0</v>
      </c>
      <c r="B10" s="9" t="s">
        <v>1</v>
      </c>
      <c r="C10" s="9" t="s">
        <v>2</v>
      </c>
      <c r="D10" s="10" t="s">
        <v>3</v>
      </c>
      <c r="F10" s="8" t="s">
        <v>0</v>
      </c>
      <c r="G10" s="9" t="s">
        <v>1</v>
      </c>
      <c r="H10" s="9" t="s">
        <v>2</v>
      </c>
      <c r="I10" s="10" t="s">
        <v>3</v>
      </c>
      <c r="K10" s="8" t="s">
        <v>0</v>
      </c>
      <c r="L10" s="9" t="s">
        <v>1</v>
      </c>
      <c r="M10" s="9" t="s">
        <v>2</v>
      </c>
      <c r="N10" s="10" t="s">
        <v>3</v>
      </c>
    </row>
    <row r="11" spans="1:14" x14ac:dyDescent="0.25">
      <c r="A11" s="11">
        <v>1</v>
      </c>
      <c r="B11" s="12">
        <f>A11*375/16</f>
        <v>23.4375</v>
      </c>
      <c r="C11" s="12">
        <f>B11-D11</f>
        <v>0.4375</v>
      </c>
      <c r="D11" s="13">
        <v>23</v>
      </c>
      <c r="F11" s="11">
        <v>1</v>
      </c>
      <c r="G11" s="12">
        <f>F11*375/16</f>
        <v>23.4375</v>
      </c>
      <c r="H11" s="12">
        <f>G11-I11</f>
        <v>13.4375</v>
      </c>
      <c r="I11" s="13">
        <v>10</v>
      </c>
      <c r="K11" s="11">
        <v>1</v>
      </c>
      <c r="L11" s="12">
        <f>K11*375/16</f>
        <v>23.4375</v>
      </c>
      <c r="M11" s="12">
        <f>L11-N11</f>
        <v>0.4375</v>
      </c>
      <c r="N11" s="13">
        <v>23</v>
      </c>
    </row>
    <row r="12" spans="1:14" x14ac:dyDescent="0.25">
      <c r="A12" s="11">
        <v>2</v>
      </c>
      <c r="B12" s="12">
        <f>A12*375/16</f>
        <v>46.875</v>
      </c>
      <c r="C12" s="12">
        <f>B12-D12</f>
        <v>0.875</v>
      </c>
      <c r="D12" s="13">
        <v>46</v>
      </c>
      <c r="F12" s="11">
        <v>2</v>
      </c>
      <c r="G12" s="12">
        <f>F12*375/16</f>
        <v>46.875</v>
      </c>
      <c r="H12" s="12">
        <f>G12-I12</f>
        <v>11.875</v>
      </c>
      <c r="I12" s="13">
        <v>35</v>
      </c>
      <c r="K12" s="11">
        <v>2</v>
      </c>
      <c r="L12" s="12">
        <f>K12*375/16</f>
        <v>46.875</v>
      </c>
      <c r="M12" s="12">
        <f>L12-N12</f>
        <v>0.875</v>
      </c>
      <c r="N12" s="13">
        <v>46</v>
      </c>
    </row>
    <row r="13" spans="1:14" x14ac:dyDescent="0.25">
      <c r="A13" s="11">
        <v>3</v>
      </c>
      <c r="B13" s="12">
        <f t="shared" ref="B13:B76" si="0">A13*375/16</f>
        <v>70.3125</v>
      </c>
      <c r="C13" s="12">
        <f t="shared" ref="C13:C76" si="1">B13-D13</f>
        <v>0.3125</v>
      </c>
      <c r="D13" s="13">
        <v>70</v>
      </c>
      <c r="F13" s="11">
        <v>3</v>
      </c>
      <c r="G13" s="12">
        <f t="shared" ref="G13:G76" si="2">F13*375/16</f>
        <v>70.3125</v>
      </c>
      <c r="H13" s="12">
        <f t="shared" ref="H13:H76" si="3">G13-I13</f>
        <v>10.3125</v>
      </c>
      <c r="I13" s="13">
        <v>60</v>
      </c>
      <c r="K13" s="11">
        <v>3</v>
      </c>
      <c r="L13" s="12">
        <f t="shared" ref="L13:L76" si="4">K13*375/16</f>
        <v>70.3125</v>
      </c>
      <c r="M13" s="12">
        <f t="shared" ref="M13:M76" si="5">L13-N13</f>
        <v>0.3125</v>
      </c>
      <c r="N13" s="13">
        <v>70</v>
      </c>
    </row>
    <row r="14" spans="1:14" x14ac:dyDescent="0.25">
      <c r="A14" s="11">
        <v>4</v>
      </c>
      <c r="B14" s="12">
        <f t="shared" si="0"/>
        <v>93.75</v>
      </c>
      <c r="C14" s="12">
        <f t="shared" si="1"/>
        <v>0.75</v>
      </c>
      <c r="D14" s="13">
        <v>93</v>
      </c>
      <c r="F14" s="11">
        <v>4</v>
      </c>
      <c r="G14" s="12">
        <f t="shared" si="2"/>
        <v>93.75</v>
      </c>
      <c r="H14" s="12">
        <f t="shared" si="3"/>
        <v>8.75</v>
      </c>
      <c r="I14" s="13">
        <v>85</v>
      </c>
      <c r="K14" s="11">
        <v>4</v>
      </c>
      <c r="L14" s="12">
        <f t="shared" si="4"/>
        <v>93.75</v>
      </c>
      <c r="M14" s="12">
        <f t="shared" si="5"/>
        <v>0.75</v>
      </c>
      <c r="N14" s="13">
        <v>93</v>
      </c>
    </row>
    <row r="15" spans="1:14" x14ac:dyDescent="0.25">
      <c r="A15" s="11">
        <v>5</v>
      </c>
      <c r="B15" s="12">
        <f t="shared" si="0"/>
        <v>117.1875</v>
      </c>
      <c r="C15" s="12">
        <f t="shared" si="1"/>
        <v>0.1875</v>
      </c>
      <c r="D15" s="13">
        <v>117</v>
      </c>
      <c r="F15" s="11">
        <v>5</v>
      </c>
      <c r="G15" s="12">
        <f t="shared" si="2"/>
        <v>117.1875</v>
      </c>
      <c r="H15" s="12">
        <f t="shared" si="3"/>
        <v>7.1875</v>
      </c>
      <c r="I15" s="13">
        <v>110</v>
      </c>
      <c r="K15" s="11">
        <v>5</v>
      </c>
      <c r="L15" s="12">
        <f t="shared" si="4"/>
        <v>117.1875</v>
      </c>
      <c r="M15" s="12">
        <f t="shared" si="5"/>
        <v>0.1875</v>
      </c>
      <c r="N15" s="13">
        <v>117</v>
      </c>
    </row>
    <row r="16" spans="1:14" x14ac:dyDescent="0.25">
      <c r="A16" s="11">
        <v>6</v>
      </c>
      <c r="B16" s="12">
        <f t="shared" si="0"/>
        <v>140.625</v>
      </c>
      <c r="C16" s="12">
        <f t="shared" si="1"/>
        <v>0.625</v>
      </c>
      <c r="D16" s="13">
        <v>140</v>
      </c>
      <c r="F16" s="11">
        <v>6</v>
      </c>
      <c r="G16" s="12">
        <f t="shared" si="2"/>
        <v>140.625</v>
      </c>
      <c r="H16" s="12">
        <f t="shared" si="3"/>
        <v>5.625</v>
      </c>
      <c r="I16" s="13">
        <v>135</v>
      </c>
      <c r="K16" s="11">
        <v>6</v>
      </c>
      <c r="L16" s="12">
        <f t="shared" si="4"/>
        <v>140.625</v>
      </c>
      <c r="M16" s="12">
        <f t="shared" si="5"/>
        <v>0.625</v>
      </c>
      <c r="N16" s="13">
        <v>140</v>
      </c>
    </row>
    <row r="17" spans="1:14" x14ac:dyDescent="0.25">
      <c r="A17" s="11">
        <v>7</v>
      </c>
      <c r="B17" s="12">
        <f t="shared" si="0"/>
        <v>164.0625</v>
      </c>
      <c r="C17" s="12">
        <f t="shared" si="1"/>
        <v>6.25E-2</v>
      </c>
      <c r="D17" s="13">
        <v>164</v>
      </c>
      <c r="F17" s="11">
        <v>7</v>
      </c>
      <c r="G17" s="12">
        <f t="shared" si="2"/>
        <v>164.0625</v>
      </c>
      <c r="H17" s="12">
        <f t="shared" si="3"/>
        <v>4.0625</v>
      </c>
      <c r="I17" s="13">
        <v>160</v>
      </c>
      <c r="K17" s="11">
        <v>7</v>
      </c>
      <c r="L17" s="12">
        <f t="shared" si="4"/>
        <v>164.0625</v>
      </c>
      <c r="M17" s="12">
        <f t="shared" si="5"/>
        <v>6.25E-2</v>
      </c>
      <c r="N17" s="13">
        <v>164</v>
      </c>
    </row>
    <row r="18" spans="1:14" x14ac:dyDescent="0.25">
      <c r="A18" s="11">
        <v>8</v>
      </c>
      <c r="B18" s="12">
        <f t="shared" si="0"/>
        <v>187.5</v>
      </c>
      <c r="C18" s="12">
        <f t="shared" si="1"/>
        <v>0.5</v>
      </c>
      <c r="D18" s="13">
        <v>187</v>
      </c>
      <c r="F18" s="11">
        <v>8</v>
      </c>
      <c r="G18" s="12">
        <f t="shared" si="2"/>
        <v>187.5</v>
      </c>
      <c r="H18" s="12">
        <f t="shared" si="3"/>
        <v>2.5</v>
      </c>
      <c r="I18" s="13">
        <v>185</v>
      </c>
      <c r="K18" s="11">
        <v>8</v>
      </c>
      <c r="L18" s="12">
        <f t="shared" si="4"/>
        <v>187.5</v>
      </c>
      <c r="M18" s="12">
        <f t="shared" si="5"/>
        <v>0.5</v>
      </c>
      <c r="N18" s="13">
        <v>187</v>
      </c>
    </row>
    <row r="19" spans="1:14" x14ac:dyDescent="0.25">
      <c r="A19" s="11">
        <v>9</v>
      </c>
      <c r="B19" s="12">
        <f t="shared" si="0"/>
        <v>210.9375</v>
      </c>
      <c r="C19" s="12">
        <f t="shared" si="1"/>
        <v>0.9375</v>
      </c>
      <c r="D19" s="13">
        <v>210</v>
      </c>
      <c r="F19" s="11">
        <v>9</v>
      </c>
      <c r="G19" s="12">
        <f t="shared" si="2"/>
        <v>210.9375</v>
      </c>
      <c r="H19" s="12">
        <f t="shared" si="3"/>
        <v>10.9375</v>
      </c>
      <c r="I19" s="13">
        <v>200</v>
      </c>
      <c r="K19" s="11">
        <v>9</v>
      </c>
      <c r="L19" s="12">
        <f t="shared" si="4"/>
        <v>210.9375</v>
      </c>
      <c r="M19" s="12">
        <f t="shared" si="5"/>
        <v>0.9375</v>
      </c>
      <c r="N19" s="13">
        <v>210</v>
      </c>
    </row>
    <row r="20" spans="1:14" x14ac:dyDescent="0.25">
      <c r="A20" s="11">
        <v>10</v>
      </c>
      <c r="B20" s="12">
        <f t="shared" si="0"/>
        <v>234.375</v>
      </c>
      <c r="C20" s="12">
        <f t="shared" si="1"/>
        <v>0.375</v>
      </c>
      <c r="D20" s="13">
        <v>234</v>
      </c>
      <c r="F20" s="11">
        <v>10</v>
      </c>
      <c r="G20" s="12">
        <f t="shared" si="2"/>
        <v>234.375</v>
      </c>
      <c r="H20" s="12">
        <f t="shared" si="3"/>
        <v>9.375</v>
      </c>
      <c r="I20" s="13">
        <v>225</v>
      </c>
      <c r="K20" s="11">
        <v>10</v>
      </c>
      <c r="L20" s="12">
        <f t="shared" si="4"/>
        <v>234.375</v>
      </c>
      <c r="M20" s="12">
        <f t="shared" si="5"/>
        <v>0.375</v>
      </c>
      <c r="N20" s="13">
        <v>234</v>
      </c>
    </row>
    <row r="21" spans="1:14" x14ac:dyDescent="0.25">
      <c r="A21" s="11">
        <v>11</v>
      </c>
      <c r="B21" s="12">
        <f t="shared" si="0"/>
        <v>257.8125</v>
      </c>
      <c r="C21" s="12">
        <f t="shared" si="1"/>
        <v>0.8125</v>
      </c>
      <c r="D21" s="13">
        <v>257</v>
      </c>
      <c r="F21" s="11">
        <v>11</v>
      </c>
      <c r="G21" s="12">
        <f t="shared" si="2"/>
        <v>257.8125</v>
      </c>
      <c r="H21" s="12">
        <f t="shared" si="3"/>
        <v>7.8125</v>
      </c>
      <c r="I21" s="13">
        <v>250</v>
      </c>
      <c r="K21" s="11">
        <v>11</v>
      </c>
      <c r="L21" s="12">
        <f t="shared" si="4"/>
        <v>257.8125</v>
      </c>
      <c r="M21" s="12">
        <f t="shared" si="5"/>
        <v>0.8125</v>
      </c>
      <c r="N21" s="13">
        <v>257</v>
      </c>
    </row>
    <row r="22" spans="1:14" x14ac:dyDescent="0.25">
      <c r="A22" s="11">
        <v>12</v>
      </c>
      <c r="B22" s="12">
        <f t="shared" si="0"/>
        <v>281.25</v>
      </c>
      <c r="C22" s="12">
        <f t="shared" si="1"/>
        <v>0.25</v>
      </c>
      <c r="D22" s="13">
        <v>281</v>
      </c>
      <c r="F22" s="11">
        <v>12</v>
      </c>
      <c r="G22" s="12">
        <f t="shared" si="2"/>
        <v>281.25</v>
      </c>
      <c r="H22" s="12">
        <f t="shared" si="3"/>
        <v>6.25</v>
      </c>
      <c r="I22" s="13">
        <v>275</v>
      </c>
      <c r="K22" s="11">
        <v>12</v>
      </c>
      <c r="L22" s="12">
        <f t="shared" si="4"/>
        <v>281.25</v>
      </c>
      <c r="M22" s="12">
        <f t="shared" si="5"/>
        <v>0.25</v>
      </c>
      <c r="N22" s="13">
        <v>281</v>
      </c>
    </row>
    <row r="23" spans="1:14" x14ac:dyDescent="0.25">
      <c r="A23" s="11">
        <v>13</v>
      </c>
      <c r="B23" s="12">
        <f t="shared" si="0"/>
        <v>304.6875</v>
      </c>
      <c r="C23" s="12">
        <f t="shared" si="1"/>
        <v>0.6875</v>
      </c>
      <c r="D23" s="13">
        <v>304</v>
      </c>
      <c r="F23" s="11">
        <v>13</v>
      </c>
      <c r="G23" s="12">
        <f t="shared" si="2"/>
        <v>304.6875</v>
      </c>
      <c r="H23" s="12">
        <f t="shared" si="3"/>
        <v>4.6875</v>
      </c>
      <c r="I23" s="13">
        <v>300</v>
      </c>
      <c r="K23" s="11">
        <v>13</v>
      </c>
      <c r="L23" s="12">
        <f t="shared" si="4"/>
        <v>304.6875</v>
      </c>
      <c r="M23" s="12">
        <f t="shared" si="5"/>
        <v>0.6875</v>
      </c>
      <c r="N23" s="13">
        <v>304</v>
      </c>
    </row>
    <row r="24" spans="1:14" x14ac:dyDescent="0.25">
      <c r="A24" s="11">
        <v>14</v>
      </c>
      <c r="B24" s="12">
        <f t="shared" si="0"/>
        <v>328.125</v>
      </c>
      <c r="C24" s="12">
        <f t="shared" si="1"/>
        <v>0.125</v>
      </c>
      <c r="D24" s="13">
        <v>328</v>
      </c>
      <c r="F24" s="11">
        <v>14</v>
      </c>
      <c r="G24" s="12">
        <f t="shared" si="2"/>
        <v>328.125</v>
      </c>
      <c r="H24" s="12">
        <f t="shared" si="3"/>
        <v>3.125</v>
      </c>
      <c r="I24" s="13">
        <v>325</v>
      </c>
      <c r="K24" s="11">
        <v>14</v>
      </c>
      <c r="L24" s="12">
        <f t="shared" si="4"/>
        <v>328.125</v>
      </c>
      <c r="M24" s="12">
        <f t="shared" si="5"/>
        <v>0.125</v>
      </c>
      <c r="N24" s="13">
        <v>328</v>
      </c>
    </row>
    <row r="25" spans="1:14" x14ac:dyDescent="0.25">
      <c r="A25" s="11">
        <v>15</v>
      </c>
      <c r="B25" s="12">
        <f t="shared" si="0"/>
        <v>351.5625</v>
      </c>
      <c r="C25" s="12">
        <f t="shared" si="1"/>
        <v>0.5625</v>
      </c>
      <c r="D25" s="13">
        <v>351</v>
      </c>
      <c r="F25" s="11">
        <v>15</v>
      </c>
      <c r="G25" s="12">
        <f t="shared" si="2"/>
        <v>351.5625</v>
      </c>
      <c r="H25" s="12">
        <f t="shared" si="3"/>
        <v>1.5625</v>
      </c>
      <c r="I25" s="13">
        <v>350</v>
      </c>
      <c r="K25" s="11">
        <v>15</v>
      </c>
      <c r="L25" s="12">
        <f t="shared" si="4"/>
        <v>351.5625</v>
      </c>
      <c r="M25" s="12">
        <f t="shared" si="5"/>
        <v>0.5625</v>
      </c>
      <c r="N25" s="13">
        <v>351</v>
      </c>
    </row>
    <row r="26" spans="1:14" x14ac:dyDescent="0.25">
      <c r="A26" s="11">
        <v>16</v>
      </c>
      <c r="B26" s="12">
        <f t="shared" si="0"/>
        <v>375</v>
      </c>
      <c r="C26" s="12">
        <f t="shared" si="1"/>
        <v>0</v>
      </c>
      <c r="D26" s="13">
        <v>375</v>
      </c>
      <c r="F26" s="11">
        <v>16</v>
      </c>
      <c r="G26" s="12">
        <f t="shared" si="2"/>
        <v>375</v>
      </c>
      <c r="H26" s="12">
        <f t="shared" si="3"/>
        <v>0</v>
      </c>
      <c r="I26" s="13">
        <v>375</v>
      </c>
      <c r="K26" s="11">
        <v>16</v>
      </c>
      <c r="L26" s="12">
        <f t="shared" si="4"/>
        <v>375</v>
      </c>
      <c r="M26" s="12">
        <f t="shared" si="5"/>
        <v>0</v>
      </c>
      <c r="N26" s="13">
        <v>375</v>
      </c>
    </row>
    <row r="27" spans="1:14" x14ac:dyDescent="0.25">
      <c r="A27" s="11">
        <v>17</v>
      </c>
      <c r="B27" s="12">
        <f t="shared" si="0"/>
        <v>398.4375</v>
      </c>
      <c r="C27" s="12">
        <f t="shared" si="1"/>
        <v>0.4375</v>
      </c>
      <c r="D27" s="13">
        <v>398</v>
      </c>
      <c r="F27" s="11">
        <v>17</v>
      </c>
      <c r="G27" s="12">
        <f t="shared" si="2"/>
        <v>398.4375</v>
      </c>
      <c r="H27" s="12">
        <f t="shared" si="3"/>
        <v>13.4375</v>
      </c>
      <c r="I27" s="13">
        <v>385</v>
      </c>
      <c r="K27" s="11">
        <v>17</v>
      </c>
      <c r="L27" s="12">
        <f t="shared" si="4"/>
        <v>398.4375</v>
      </c>
      <c r="M27" s="12">
        <f t="shared" si="5"/>
        <v>0.4375</v>
      </c>
      <c r="N27" s="13">
        <v>398</v>
      </c>
    </row>
    <row r="28" spans="1:14" x14ac:dyDescent="0.25">
      <c r="A28" s="11">
        <v>18</v>
      </c>
      <c r="B28" s="12">
        <f t="shared" si="0"/>
        <v>421.875</v>
      </c>
      <c r="C28" s="12">
        <f t="shared" si="1"/>
        <v>0.875</v>
      </c>
      <c r="D28" s="13">
        <v>421</v>
      </c>
      <c r="F28" s="11">
        <v>18</v>
      </c>
      <c r="G28" s="12">
        <f t="shared" si="2"/>
        <v>421.875</v>
      </c>
      <c r="H28" s="12">
        <f t="shared" si="3"/>
        <v>11.875</v>
      </c>
      <c r="I28" s="13">
        <v>410</v>
      </c>
      <c r="K28" s="11">
        <v>18</v>
      </c>
      <c r="L28" s="12">
        <f t="shared" si="4"/>
        <v>421.875</v>
      </c>
      <c r="M28" s="12">
        <f t="shared" si="5"/>
        <v>0.875</v>
      </c>
      <c r="N28" s="13">
        <v>421</v>
      </c>
    </row>
    <row r="29" spans="1:14" x14ac:dyDescent="0.25">
      <c r="A29" s="11">
        <v>19</v>
      </c>
      <c r="B29" s="12">
        <f t="shared" si="0"/>
        <v>445.3125</v>
      </c>
      <c r="C29" s="12">
        <f t="shared" si="1"/>
        <v>0.3125</v>
      </c>
      <c r="D29" s="13">
        <v>445</v>
      </c>
      <c r="F29" s="11">
        <v>19</v>
      </c>
      <c r="G29" s="12">
        <f t="shared" si="2"/>
        <v>445.3125</v>
      </c>
      <c r="H29" s="12">
        <f t="shared" si="3"/>
        <v>10.3125</v>
      </c>
      <c r="I29" s="13">
        <v>435</v>
      </c>
      <c r="K29" s="11">
        <v>19</v>
      </c>
      <c r="L29" s="12">
        <f t="shared" si="4"/>
        <v>445.3125</v>
      </c>
      <c r="M29" s="12">
        <f t="shared" si="5"/>
        <v>0.3125</v>
      </c>
      <c r="N29" s="13">
        <v>445</v>
      </c>
    </row>
    <row r="30" spans="1:14" x14ac:dyDescent="0.25">
      <c r="A30" s="11">
        <v>20</v>
      </c>
      <c r="B30" s="12">
        <f t="shared" si="0"/>
        <v>468.75</v>
      </c>
      <c r="C30" s="12">
        <f t="shared" si="1"/>
        <v>0.75</v>
      </c>
      <c r="D30" s="13">
        <v>468</v>
      </c>
      <c r="F30" s="11">
        <v>20</v>
      </c>
      <c r="G30" s="12">
        <f t="shared" si="2"/>
        <v>468.75</v>
      </c>
      <c r="H30" s="12">
        <f t="shared" si="3"/>
        <v>8.75</v>
      </c>
      <c r="I30" s="13">
        <v>460</v>
      </c>
      <c r="K30" s="11">
        <v>20</v>
      </c>
      <c r="L30" s="12">
        <f t="shared" si="4"/>
        <v>468.75</v>
      </c>
      <c r="M30" s="12">
        <f t="shared" si="5"/>
        <v>0.75</v>
      </c>
      <c r="N30" s="13">
        <v>468</v>
      </c>
    </row>
    <row r="31" spans="1:14" x14ac:dyDescent="0.25">
      <c r="A31" s="11">
        <v>21</v>
      </c>
      <c r="B31" s="12">
        <f t="shared" si="0"/>
        <v>492.1875</v>
      </c>
      <c r="C31" s="12">
        <f t="shared" si="1"/>
        <v>0.1875</v>
      </c>
      <c r="D31" s="13">
        <v>492</v>
      </c>
      <c r="F31" s="11">
        <v>21</v>
      </c>
      <c r="G31" s="12">
        <f t="shared" si="2"/>
        <v>492.1875</v>
      </c>
      <c r="H31" s="12">
        <f t="shared" si="3"/>
        <v>7.1875</v>
      </c>
      <c r="I31" s="13">
        <v>485</v>
      </c>
      <c r="K31" s="11">
        <v>21</v>
      </c>
      <c r="L31" s="12">
        <f t="shared" si="4"/>
        <v>492.1875</v>
      </c>
      <c r="M31" s="12">
        <f t="shared" si="5"/>
        <v>0.1875</v>
      </c>
      <c r="N31" s="13">
        <v>492</v>
      </c>
    </row>
    <row r="32" spans="1:14" x14ac:dyDescent="0.25">
      <c r="A32" s="11">
        <v>22</v>
      </c>
      <c r="B32" s="12">
        <f t="shared" si="0"/>
        <v>515.625</v>
      </c>
      <c r="C32" s="12">
        <f t="shared" si="1"/>
        <v>0.625</v>
      </c>
      <c r="D32" s="13">
        <v>515</v>
      </c>
      <c r="F32" s="11">
        <v>22</v>
      </c>
      <c r="G32" s="12">
        <f t="shared" si="2"/>
        <v>515.625</v>
      </c>
      <c r="H32" s="12">
        <f t="shared" si="3"/>
        <v>5.625</v>
      </c>
      <c r="I32" s="13">
        <v>510</v>
      </c>
      <c r="K32" s="11">
        <v>22</v>
      </c>
      <c r="L32" s="12">
        <f t="shared" si="4"/>
        <v>515.625</v>
      </c>
      <c r="M32" s="12">
        <f t="shared" si="5"/>
        <v>0.625</v>
      </c>
      <c r="N32" s="13">
        <v>515</v>
      </c>
    </row>
    <row r="33" spans="1:14" x14ac:dyDescent="0.25">
      <c r="A33" s="11">
        <v>23</v>
      </c>
      <c r="B33" s="12">
        <f t="shared" si="0"/>
        <v>539.0625</v>
      </c>
      <c r="C33" s="12">
        <f t="shared" si="1"/>
        <v>6.25E-2</v>
      </c>
      <c r="D33" s="13">
        <v>539</v>
      </c>
      <c r="F33" s="11">
        <v>23</v>
      </c>
      <c r="G33" s="12">
        <f t="shared" si="2"/>
        <v>539.0625</v>
      </c>
      <c r="H33" s="12">
        <f t="shared" si="3"/>
        <v>4.0625</v>
      </c>
      <c r="I33" s="13">
        <v>535</v>
      </c>
      <c r="K33" s="11">
        <v>23</v>
      </c>
      <c r="L33" s="12">
        <f t="shared" si="4"/>
        <v>539.0625</v>
      </c>
      <c r="M33" s="12">
        <f t="shared" si="5"/>
        <v>6.25E-2</v>
      </c>
      <c r="N33" s="13">
        <v>539</v>
      </c>
    </row>
    <row r="34" spans="1:14" x14ac:dyDescent="0.25">
      <c r="A34" s="11">
        <v>24</v>
      </c>
      <c r="B34" s="12">
        <f t="shared" si="0"/>
        <v>562.5</v>
      </c>
      <c r="C34" s="12">
        <f t="shared" si="1"/>
        <v>0.5</v>
      </c>
      <c r="D34" s="13">
        <v>562</v>
      </c>
      <c r="F34" s="11">
        <v>24</v>
      </c>
      <c r="G34" s="12">
        <f t="shared" si="2"/>
        <v>562.5</v>
      </c>
      <c r="H34" s="12">
        <f t="shared" si="3"/>
        <v>2.5</v>
      </c>
      <c r="I34" s="13">
        <v>560</v>
      </c>
      <c r="K34" s="11">
        <v>24</v>
      </c>
      <c r="L34" s="12">
        <f t="shared" si="4"/>
        <v>562.5</v>
      </c>
      <c r="M34" s="12">
        <f t="shared" si="5"/>
        <v>0.5</v>
      </c>
      <c r="N34" s="13">
        <v>562</v>
      </c>
    </row>
    <row r="35" spans="1:14" x14ac:dyDescent="0.25">
      <c r="A35" s="11">
        <v>25</v>
      </c>
      <c r="B35" s="12">
        <f t="shared" si="0"/>
        <v>585.9375</v>
      </c>
      <c r="C35" s="12">
        <f t="shared" si="1"/>
        <v>0.9375</v>
      </c>
      <c r="D35" s="13">
        <v>585</v>
      </c>
      <c r="F35" s="11">
        <v>25</v>
      </c>
      <c r="G35" s="12">
        <f t="shared" si="2"/>
        <v>585.9375</v>
      </c>
      <c r="H35" s="12">
        <f t="shared" si="3"/>
        <v>10.9375</v>
      </c>
      <c r="I35" s="13">
        <v>575</v>
      </c>
      <c r="K35" s="11">
        <v>25</v>
      </c>
      <c r="L35" s="12">
        <f t="shared" si="4"/>
        <v>585.9375</v>
      </c>
      <c r="M35" s="12">
        <f t="shared" si="5"/>
        <v>0.9375</v>
      </c>
      <c r="N35" s="13">
        <v>585</v>
      </c>
    </row>
    <row r="36" spans="1:14" x14ac:dyDescent="0.25">
      <c r="A36" s="11">
        <v>26</v>
      </c>
      <c r="B36" s="12">
        <f t="shared" si="0"/>
        <v>609.375</v>
      </c>
      <c r="C36" s="12">
        <f t="shared" si="1"/>
        <v>0.375</v>
      </c>
      <c r="D36" s="13">
        <v>609</v>
      </c>
      <c r="F36" s="11">
        <v>26</v>
      </c>
      <c r="G36" s="12">
        <f t="shared" si="2"/>
        <v>609.375</v>
      </c>
      <c r="H36" s="12">
        <f t="shared" si="3"/>
        <v>9.375</v>
      </c>
      <c r="I36" s="13">
        <v>600</v>
      </c>
      <c r="K36" s="11">
        <v>26</v>
      </c>
      <c r="L36" s="12">
        <f t="shared" si="4"/>
        <v>609.375</v>
      </c>
      <c r="M36" s="12">
        <f t="shared" si="5"/>
        <v>0.375</v>
      </c>
      <c r="N36" s="13">
        <v>609</v>
      </c>
    </row>
    <row r="37" spans="1:14" x14ac:dyDescent="0.25">
      <c r="A37" s="11">
        <v>27</v>
      </c>
      <c r="B37" s="12">
        <f t="shared" si="0"/>
        <v>632.8125</v>
      </c>
      <c r="C37" s="12">
        <f t="shared" si="1"/>
        <v>0.8125</v>
      </c>
      <c r="D37" s="13">
        <v>632</v>
      </c>
      <c r="F37" s="11">
        <v>27</v>
      </c>
      <c r="G37" s="12">
        <f t="shared" si="2"/>
        <v>632.8125</v>
      </c>
      <c r="H37" s="12">
        <f t="shared" si="3"/>
        <v>7.8125</v>
      </c>
      <c r="I37" s="13">
        <v>625</v>
      </c>
      <c r="K37" s="11">
        <v>27</v>
      </c>
      <c r="L37" s="12">
        <f t="shared" si="4"/>
        <v>632.8125</v>
      </c>
      <c r="M37" s="12">
        <f t="shared" si="5"/>
        <v>0.8125</v>
      </c>
      <c r="N37" s="13">
        <v>632</v>
      </c>
    </row>
    <row r="38" spans="1:14" x14ac:dyDescent="0.25">
      <c r="A38" s="11">
        <v>28</v>
      </c>
      <c r="B38" s="12">
        <f t="shared" si="0"/>
        <v>656.25</v>
      </c>
      <c r="C38" s="12">
        <f t="shared" si="1"/>
        <v>0.25</v>
      </c>
      <c r="D38" s="13">
        <v>656</v>
      </c>
      <c r="F38" s="11">
        <v>28</v>
      </c>
      <c r="G38" s="12">
        <f t="shared" si="2"/>
        <v>656.25</v>
      </c>
      <c r="H38" s="12">
        <f t="shared" si="3"/>
        <v>6.25</v>
      </c>
      <c r="I38" s="13">
        <v>650</v>
      </c>
      <c r="K38" s="11">
        <v>28</v>
      </c>
      <c r="L38" s="12">
        <f t="shared" si="4"/>
        <v>656.25</v>
      </c>
      <c r="M38" s="12">
        <f t="shared" si="5"/>
        <v>0.25</v>
      </c>
      <c r="N38" s="13">
        <v>656</v>
      </c>
    </row>
    <row r="39" spans="1:14" x14ac:dyDescent="0.25">
      <c r="A39" s="11">
        <v>29</v>
      </c>
      <c r="B39" s="12">
        <f t="shared" si="0"/>
        <v>679.6875</v>
      </c>
      <c r="C39" s="12">
        <f t="shared" si="1"/>
        <v>0.6875</v>
      </c>
      <c r="D39" s="13">
        <v>679</v>
      </c>
      <c r="F39" s="11">
        <v>29</v>
      </c>
      <c r="G39" s="12">
        <f t="shared" si="2"/>
        <v>679.6875</v>
      </c>
      <c r="H39" s="12">
        <f t="shared" si="3"/>
        <v>4.6875</v>
      </c>
      <c r="I39" s="13">
        <v>675</v>
      </c>
      <c r="K39" s="11">
        <v>29</v>
      </c>
      <c r="L39" s="12">
        <f t="shared" si="4"/>
        <v>679.6875</v>
      </c>
      <c r="M39" s="12">
        <f t="shared" si="5"/>
        <v>0.6875</v>
      </c>
      <c r="N39" s="13">
        <v>679</v>
      </c>
    </row>
    <row r="40" spans="1:14" x14ac:dyDescent="0.25">
      <c r="A40" s="11">
        <v>30</v>
      </c>
      <c r="B40" s="12">
        <f t="shared" si="0"/>
        <v>703.125</v>
      </c>
      <c r="C40" s="12">
        <f t="shared" si="1"/>
        <v>0.125</v>
      </c>
      <c r="D40" s="13">
        <v>703</v>
      </c>
      <c r="F40" s="11">
        <v>30</v>
      </c>
      <c r="G40" s="12">
        <f t="shared" si="2"/>
        <v>703.125</v>
      </c>
      <c r="H40" s="12">
        <f t="shared" si="3"/>
        <v>3.125</v>
      </c>
      <c r="I40" s="13">
        <v>700</v>
      </c>
      <c r="K40" s="11">
        <v>30</v>
      </c>
      <c r="L40" s="12">
        <f t="shared" si="4"/>
        <v>703.125</v>
      </c>
      <c r="M40" s="12">
        <f t="shared" si="5"/>
        <v>0.125</v>
      </c>
      <c r="N40" s="13">
        <v>703</v>
      </c>
    </row>
    <row r="41" spans="1:14" x14ac:dyDescent="0.25">
      <c r="A41" s="11">
        <v>31</v>
      </c>
      <c r="B41" s="12">
        <f t="shared" si="0"/>
        <v>726.5625</v>
      </c>
      <c r="C41" s="12">
        <f t="shared" si="1"/>
        <v>0.5625</v>
      </c>
      <c r="D41" s="13">
        <v>726</v>
      </c>
      <c r="F41" s="11">
        <v>31</v>
      </c>
      <c r="G41" s="12">
        <f t="shared" si="2"/>
        <v>726.5625</v>
      </c>
      <c r="H41" s="12">
        <f t="shared" si="3"/>
        <v>1.5625</v>
      </c>
      <c r="I41" s="13">
        <v>725</v>
      </c>
      <c r="K41" s="11">
        <v>31</v>
      </c>
      <c r="L41" s="12">
        <f t="shared" si="4"/>
        <v>726.5625</v>
      </c>
      <c r="M41" s="12">
        <f t="shared" si="5"/>
        <v>0.5625</v>
      </c>
      <c r="N41" s="13">
        <v>726</v>
      </c>
    </row>
    <row r="42" spans="1:14" x14ac:dyDescent="0.25">
      <c r="A42" s="11">
        <v>32</v>
      </c>
      <c r="B42" s="12">
        <f t="shared" si="0"/>
        <v>750</v>
      </c>
      <c r="C42" s="12">
        <f t="shared" si="1"/>
        <v>0</v>
      </c>
      <c r="D42" s="13">
        <v>750</v>
      </c>
      <c r="F42" s="11">
        <v>32</v>
      </c>
      <c r="G42" s="12">
        <f t="shared" si="2"/>
        <v>750</v>
      </c>
      <c r="H42" s="12">
        <f t="shared" si="3"/>
        <v>0</v>
      </c>
      <c r="I42" s="13">
        <v>750</v>
      </c>
      <c r="K42" s="11">
        <v>32</v>
      </c>
      <c r="L42" s="12">
        <f t="shared" si="4"/>
        <v>750</v>
      </c>
      <c r="M42" s="12">
        <f t="shared" si="5"/>
        <v>0</v>
      </c>
      <c r="N42" s="13">
        <v>750</v>
      </c>
    </row>
    <row r="43" spans="1:14" x14ac:dyDescent="0.25">
      <c r="A43" s="11">
        <v>33</v>
      </c>
      <c r="B43" s="12">
        <f t="shared" si="0"/>
        <v>773.4375</v>
      </c>
      <c r="C43" s="12">
        <f t="shared" si="1"/>
        <v>0.4375</v>
      </c>
      <c r="D43" s="13">
        <v>773</v>
      </c>
      <c r="F43" s="11">
        <v>33</v>
      </c>
      <c r="G43" s="12">
        <f t="shared" si="2"/>
        <v>773.4375</v>
      </c>
      <c r="H43" s="12">
        <f t="shared" si="3"/>
        <v>13.4375</v>
      </c>
      <c r="I43" s="13">
        <v>760</v>
      </c>
      <c r="K43" s="11">
        <v>33</v>
      </c>
      <c r="L43" s="12">
        <f t="shared" si="4"/>
        <v>773.4375</v>
      </c>
      <c r="M43" s="12">
        <f t="shared" si="5"/>
        <v>0.4375</v>
      </c>
      <c r="N43" s="13">
        <v>773</v>
      </c>
    </row>
    <row r="44" spans="1:14" x14ac:dyDescent="0.25">
      <c r="A44" s="11">
        <v>34</v>
      </c>
      <c r="B44" s="12">
        <f t="shared" si="0"/>
        <v>796.875</v>
      </c>
      <c r="C44" s="12">
        <f t="shared" si="1"/>
        <v>0.875</v>
      </c>
      <c r="D44" s="13">
        <v>796</v>
      </c>
      <c r="F44" s="11">
        <v>34</v>
      </c>
      <c r="G44" s="12">
        <f t="shared" si="2"/>
        <v>796.875</v>
      </c>
      <c r="H44" s="12">
        <f t="shared" si="3"/>
        <v>11.875</v>
      </c>
      <c r="I44" s="13">
        <v>785</v>
      </c>
      <c r="K44" s="11">
        <v>34</v>
      </c>
      <c r="L44" s="12">
        <f t="shared" si="4"/>
        <v>796.875</v>
      </c>
      <c r="M44" s="12">
        <f t="shared" si="5"/>
        <v>0.875</v>
      </c>
      <c r="N44" s="13">
        <v>796</v>
      </c>
    </row>
    <row r="45" spans="1:14" x14ac:dyDescent="0.25">
      <c r="A45" s="11">
        <v>35</v>
      </c>
      <c r="B45" s="12">
        <f t="shared" si="0"/>
        <v>820.3125</v>
      </c>
      <c r="C45" s="12">
        <f t="shared" si="1"/>
        <v>0.3125</v>
      </c>
      <c r="D45" s="13">
        <v>820</v>
      </c>
      <c r="F45" s="11">
        <v>35</v>
      </c>
      <c r="G45" s="12">
        <f t="shared" si="2"/>
        <v>820.3125</v>
      </c>
      <c r="H45" s="12">
        <f t="shared" si="3"/>
        <v>10.3125</v>
      </c>
      <c r="I45" s="13">
        <v>810</v>
      </c>
      <c r="K45" s="11">
        <v>35</v>
      </c>
      <c r="L45" s="12">
        <f t="shared" si="4"/>
        <v>820.3125</v>
      </c>
      <c r="M45" s="12">
        <f t="shared" si="5"/>
        <v>0.3125</v>
      </c>
      <c r="N45" s="13">
        <v>820</v>
      </c>
    </row>
    <row r="46" spans="1:14" x14ac:dyDescent="0.25">
      <c r="A46" s="11">
        <v>36</v>
      </c>
      <c r="B46" s="12">
        <f t="shared" si="0"/>
        <v>843.75</v>
      </c>
      <c r="C46" s="12">
        <f t="shared" si="1"/>
        <v>0.75</v>
      </c>
      <c r="D46" s="13">
        <v>843</v>
      </c>
      <c r="F46" s="11">
        <v>36</v>
      </c>
      <c r="G46" s="12">
        <f t="shared" si="2"/>
        <v>843.75</v>
      </c>
      <c r="H46" s="12">
        <f t="shared" si="3"/>
        <v>8.75</v>
      </c>
      <c r="I46" s="13">
        <v>835</v>
      </c>
      <c r="K46" s="11">
        <v>36</v>
      </c>
      <c r="L46" s="12">
        <f t="shared" si="4"/>
        <v>843.75</v>
      </c>
      <c r="M46" s="12">
        <f t="shared" si="5"/>
        <v>0.75</v>
      </c>
      <c r="N46" s="13">
        <v>843</v>
      </c>
    </row>
    <row r="47" spans="1:14" x14ac:dyDescent="0.25">
      <c r="A47" s="11">
        <v>37</v>
      </c>
      <c r="B47" s="12">
        <f t="shared" si="0"/>
        <v>867.1875</v>
      </c>
      <c r="C47" s="12">
        <f t="shared" si="1"/>
        <v>0.1875</v>
      </c>
      <c r="D47" s="13">
        <v>867</v>
      </c>
      <c r="F47" s="11">
        <v>37</v>
      </c>
      <c r="G47" s="12">
        <f t="shared" si="2"/>
        <v>867.1875</v>
      </c>
      <c r="H47" s="12">
        <f t="shared" si="3"/>
        <v>7.1875</v>
      </c>
      <c r="I47" s="13">
        <v>860</v>
      </c>
      <c r="K47" s="11">
        <v>37</v>
      </c>
      <c r="L47" s="12">
        <f t="shared" si="4"/>
        <v>867.1875</v>
      </c>
      <c r="M47" s="12">
        <f t="shared" si="5"/>
        <v>0.1875</v>
      </c>
      <c r="N47" s="13">
        <v>867</v>
      </c>
    </row>
    <row r="48" spans="1:14" x14ac:dyDescent="0.25">
      <c r="A48" s="11">
        <v>38</v>
      </c>
      <c r="B48" s="12">
        <f t="shared" si="0"/>
        <v>890.625</v>
      </c>
      <c r="C48" s="12">
        <f t="shared" si="1"/>
        <v>0.625</v>
      </c>
      <c r="D48" s="13">
        <v>890</v>
      </c>
      <c r="F48" s="11">
        <v>38</v>
      </c>
      <c r="G48" s="12">
        <f t="shared" si="2"/>
        <v>890.625</v>
      </c>
      <c r="H48" s="12">
        <f t="shared" si="3"/>
        <v>5.625</v>
      </c>
      <c r="I48" s="13">
        <v>885</v>
      </c>
      <c r="K48" s="11">
        <v>38</v>
      </c>
      <c r="L48" s="12">
        <f t="shared" si="4"/>
        <v>890.625</v>
      </c>
      <c r="M48" s="12">
        <f t="shared" si="5"/>
        <v>0.625</v>
      </c>
      <c r="N48" s="13">
        <v>890</v>
      </c>
    </row>
    <row r="49" spans="1:14" x14ac:dyDescent="0.25">
      <c r="A49" s="11">
        <v>39</v>
      </c>
      <c r="B49" s="12">
        <f t="shared" si="0"/>
        <v>914.0625</v>
      </c>
      <c r="C49" s="12">
        <f t="shared" si="1"/>
        <v>6.25E-2</v>
      </c>
      <c r="D49" s="13">
        <v>914</v>
      </c>
      <c r="F49" s="11">
        <v>39</v>
      </c>
      <c r="G49" s="12">
        <f t="shared" si="2"/>
        <v>914.0625</v>
      </c>
      <c r="H49" s="12">
        <f t="shared" si="3"/>
        <v>4.0625</v>
      </c>
      <c r="I49" s="13">
        <v>910</v>
      </c>
      <c r="K49" s="11">
        <v>39</v>
      </c>
      <c r="L49" s="12">
        <f t="shared" si="4"/>
        <v>914.0625</v>
      </c>
      <c r="M49" s="12">
        <f t="shared" si="5"/>
        <v>6.25E-2</v>
      </c>
      <c r="N49" s="13">
        <v>914</v>
      </c>
    </row>
    <row r="50" spans="1:14" x14ac:dyDescent="0.25">
      <c r="A50" s="11">
        <v>40</v>
      </c>
      <c r="B50" s="12">
        <f t="shared" si="0"/>
        <v>937.5</v>
      </c>
      <c r="C50" s="12">
        <f t="shared" si="1"/>
        <v>0.5</v>
      </c>
      <c r="D50" s="13">
        <v>937</v>
      </c>
      <c r="F50" s="11">
        <v>40</v>
      </c>
      <c r="G50" s="12">
        <f t="shared" si="2"/>
        <v>937.5</v>
      </c>
      <c r="H50" s="12">
        <f t="shared" si="3"/>
        <v>2.5</v>
      </c>
      <c r="I50" s="13">
        <v>935</v>
      </c>
      <c r="K50" s="11">
        <v>40</v>
      </c>
      <c r="L50" s="12">
        <f t="shared" si="4"/>
        <v>937.5</v>
      </c>
      <c r="M50" s="12">
        <f t="shared" si="5"/>
        <v>0.5</v>
      </c>
      <c r="N50" s="13">
        <v>937</v>
      </c>
    </row>
    <row r="51" spans="1:14" x14ac:dyDescent="0.25">
      <c r="A51" s="11">
        <v>41</v>
      </c>
      <c r="B51" s="12">
        <f t="shared" si="0"/>
        <v>960.9375</v>
      </c>
      <c r="C51" s="12">
        <f t="shared" si="1"/>
        <v>0.9375</v>
      </c>
      <c r="D51" s="13">
        <v>960</v>
      </c>
      <c r="F51" s="11">
        <v>41</v>
      </c>
      <c r="G51" s="12">
        <f t="shared" si="2"/>
        <v>960.9375</v>
      </c>
      <c r="H51" s="12">
        <f t="shared" si="3"/>
        <v>10.9375</v>
      </c>
      <c r="I51" s="13">
        <v>950</v>
      </c>
      <c r="K51" s="11">
        <v>41</v>
      </c>
      <c r="L51" s="12">
        <f t="shared" si="4"/>
        <v>960.9375</v>
      </c>
      <c r="M51" s="12">
        <f t="shared" si="5"/>
        <v>0.9375</v>
      </c>
      <c r="N51" s="13">
        <v>960</v>
      </c>
    </row>
    <row r="52" spans="1:14" x14ac:dyDescent="0.25">
      <c r="A52" s="11">
        <v>42</v>
      </c>
      <c r="B52" s="12">
        <f t="shared" si="0"/>
        <v>984.375</v>
      </c>
      <c r="C52" s="12">
        <f t="shared" si="1"/>
        <v>0.375</v>
      </c>
      <c r="D52" s="13">
        <v>984</v>
      </c>
      <c r="F52" s="11">
        <v>42</v>
      </c>
      <c r="G52" s="12">
        <f t="shared" si="2"/>
        <v>984.375</v>
      </c>
      <c r="H52" s="12">
        <f t="shared" si="3"/>
        <v>9.375</v>
      </c>
      <c r="I52" s="13">
        <v>975</v>
      </c>
      <c r="K52" s="11">
        <v>42</v>
      </c>
      <c r="L52" s="12">
        <f t="shared" si="4"/>
        <v>984.375</v>
      </c>
      <c r="M52" s="12">
        <f t="shared" si="5"/>
        <v>0.375</v>
      </c>
      <c r="N52" s="13">
        <v>984</v>
      </c>
    </row>
    <row r="53" spans="1:14" x14ac:dyDescent="0.25">
      <c r="A53" s="11">
        <v>43</v>
      </c>
      <c r="B53" s="12">
        <f t="shared" si="0"/>
        <v>1007.8125</v>
      </c>
      <c r="C53" s="12">
        <f t="shared" si="1"/>
        <v>0.8125</v>
      </c>
      <c r="D53" s="13">
        <v>1007</v>
      </c>
      <c r="F53" s="11">
        <v>43</v>
      </c>
      <c r="G53" s="12">
        <f t="shared" si="2"/>
        <v>1007.8125</v>
      </c>
      <c r="H53" s="12">
        <f t="shared" si="3"/>
        <v>7.8125</v>
      </c>
      <c r="I53" s="13">
        <v>1000</v>
      </c>
      <c r="K53" s="11">
        <v>43</v>
      </c>
      <c r="L53" s="12">
        <f t="shared" si="4"/>
        <v>1007.8125</v>
      </c>
      <c r="M53" s="12">
        <f t="shared" si="5"/>
        <v>0.8125</v>
      </c>
      <c r="N53" s="13">
        <v>1007</v>
      </c>
    </row>
    <row r="54" spans="1:14" x14ac:dyDescent="0.25">
      <c r="A54" s="11">
        <v>44</v>
      </c>
      <c r="B54" s="12">
        <f t="shared" si="0"/>
        <v>1031.25</v>
      </c>
      <c r="C54" s="12">
        <f t="shared" si="1"/>
        <v>0.25</v>
      </c>
      <c r="D54" s="13">
        <v>1031</v>
      </c>
      <c r="F54" s="11">
        <v>44</v>
      </c>
      <c r="G54" s="12">
        <f t="shared" si="2"/>
        <v>1031.25</v>
      </c>
      <c r="H54" s="12">
        <f t="shared" si="3"/>
        <v>6.25</v>
      </c>
      <c r="I54" s="13">
        <v>1025</v>
      </c>
      <c r="K54" s="11">
        <v>44</v>
      </c>
      <c r="L54" s="12">
        <f t="shared" si="4"/>
        <v>1031.25</v>
      </c>
      <c r="M54" s="12">
        <f t="shared" si="5"/>
        <v>0.25</v>
      </c>
      <c r="N54" s="13">
        <v>1031</v>
      </c>
    </row>
    <row r="55" spans="1:14" x14ac:dyDescent="0.25">
      <c r="A55" s="11">
        <v>45</v>
      </c>
      <c r="B55" s="12">
        <f t="shared" si="0"/>
        <v>1054.6875</v>
      </c>
      <c r="C55" s="12">
        <f t="shared" si="1"/>
        <v>0.6875</v>
      </c>
      <c r="D55" s="13">
        <v>1054</v>
      </c>
      <c r="F55" s="11">
        <v>45</v>
      </c>
      <c r="G55" s="12">
        <f t="shared" si="2"/>
        <v>1054.6875</v>
      </c>
      <c r="H55" s="12">
        <f t="shared" si="3"/>
        <v>4.6875</v>
      </c>
      <c r="I55" s="13">
        <v>1050</v>
      </c>
      <c r="K55" s="11">
        <v>45</v>
      </c>
      <c r="L55" s="12">
        <f t="shared" si="4"/>
        <v>1054.6875</v>
      </c>
      <c r="M55" s="12">
        <f t="shared" si="5"/>
        <v>0.6875</v>
      </c>
      <c r="N55" s="13">
        <v>1054</v>
      </c>
    </row>
    <row r="56" spans="1:14" x14ac:dyDescent="0.25">
      <c r="A56" s="11">
        <v>46</v>
      </c>
      <c r="B56" s="12">
        <f t="shared" si="0"/>
        <v>1078.125</v>
      </c>
      <c r="C56" s="12">
        <f t="shared" si="1"/>
        <v>0.125</v>
      </c>
      <c r="D56" s="13">
        <v>1078</v>
      </c>
      <c r="F56" s="11">
        <v>46</v>
      </c>
      <c r="G56" s="12">
        <f t="shared" si="2"/>
        <v>1078.125</v>
      </c>
      <c r="H56" s="12">
        <f t="shared" si="3"/>
        <v>3.125</v>
      </c>
      <c r="I56" s="13">
        <v>1075</v>
      </c>
      <c r="K56" s="11">
        <v>46</v>
      </c>
      <c r="L56" s="12">
        <f t="shared" si="4"/>
        <v>1078.125</v>
      </c>
      <c r="M56" s="12">
        <f t="shared" si="5"/>
        <v>0.125</v>
      </c>
      <c r="N56" s="13">
        <v>1078</v>
      </c>
    </row>
    <row r="57" spans="1:14" x14ac:dyDescent="0.25">
      <c r="A57" s="11">
        <v>47</v>
      </c>
      <c r="B57" s="12">
        <f t="shared" si="0"/>
        <v>1101.5625</v>
      </c>
      <c r="C57" s="12">
        <f t="shared" si="1"/>
        <v>0.5625</v>
      </c>
      <c r="D57" s="13">
        <v>1101</v>
      </c>
      <c r="F57" s="11">
        <v>47</v>
      </c>
      <c r="G57" s="12">
        <f t="shared" si="2"/>
        <v>1101.5625</v>
      </c>
      <c r="H57" s="12">
        <f t="shared" si="3"/>
        <v>1.5625</v>
      </c>
      <c r="I57" s="13">
        <v>1100</v>
      </c>
      <c r="K57" s="11">
        <v>47</v>
      </c>
      <c r="L57" s="12">
        <f t="shared" si="4"/>
        <v>1101.5625</v>
      </c>
      <c r="M57" s="12">
        <f t="shared" si="5"/>
        <v>0.5625</v>
      </c>
      <c r="N57" s="13">
        <v>1101</v>
      </c>
    </row>
    <row r="58" spans="1:14" x14ac:dyDescent="0.25">
      <c r="A58" s="11">
        <v>48</v>
      </c>
      <c r="B58" s="12">
        <f t="shared" si="0"/>
        <v>1125</v>
      </c>
      <c r="C58" s="12">
        <f t="shared" si="1"/>
        <v>0</v>
      </c>
      <c r="D58" s="13">
        <v>1125</v>
      </c>
      <c r="F58" s="11">
        <v>48</v>
      </c>
      <c r="G58" s="12">
        <f t="shared" si="2"/>
        <v>1125</v>
      </c>
      <c r="H58" s="12">
        <f t="shared" si="3"/>
        <v>0</v>
      </c>
      <c r="I58" s="13">
        <v>1125</v>
      </c>
      <c r="K58" s="11">
        <v>48</v>
      </c>
      <c r="L58" s="12">
        <f t="shared" si="4"/>
        <v>1125</v>
      </c>
      <c r="M58" s="12">
        <f t="shared" si="5"/>
        <v>0</v>
      </c>
      <c r="N58" s="13">
        <v>1125</v>
      </c>
    </row>
    <row r="59" spans="1:14" x14ac:dyDescent="0.25">
      <c r="A59" s="11">
        <v>49</v>
      </c>
      <c r="B59" s="12">
        <f t="shared" si="0"/>
        <v>1148.4375</v>
      </c>
      <c r="C59" s="12">
        <f t="shared" si="1"/>
        <v>0.4375</v>
      </c>
      <c r="D59" s="13">
        <v>1148</v>
      </c>
      <c r="F59" s="11">
        <v>49</v>
      </c>
      <c r="G59" s="12">
        <f t="shared" si="2"/>
        <v>1148.4375</v>
      </c>
      <c r="H59" s="12">
        <f t="shared" si="3"/>
        <v>13.4375</v>
      </c>
      <c r="I59" s="13">
        <v>1135</v>
      </c>
      <c r="K59" s="11">
        <v>49</v>
      </c>
      <c r="L59" s="12">
        <f t="shared" si="4"/>
        <v>1148.4375</v>
      </c>
      <c r="M59" s="12">
        <f t="shared" si="5"/>
        <v>0.4375</v>
      </c>
      <c r="N59" s="13">
        <v>1148</v>
      </c>
    </row>
    <row r="60" spans="1:14" x14ac:dyDescent="0.25">
      <c r="A60" s="11">
        <v>50</v>
      </c>
      <c r="B60" s="12">
        <f t="shared" si="0"/>
        <v>1171.875</v>
      </c>
      <c r="C60" s="12">
        <f t="shared" si="1"/>
        <v>0.875</v>
      </c>
      <c r="D60" s="13">
        <v>1171</v>
      </c>
      <c r="F60" s="11">
        <v>50</v>
      </c>
      <c r="G60" s="12">
        <f t="shared" si="2"/>
        <v>1171.875</v>
      </c>
      <c r="H60" s="12">
        <f t="shared" si="3"/>
        <v>11.875</v>
      </c>
      <c r="I60" s="13">
        <v>1160</v>
      </c>
      <c r="K60" s="11">
        <v>50</v>
      </c>
      <c r="L60" s="12">
        <f t="shared" si="4"/>
        <v>1171.875</v>
      </c>
      <c r="M60" s="12">
        <f t="shared" si="5"/>
        <v>0.875</v>
      </c>
      <c r="N60" s="13">
        <v>1171</v>
      </c>
    </row>
    <row r="61" spans="1:14" x14ac:dyDescent="0.25">
      <c r="A61" s="11">
        <v>51</v>
      </c>
      <c r="B61" s="12">
        <f t="shared" si="0"/>
        <v>1195.3125</v>
      </c>
      <c r="C61" s="12">
        <f t="shared" si="1"/>
        <v>0.3125</v>
      </c>
      <c r="D61" s="13">
        <v>1195</v>
      </c>
      <c r="F61" s="11">
        <v>51</v>
      </c>
      <c r="G61" s="12">
        <f t="shared" si="2"/>
        <v>1195.3125</v>
      </c>
      <c r="H61" s="12">
        <f t="shared" si="3"/>
        <v>10.3125</v>
      </c>
      <c r="I61" s="13">
        <v>1185</v>
      </c>
      <c r="K61" s="11">
        <v>51</v>
      </c>
      <c r="L61" s="12">
        <f t="shared" si="4"/>
        <v>1195.3125</v>
      </c>
      <c r="M61" s="12">
        <f t="shared" si="5"/>
        <v>0.3125</v>
      </c>
      <c r="N61" s="13">
        <v>1195</v>
      </c>
    </row>
    <row r="62" spans="1:14" x14ac:dyDescent="0.25">
      <c r="A62" s="11">
        <v>52</v>
      </c>
      <c r="B62" s="12">
        <f t="shared" si="0"/>
        <v>1218.75</v>
      </c>
      <c r="C62" s="12">
        <f t="shared" si="1"/>
        <v>0.75</v>
      </c>
      <c r="D62" s="13">
        <v>1218</v>
      </c>
      <c r="F62" s="11">
        <v>52</v>
      </c>
      <c r="G62" s="12">
        <f t="shared" si="2"/>
        <v>1218.75</v>
      </c>
      <c r="H62" s="12">
        <f t="shared" si="3"/>
        <v>8.75</v>
      </c>
      <c r="I62" s="13">
        <v>1210</v>
      </c>
      <c r="K62" s="11">
        <v>52</v>
      </c>
      <c r="L62" s="12">
        <f t="shared" si="4"/>
        <v>1218.75</v>
      </c>
      <c r="M62" s="12">
        <f t="shared" si="5"/>
        <v>0.75</v>
      </c>
      <c r="N62" s="13">
        <v>1218</v>
      </c>
    </row>
    <row r="63" spans="1:14" x14ac:dyDescent="0.25">
      <c r="A63" s="11">
        <v>53</v>
      </c>
      <c r="B63" s="12">
        <f t="shared" si="0"/>
        <v>1242.1875</v>
      </c>
      <c r="C63" s="12">
        <f t="shared" si="1"/>
        <v>0.1875</v>
      </c>
      <c r="D63" s="13">
        <v>1242</v>
      </c>
      <c r="F63" s="11">
        <v>53</v>
      </c>
      <c r="G63" s="12">
        <f t="shared" si="2"/>
        <v>1242.1875</v>
      </c>
      <c r="H63" s="12">
        <f t="shared" si="3"/>
        <v>7.1875</v>
      </c>
      <c r="I63" s="13">
        <v>1235</v>
      </c>
      <c r="K63" s="11">
        <v>53</v>
      </c>
      <c r="L63" s="12">
        <f t="shared" si="4"/>
        <v>1242.1875</v>
      </c>
      <c r="M63" s="12">
        <f t="shared" si="5"/>
        <v>0.1875</v>
      </c>
      <c r="N63" s="13">
        <v>1242</v>
      </c>
    </row>
    <row r="64" spans="1:14" x14ac:dyDescent="0.25">
      <c r="A64" s="11">
        <v>54</v>
      </c>
      <c r="B64" s="12">
        <f t="shared" si="0"/>
        <v>1265.625</v>
      </c>
      <c r="C64" s="12">
        <f t="shared" si="1"/>
        <v>0.625</v>
      </c>
      <c r="D64" s="13">
        <v>1265</v>
      </c>
      <c r="F64" s="11">
        <v>54</v>
      </c>
      <c r="G64" s="12">
        <f t="shared" si="2"/>
        <v>1265.625</v>
      </c>
      <c r="H64" s="12">
        <f t="shared" si="3"/>
        <v>5.625</v>
      </c>
      <c r="I64" s="13">
        <v>1260</v>
      </c>
      <c r="K64" s="11">
        <v>54</v>
      </c>
      <c r="L64" s="12">
        <f t="shared" si="4"/>
        <v>1265.625</v>
      </c>
      <c r="M64" s="12">
        <f t="shared" si="5"/>
        <v>0.625</v>
      </c>
      <c r="N64" s="13">
        <v>1265</v>
      </c>
    </row>
    <row r="65" spans="1:14" x14ac:dyDescent="0.25">
      <c r="A65" s="11">
        <v>55</v>
      </c>
      <c r="B65" s="12">
        <f t="shared" si="0"/>
        <v>1289.0625</v>
      </c>
      <c r="C65" s="12">
        <f t="shared" si="1"/>
        <v>6.25E-2</v>
      </c>
      <c r="D65" s="13">
        <v>1289</v>
      </c>
      <c r="F65" s="11">
        <v>55</v>
      </c>
      <c r="G65" s="12">
        <f t="shared" si="2"/>
        <v>1289.0625</v>
      </c>
      <c r="H65" s="12">
        <f t="shared" si="3"/>
        <v>4.0625</v>
      </c>
      <c r="I65" s="13">
        <v>1285</v>
      </c>
      <c r="K65" s="11">
        <v>55</v>
      </c>
      <c r="L65" s="12">
        <f t="shared" si="4"/>
        <v>1289.0625</v>
      </c>
      <c r="M65" s="12">
        <f t="shared" si="5"/>
        <v>6.25E-2</v>
      </c>
      <c r="N65" s="13">
        <v>1289</v>
      </c>
    </row>
    <row r="66" spans="1:14" x14ac:dyDescent="0.25">
      <c r="A66" s="11">
        <v>56</v>
      </c>
      <c r="B66" s="12">
        <f t="shared" si="0"/>
        <v>1312.5</v>
      </c>
      <c r="C66" s="12">
        <f t="shared" si="1"/>
        <v>0.5</v>
      </c>
      <c r="D66" s="13">
        <v>1312</v>
      </c>
      <c r="F66" s="11">
        <v>56</v>
      </c>
      <c r="G66" s="12">
        <f t="shared" si="2"/>
        <v>1312.5</v>
      </c>
      <c r="H66" s="12">
        <f t="shared" si="3"/>
        <v>2.5</v>
      </c>
      <c r="I66" s="13">
        <v>1310</v>
      </c>
      <c r="K66" s="11">
        <v>56</v>
      </c>
      <c r="L66" s="12">
        <f t="shared" si="4"/>
        <v>1312.5</v>
      </c>
      <c r="M66" s="12">
        <f t="shared" si="5"/>
        <v>0.5</v>
      </c>
      <c r="N66" s="13">
        <v>1312</v>
      </c>
    </row>
    <row r="67" spans="1:14" x14ac:dyDescent="0.25">
      <c r="A67" s="11">
        <v>57</v>
      </c>
      <c r="B67" s="12">
        <f t="shared" si="0"/>
        <v>1335.9375</v>
      </c>
      <c r="C67" s="12">
        <f t="shared" si="1"/>
        <v>0.9375</v>
      </c>
      <c r="D67" s="13">
        <v>1335</v>
      </c>
      <c r="F67" s="11">
        <v>57</v>
      </c>
      <c r="G67" s="12">
        <f t="shared" si="2"/>
        <v>1335.9375</v>
      </c>
      <c r="H67" s="12">
        <f t="shared" si="3"/>
        <v>10.9375</v>
      </c>
      <c r="I67" s="13">
        <v>1325</v>
      </c>
      <c r="K67" s="11">
        <v>57</v>
      </c>
      <c r="L67" s="12">
        <f t="shared" si="4"/>
        <v>1335.9375</v>
      </c>
      <c r="M67" s="12">
        <f t="shared" si="5"/>
        <v>0.9375</v>
      </c>
      <c r="N67" s="13">
        <v>1335</v>
      </c>
    </row>
    <row r="68" spans="1:14" x14ac:dyDescent="0.25">
      <c r="A68" s="11">
        <v>58</v>
      </c>
      <c r="B68" s="12">
        <f t="shared" si="0"/>
        <v>1359.375</v>
      </c>
      <c r="C68" s="12">
        <f t="shared" si="1"/>
        <v>0.375</v>
      </c>
      <c r="D68" s="13">
        <v>1359</v>
      </c>
      <c r="F68" s="11">
        <v>58</v>
      </c>
      <c r="G68" s="12">
        <f t="shared" si="2"/>
        <v>1359.375</v>
      </c>
      <c r="H68" s="12">
        <f t="shared" si="3"/>
        <v>9.375</v>
      </c>
      <c r="I68" s="13">
        <v>1350</v>
      </c>
      <c r="K68" s="11">
        <v>58</v>
      </c>
      <c r="L68" s="12">
        <f t="shared" si="4"/>
        <v>1359.375</v>
      </c>
      <c r="M68" s="12">
        <f t="shared" si="5"/>
        <v>0.375</v>
      </c>
      <c r="N68" s="13">
        <v>1359</v>
      </c>
    </row>
    <row r="69" spans="1:14" x14ac:dyDescent="0.25">
      <c r="A69" s="11">
        <v>59</v>
      </c>
      <c r="B69" s="12">
        <f t="shared" si="0"/>
        <v>1382.8125</v>
      </c>
      <c r="C69" s="12">
        <f t="shared" si="1"/>
        <v>0.8125</v>
      </c>
      <c r="D69" s="13">
        <v>1382</v>
      </c>
      <c r="F69" s="11">
        <v>59</v>
      </c>
      <c r="G69" s="12">
        <f t="shared" si="2"/>
        <v>1382.8125</v>
      </c>
      <c r="H69" s="12">
        <f t="shared" si="3"/>
        <v>7.8125</v>
      </c>
      <c r="I69" s="13">
        <v>1375</v>
      </c>
      <c r="K69" s="11">
        <v>59</v>
      </c>
      <c r="L69" s="12">
        <f t="shared" si="4"/>
        <v>1382.8125</v>
      </c>
      <c r="M69" s="12">
        <f t="shared" si="5"/>
        <v>0.8125</v>
      </c>
      <c r="N69" s="13">
        <v>1382</v>
      </c>
    </row>
    <row r="70" spans="1:14" x14ac:dyDescent="0.25">
      <c r="A70" s="11">
        <v>60</v>
      </c>
      <c r="B70" s="12">
        <f t="shared" si="0"/>
        <v>1406.25</v>
      </c>
      <c r="C70" s="12">
        <f t="shared" si="1"/>
        <v>0.25</v>
      </c>
      <c r="D70" s="13">
        <v>1406</v>
      </c>
      <c r="F70" s="11">
        <v>60</v>
      </c>
      <c r="G70" s="12">
        <f t="shared" si="2"/>
        <v>1406.25</v>
      </c>
      <c r="H70" s="12">
        <f t="shared" si="3"/>
        <v>6.25</v>
      </c>
      <c r="I70" s="13">
        <v>1400</v>
      </c>
      <c r="K70" s="11">
        <v>60</v>
      </c>
      <c r="L70" s="12">
        <f t="shared" si="4"/>
        <v>1406.25</v>
      </c>
      <c r="M70" s="12">
        <f t="shared" si="5"/>
        <v>0.25</v>
      </c>
      <c r="N70" s="13">
        <v>1406</v>
      </c>
    </row>
    <row r="71" spans="1:14" x14ac:dyDescent="0.25">
      <c r="A71" s="11">
        <v>61</v>
      </c>
      <c r="B71" s="12">
        <f t="shared" si="0"/>
        <v>1429.6875</v>
      </c>
      <c r="C71" s="12">
        <f t="shared" si="1"/>
        <v>0.6875</v>
      </c>
      <c r="D71" s="13">
        <v>1429</v>
      </c>
      <c r="F71" s="11">
        <v>61</v>
      </c>
      <c r="G71" s="12">
        <f t="shared" si="2"/>
        <v>1429.6875</v>
      </c>
      <c r="H71" s="12">
        <f t="shared" si="3"/>
        <v>4.6875</v>
      </c>
      <c r="I71" s="13">
        <v>1425</v>
      </c>
      <c r="K71" s="11">
        <v>61</v>
      </c>
      <c r="L71" s="12">
        <f t="shared" si="4"/>
        <v>1429.6875</v>
      </c>
      <c r="M71" s="12">
        <f t="shared" si="5"/>
        <v>0.6875</v>
      </c>
      <c r="N71" s="13">
        <v>1429</v>
      </c>
    </row>
    <row r="72" spans="1:14" x14ac:dyDescent="0.25">
      <c r="A72" s="11">
        <v>62</v>
      </c>
      <c r="B72" s="12">
        <f t="shared" si="0"/>
        <v>1453.125</v>
      </c>
      <c r="C72" s="12">
        <f t="shared" si="1"/>
        <v>0.125</v>
      </c>
      <c r="D72" s="13">
        <v>1453</v>
      </c>
      <c r="F72" s="11">
        <v>62</v>
      </c>
      <c r="G72" s="12">
        <f t="shared" si="2"/>
        <v>1453.125</v>
      </c>
      <c r="H72" s="12">
        <f t="shared" si="3"/>
        <v>3.125</v>
      </c>
      <c r="I72" s="13">
        <v>1450</v>
      </c>
      <c r="K72" s="11">
        <v>62</v>
      </c>
      <c r="L72" s="12">
        <f t="shared" si="4"/>
        <v>1453.125</v>
      </c>
      <c r="M72" s="12">
        <f t="shared" si="5"/>
        <v>0.125</v>
      </c>
      <c r="N72" s="13">
        <v>1453</v>
      </c>
    </row>
    <row r="73" spans="1:14" x14ac:dyDescent="0.25">
      <c r="A73" s="11">
        <v>63</v>
      </c>
      <c r="B73" s="12">
        <f t="shared" si="0"/>
        <v>1476.5625</v>
      </c>
      <c r="C73" s="12">
        <f t="shared" si="1"/>
        <v>0.5625</v>
      </c>
      <c r="D73" s="13">
        <v>1476</v>
      </c>
      <c r="F73" s="11">
        <v>63</v>
      </c>
      <c r="G73" s="12">
        <f t="shared" si="2"/>
        <v>1476.5625</v>
      </c>
      <c r="H73" s="12">
        <f t="shared" si="3"/>
        <v>1.5625</v>
      </c>
      <c r="I73" s="13">
        <v>1475</v>
      </c>
      <c r="K73" s="11">
        <v>63</v>
      </c>
      <c r="L73" s="12">
        <f t="shared" si="4"/>
        <v>1476.5625</v>
      </c>
      <c r="M73" s="12">
        <f t="shared" si="5"/>
        <v>0.5625</v>
      </c>
      <c r="N73" s="13">
        <v>1476</v>
      </c>
    </row>
    <row r="74" spans="1:14" x14ac:dyDescent="0.25">
      <c r="A74" s="11">
        <v>64</v>
      </c>
      <c r="B74" s="12">
        <f t="shared" si="0"/>
        <v>1500</v>
      </c>
      <c r="C74" s="12">
        <f t="shared" si="1"/>
        <v>0</v>
      </c>
      <c r="D74" s="13">
        <v>1500</v>
      </c>
      <c r="F74" s="11">
        <v>64</v>
      </c>
      <c r="G74" s="12">
        <f t="shared" si="2"/>
        <v>1500</v>
      </c>
      <c r="H74" s="12">
        <f t="shared" si="3"/>
        <v>0</v>
      </c>
      <c r="I74" s="13">
        <v>1500</v>
      </c>
      <c r="K74" s="11">
        <v>64</v>
      </c>
      <c r="L74" s="12">
        <f t="shared" si="4"/>
        <v>1500</v>
      </c>
      <c r="M74" s="12">
        <f t="shared" si="5"/>
        <v>0</v>
      </c>
      <c r="N74" s="13">
        <v>1500</v>
      </c>
    </row>
    <row r="75" spans="1:14" x14ac:dyDescent="0.25">
      <c r="A75" s="11">
        <v>65</v>
      </c>
      <c r="B75" s="12">
        <f t="shared" si="0"/>
        <v>1523.4375</v>
      </c>
      <c r="C75" s="12">
        <f t="shared" si="1"/>
        <v>0.4375</v>
      </c>
      <c r="D75" s="13">
        <v>1523</v>
      </c>
      <c r="F75" s="11">
        <v>65</v>
      </c>
      <c r="G75" s="12">
        <f t="shared" si="2"/>
        <v>1523.4375</v>
      </c>
      <c r="H75" s="12">
        <f t="shared" si="3"/>
        <v>13.4375</v>
      </c>
      <c r="I75" s="13">
        <v>1510</v>
      </c>
      <c r="K75" s="11">
        <v>65</v>
      </c>
      <c r="L75" s="12">
        <f t="shared" si="4"/>
        <v>1523.4375</v>
      </c>
      <c r="M75" s="12">
        <f t="shared" si="5"/>
        <v>0.4375</v>
      </c>
      <c r="N75" s="13">
        <v>1523</v>
      </c>
    </row>
    <row r="76" spans="1:14" x14ac:dyDescent="0.25">
      <c r="A76" s="11">
        <v>66</v>
      </c>
      <c r="B76" s="12">
        <f t="shared" si="0"/>
        <v>1546.875</v>
      </c>
      <c r="C76" s="12">
        <f t="shared" si="1"/>
        <v>0.875</v>
      </c>
      <c r="D76" s="13">
        <v>1546</v>
      </c>
      <c r="F76" s="11">
        <v>66</v>
      </c>
      <c r="G76" s="12">
        <f t="shared" si="2"/>
        <v>1546.875</v>
      </c>
      <c r="H76" s="12">
        <f t="shared" si="3"/>
        <v>11.875</v>
      </c>
      <c r="I76" s="13">
        <v>1535</v>
      </c>
      <c r="K76" s="11">
        <v>66</v>
      </c>
      <c r="L76" s="12">
        <f t="shared" si="4"/>
        <v>1546.875</v>
      </c>
      <c r="M76" s="12">
        <f t="shared" si="5"/>
        <v>0.875</v>
      </c>
      <c r="N76" s="13">
        <v>1546</v>
      </c>
    </row>
    <row r="77" spans="1:14" x14ac:dyDescent="0.25">
      <c r="A77" s="11">
        <v>67</v>
      </c>
      <c r="B77" s="12">
        <f t="shared" ref="B77:B140" si="6">A77*375/16</f>
        <v>1570.3125</v>
      </c>
      <c r="C77" s="12">
        <f t="shared" ref="C77:C140" si="7">B77-D77</f>
        <v>0.3125</v>
      </c>
      <c r="D77" s="13">
        <v>1570</v>
      </c>
      <c r="F77" s="11">
        <v>67</v>
      </c>
      <c r="G77" s="12">
        <f t="shared" ref="G77:G140" si="8">F77*375/16</f>
        <v>1570.3125</v>
      </c>
      <c r="H77" s="12">
        <f t="shared" ref="H77:H140" si="9">G77-I77</f>
        <v>10.3125</v>
      </c>
      <c r="I77" s="13">
        <v>1560</v>
      </c>
      <c r="K77" s="11">
        <v>67</v>
      </c>
      <c r="L77" s="12">
        <f t="shared" ref="L77:L140" si="10">K77*375/16</f>
        <v>1570.3125</v>
      </c>
      <c r="M77" s="12">
        <f t="shared" ref="M77:M140" si="11">L77-N77</f>
        <v>0.3125</v>
      </c>
      <c r="N77" s="13">
        <v>1570</v>
      </c>
    </row>
    <row r="78" spans="1:14" x14ac:dyDescent="0.25">
      <c r="A78" s="11">
        <v>68</v>
      </c>
      <c r="B78" s="12">
        <f t="shared" si="6"/>
        <v>1593.75</v>
      </c>
      <c r="C78" s="12">
        <f t="shared" si="7"/>
        <v>0.75</v>
      </c>
      <c r="D78" s="13">
        <v>1593</v>
      </c>
      <c r="F78" s="11">
        <v>68</v>
      </c>
      <c r="G78" s="12">
        <f t="shared" si="8"/>
        <v>1593.75</v>
      </c>
      <c r="H78" s="12">
        <f t="shared" si="9"/>
        <v>8.75</v>
      </c>
      <c r="I78" s="13">
        <v>1585</v>
      </c>
      <c r="K78" s="11">
        <v>68</v>
      </c>
      <c r="L78" s="12">
        <f t="shared" si="10"/>
        <v>1593.75</v>
      </c>
      <c r="M78" s="12">
        <f t="shared" si="11"/>
        <v>0.75</v>
      </c>
      <c r="N78" s="13">
        <v>1593</v>
      </c>
    </row>
    <row r="79" spans="1:14" x14ac:dyDescent="0.25">
      <c r="A79" s="11">
        <v>69</v>
      </c>
      <c r="B79" s="12">
        <f t="shared" si="6"/>
        <v>1617.1875</v>
      </c>
      <c r="C79" s="12">
        <f t="shared" si="7"/>
        <v>0.1875</v>
      </c>
      <c r="D79" s="13">
        <v>1617</v>
      </c>
      <c r="F79" s="11">
        <v>69</v>
      </c>
      <c r="G79" s="12">
        <f t="shared" si="8"/>
        <v>1617.1875</v>
      </c>
      <c r="H79" s="12">
        <f t="shared" si="9"/>
        <v>7.1875</v>
      </c>
      <c r="I79" s="13">
        <v>1610</v>
      </c>
      <c r="K79" s="11">
        <v>69</v>
      </c>
      <c r="L79" s="12">
        <f t="shared" si="10"/>
        <v>1617.1875</v>
      </c>
      <c r="M79" s="12">
        <f t="shared" si="11"/>
        <v>0.1875</v>
      </c>
      <c r="N79" s="13">
        <v>1617</v>
      </c>
    </row>
    <row r="80" spans="1:14" x14ac:dyDescent="0.25">
      <c r="A80" s="11">
        <v>70</v>
      </c>
      <c r="B80" s="12">
        <f t="shared" si="6"/>
        <v>1640.625</v>
      </c>
      <c r="C80" s="12">
        <f t="shared" si="7"/>
        <v>0.625</v>
      </c>
      <c r="D80" s="13">
        <v>1640</v>
      </c>
      <c r="F80" s="11">
        <v>70</v>
      </c>
      <c r="G80" s="12">
        <f t="shared" si="8"/>
        <v>1640.625</v>
      </c>
      <c r="H80" s="12">
        <f t="shared" si="9"/>
        <v>5.625</v>
      </c>
      <c r="I80" s="13">
        <v>1635</v>
      </c>
      <c r="K80" s="11">
        <v>70</v>
      </c>
      <c r="L80" s="12">
        <f t="shared" si="10"/>
        <v>1640.625</v>
      </c>
      <c r="M80" s="12">
        <f t="shared" si="11"/>
        <v>0.625</v>
      </c>
      <c r="N80" s="13">
        <v>1640</v>
      </c>
    </row>
    <row r="81" spans="1:14" x14ac:dyDescent="0.25">
      <c r="A81" s="11">
        <v>71</v>
      </c>
      <c r="B81" s="12">
        <f t="shared" si="6"/>
        <v>1664.0625</v>
      </c>
      <c r="C81" s="12">
        <f t="shared" si="7"/>
        <v>6.25E-2</v>
      </c>
      <c r="D81" s="13">
        <v>1664</v>
      </c>
      <c r="F81" s="11">
        <v>71</v>
      </c>
      <c r="G81" s="12">
        <f t="shared" si="8"/>
        <v>1664.0625</v>
      </c>
      <c r="H81" s="12">
        <f t="shared" si="9"/>
        <v>4.0625</v>
      </c>
      <c r="I81" s="13">
        <v>1660</v>
      </c>
      <c r="K81" s="11">
        <v>71</v>
      </c>
      <c r="L81" s="12">
        <f t="shared" si="10"/>
        <v>1664.0625</v>
      </c>
      <c r="M81" s="12">
        <f t="shared" si="11"/>
        <v>6.25E-2</v>
      </c>
      <c r="N81" s="13">
        <v>1664</v>
      </c>
    </row>
    <row r="82" spans="1:14" x14ac:dyDescent="0.25">
      <c r="A82" s="11">
        <v>72</v>
      </c>
      <c r="B82" s="12">
        <f t="shared" si="6"/>
        <v>1687.5</v>
      </c>
      <c r="C82" s="12">
        <f t="shared" si="7"/>
        <v>0.5</v>
      </c>
      <c r="D82" s="13">
        <v>1687</v>
      </c>
      <c r="F82" s="11">
        <v>72</v>
      </c>
      <c r="G82" s="12">
        <f t="shared" si="8"/>
        <v>1687.5</v>
      </c>
      <c r="H82" s="12">
        <f t="shared" si="9"/>
        <v>2.5</v>
      </c>
      <c r="I82" s="13">
        <v>1685</v>
      </c>
      <c r="K82" s="11">
        <v>72</v>
      </c>
      <c r="L82" s="12">
        <f t="shared" si="10"/>
        <v>1687.5</v>
      </c>
      <c r="M82" s="12">
        <f t="shared" si="11"/>
        <v>0.5</v>
      </c>
      <c r="N82" s="13">
        <v>1687</v>
      </c>
    </row>
    <row r="83" spans="1:14" x14ac:dyDescent="0.25">
      <c r="A83" s="11">
        <v>73</v>
      </c>
      <c r="B83" s="12">
        <f t="shared" si="6"/>
        <v>1710.9375</v>
      </c>
      <c r="C83" s="12">
        <f t="shared" si="7"/>
        <v>0.9375</v>
      </c>
      <c r="D83" s="13">
        <v>1710</v>
      </c>
      <c r="F83" s="11">
        <v>73</v>
      </c>
      <c r="G83" s="12">
        <f t="shared" si="8"/>
        <v>1710.9375</v>
      </c>
      <c r="H83" s="12">
        <f t="shared" si="9"/>
        <v>10.9375</v>
      </c>
      <c r="I83" s="13">
        <v>1700</v>
      </c>
      <c r="K83" s="11">
        <v>73</v>
      </c>
      <c r="L83" s="12">
        <f t="shared" si="10"/>
        <v>1710.9375</v>
      </c>
      <c r="M83" s="12">
        <f t="shared" si="11"/>
        <v>0.9375</v>
      </c>
      <c r="N83" s="13">
        <v>1710</v>
      </c>
    </row>
    <row r="84" spans="1:14" x14ac:dyDescent="0.25">
      <c r="A84" s="11">
        <v>74</v>
      </c>
      <c r="B84" s="12">
        <f t="shared" si="6"/>
        <v>1734.375</v>
      </c>
      <c r="C84" s="12">
        <f t="shared" si="7"/>
        <v>0.375</v>
      </c>
      <c r="D84" s="13">
        <v>1734</v>
      </c>
      <c r="F84" s="11">
        <v>74</v>
      </c>
      <c r="G84" s="12">
        <f t="shared" si="8"/>
        <v>1734.375</v>
      </c>
      <c r="H84" s="12">
        <f t="shared" si="9"/>
        <v>9.375</v>
      </c>
      <c r="I84" s="13">
        <v>1725</v>
      </c>
      <c r="K84" s="11">
        <v>74</v>
      </c>
      <c r="L84" s="12">
        <f t="shared" si="10"/>
        <v>1734.375</v>
      </c>
      <c r="M84" s="12">
        <f t="shared" si="11"/>
        <v>0.375</v>
      </c>
      <c r="N84" s="13">
        <v>1734</v>
      </c>
    </row>
    <row r="85" spans="1:14" x14ac:dyDescent="0.25">
      <c r="A85" s="11">
        <v>75</v>
      </c>
      <c r="B85" s="12">
        <f t="shared" si="6"/>
        <v>1757.8125</v>
      </c>
      <c r="C85" s="12">
        <f t="shared" si="7"/>
        <v>0.8125</v>
      </c>
      <c r="D85" s="13">
        <v>1757</v>
      </c>
      <c r="F85" s="11">
        <v>75</v>
      </c>
      <c r="G85" s="12">
        <f t="shared" si="8"/>
        <v>1757.8125</v>
      </c>
      <c r="H85" s="12">
        <f t="shared" si="9"/>
        <v>7.8125</v>
      </c>
      <c r="I85" s="13">
        <v>1750</v>
      </c>
      <c r="K85" s="11">
        <v>75</v>
      </c>
      <c r="L85" s="12">
        <f t="shared" si="10"/>
        <v>1757.8125</v>
      </c>
      <c r="M85" s="12">
        <f t="shared" si="11"/>
        <v>0.8125</v>
      </c>
      <c r="N85" s="13">
        <v>1757</v>
      </c>
    </row>
    <row r="86" spans="1:14" x14ac:dyDescent="0.25">
      <c r="A86" s="11">
        <v>76</v>
      </c>
      <c r="B86" s="12">
        <f t="shared" si="6"/>
        <v>1781.25</v>
      </c>
      <c r="C86" s="12">
        <f t="shared" si="7"/>
        <v>0.25</v>
      </c>
      <c r="D86" s="13">
        <v>1781</v>
      </c>
      <c r="F86" s="11">
        <v>76</v>
      </c>
      <c r="G86" s="12">
        <f t="shared" si="8"/>
        <v>1781.25</v>
      </c>
      <c r="H86" s="12">
        <f t="shared" si="9"/>
        <v>6.25</v>
      </c>
      <c r="I86" s="13">
        <v>1775</v>
      </c>
      <c r="K86" s="11">
        <v>76</v>
      </c>
      <c r="L86" s="12">
        <f t="shared" si="10"/>
        <v>1781.25</v>
      </c>
      <c r="M86" s="12">
        <f t="shared" si="11"/>
        <v>0.25</v>
      </c>
      <c r="N86" s="13">
        <v>1781</v>
      </c>
    </row>
    <row r="87" spans="1:14" x14ac:dyDescent="0.25">
      <c r="A87" s="11">
        <v>77</v>
      </c>
      <c r="B87" s="12">
        <f t="shared" si="6"/>
        <v>1804.6875</v>
      </c>
      <c r="C87" s="12">
        <f t="shared" si="7"/>
        <v>0.6875</v>
      </c>
      <c r="D87" s="13">
        <v>1804</v>
      </c>
      <c r="F87" s="11">
        <v>77</v>
      </c>
      <c r="G87" s="12">
        <f t="shared" si="8"/>
        <v>1804.6875</v>
      </c>
      <c r="H87" s="12">
        <f t="shared" si="9"/>
        <v>4.6875</v>
      </c>
      <c r="I87" s="13">
        <v>1800</v>
      </c>
      <c r="K87" s="11">
        <v>77</v>
      </c>
      <c r="L87" s="12">
        <f t="shared" si="10"/>
        <v>1804.6875</v>
      </c>
      <c r="M87" s="12">
        <f t="shared" si="11"/>
        <v>0.6875</v>
      </c>
      <c r="N87" s="13">
        <v>1804</v>
      </c>
    </row>
    <row r="88" spans="1:14" x14ac:dyDescent="0.25">
      <c r="A88" s="11">
        <v>78</v>
      </c>
      <c r="B88" s="12">
        <f t="shared" si="6"/>
        <v>1828.125</v>
      </c>
      <c r="C88" s="12">
        <f t="shared" si="7"/>
        <v>0.125</v>
      </c>
      <c r="D88" s="13">
        <v>1828</v>
      </c>
      <c r="F88" s="11">
        <v>78</v>
      </c>
      <c r="G88" s="12">
        <f t="shared" si="8"/>
        <v>1828.125</v>
      </c>
      <c r="H88" s="12">
        <f t="shared" si="9"/>
        <v>3.125</v>
      </c>
      <c r="I88" s="13">
        <v>1825</v>
      </c>
      <c r="K88" s="11">
        <v>78</v>
      </c>
      <c r="L88" s="12">
        <f t="shared" si="10"/>
        <v>1828.125</v>
      </c>
      <c r="M88" s="12">
        <f t="shared" si="11"/>
        <v>0.125</v>
      </c>
      <c r="N88" s="13">
        <v>1828</v>
      </c>
    </row>
    <row r="89" spans="1:14" x14ac:dyDescent="0.25">
      <c r="A89" s="11">
        <v>79</v>
      </c>
      <c r="B89" s="12">
        <f t="shared" si="6"/>
        <v>1851.5625</v>
      </c>
      <c r="C89" s="12">
        <f t="shared" si="7"/>
        <v>0.5625</v>
      </c>
      <c r="D89" s="13">
        <v>1851</v>
      </c>
      <c r="F89" s="11">
        <v>79</v>
      </c>
      <c r="G89" s="12">
        <f t="shared" si="8"/>
        <v>1851.5625</v>
      </c>
      <c r="H89" s="12">
        <f t="shared" si="9"/>
        <v>1.5625</v>
      </c>
      <c r="I89" s="13">
        <v>1850</v>
      </c>
      <c r="K89" s="11">
        <v>79</v>
      </c>
      <c r="L89" s="12">
        <f t="shared" si="10"/>
        <v>1851.5625</v>
      </c>
      <c r="M89" s="12">
        <f t="shared" si="11"/>
        <v>0.5625</v>
      </c>
      <c r="N89" s="13">
        <v>1851</v>
      </c>
    </row>
    <row r="90" spans="1:14" x14ac:dyDescent="0.25">
      <c r="A90" s="11">
        <v>80</v>
      </c>
      <c r="B90" s="12">
        <f t="shared" si="6"/>
        <v>1875</v>
      </c>
      <c r="C90" s="12">
        <f t="shared" si="7"/>
        <v>0</v>
      </c>
      <c r="D90" s="13">
        <v>1875</v>
      </c>
      <c r="F90" s="11">
        <v>80</v>
      </c>
      <c r="G90" s="12">
        <f t="shared" si="8"/>
        <v>1875</v>
      </c>
      <c r="H90" s="12">
        <f t="shared" si="9"/>
        <v>0</v>
      </c>
      <c r="I90" s="13">
        <v>1875</v>
      </c>
      <c r="K90" s="11">
        <v>80</v>
      </c>
      <c r="L90" s="12">
        <f t="shared" si="10"/>
        <v>1875</v>
      </c>
      <c r="M90" s="12">
        <f t="shared" si="11"/>
        <v>0</v>
      </c>
      <c r="N90" s="13">
        <v>1875</v>
      </c>
    </row>
    <row r="91" spans="1:14" x14ac:dyDescent="0.25">
      <c r="A91" s="11">
        <v>81</v>
      </c>
      <c r="B91" s="12">
        <f t="shared" si="6"/>
        <v>1898.4375</v>
      </c>
      <c r="C91" s="12">
        <f t="shared" si="7"/>
        <v>0.4375</v>
      </c>
      <c r="D91" s="13">
        <v>1898</v>
      </c>
      <c r="F91" s="11">
        <v>81</v>
      </c>
      <c r="G91" s="12">
        <f t="shared" si="8"/>
        <v>1898.4375</v>
      </c>
      <c r="H91" s="12">
        <f t="shared" si="9"/>
        <v>13.4375</v>
      </c>
      <c r="I91" s="13">
        <v>1885</v>
      </c>
      <c r="K91" s="11">
        <v>81</v>
      </c>
      <c r="L91" s="12">
        <f t="shared" si="10"/>
        <v>1898.4375</v>
      </c>
      <c r="M91" s="12">
        <f t="shared" si="11"/>
        <v>0.4375</v>
      </c>
      <c r="N91" s="13">
        <v>1898</v>
      </c>
    </row>
    <row r="92" spans="1:14" x14ac:dyDescent="0.25">
      <c r="A92" s="11">
        <v>82</v>
      </c>
      <c r="B92" s="12">
        <f t="shared" si="6"/>
        <v>1921.875</v>
      </c>
      <c r="C92" s="12">
        <f t="shared" si="7"/>
        <v>0.875</v>
      </c>
      <c r="D92" s="13">
        <v>1921</v>
      </c>
      <c r="F92" s="11">
        <v>82</v>
      </c>
      <c r="G92" s="12">
        <f t="shared" si="8"/>
        <v>1921.875</v>
      </c>
      <c r="H92" s="12">
        <f t="shared" si="9"/>
        <v>11.875</v>
      </c>
      <c r="I92" s="13">
        <v>1910</v>
      </c>
      <c r="K92" s="11">
        <v>82</v>
      </c>
      <c r="L92" s="12">
        <f t="shared" si="10"/>
        <v>1921.875</v>
      </c>
      <c r="M92" s="12">
        <f t="shared" si="11"/>
        <v>0.875</v>
      </c>
      <c r="N92" s="13">
        <v>1921</v>
      </c>
    </row>
    <row r="93" spans="1:14" x14ac:dyDescent="0.25">
      <c r="A93" s="11">
        <v>83</v>
      </c>
      <c r="B93" s="12">
        <f t="shared" si="6"/>
        <v>1945.3125</v>
      </c>
      <c r="C93" s="12">
        <f t="shared" si="7"/>
        <v>0.3125</v>
      </c>
      <c r="D93" s="13">
        <v>1945</v>
      </c>
      <c r="F93" s="11">
        <v>83</v>
      </c>
      <c r="G93" s="12">
        <f t="shared" si="8"/>
        <v>1945.3125</v>
      </c>
      <c r="H93" s="12">
        <f t="shared" si="9"/>
        <v>10.3125</v>
      </c>
      <c r="I93" s="13">
        <v>1935</v>
      </c>
      <c r="K93" s="11">
        <v>83</v>
      </c>
      <c r="L93" s="12">
        <f t="shared" si="10"/>
        <v>1945.3125</v>
      </c>
      <c r="M93" s="12">
        <f t="shared" si="11"/>
        <v>0.3125</v>
      </c>
      <c r="N93" s="13">
        <v>1945</v>
      </c>
    </row>
    <row r="94" spans="1:14" x14ac:dyDescent="0.25">
      <c r="A94" s="11">
        <v>84</v>
      </c>
      <c r="B94" s="12">
        <f t="shared" si="6"/>
        <v>1968.75</v>
      </c>
      <c r="C94" s="12">
        <f t="shared" si="7"/>
        <v>0.75</v>
      </c>
      <c r="D94" s="13">
        <v>1968</v>
      </c>
      <c r="F94" s="11">
        <v>84</v>
      </c>
      <c r="G94" s="12">
        <f t="shared" si="8"/>
        <v>1968.75</v>
      </c>
      <c r="H94" s="12">
        <f t="shared" si="9"/>
        <v>8.75</v>
      </c>
      <c r="I94" s="13">
        <v>1960</v>
      </c>
      <c r="K94" s="11">
        <v>84</v>
      </c>
      <c r="L94" s="12">
        <f t="shared" si="10"/>
        <v>1968.75</v>
      </c>
      <c r="M94" s="12">
        <f t="shared" si="11"/>
        <v>0.75</v>
      </c>
      <c r="N94" s="13">
        <v>1968</v>
      </c>
    </row>
    <row r="95" spans="1:14" x14ac:dyDescent="0.25">
      <c r="A95" s="11">
        <v>85</v>
      </c>
      <c r="B95" s="12">
        <f t="shared" si="6"/>
        <v>1992.1875</v>
      </c>
      <c r="C95" s="12">
        <f t="shared" si="7"/>
        <v>0.1875</v>
      </c>
      <c r="D95" s="13">
        <v>1992</v>
      </c>
      <c r="F95" s="11">
        <v>85</v>
      </c>
      <c r="G95" s="12">
        <f t="shared" si="8"/>
        <v>1992.1875</v>
      </c>
      <c r="H95" s="12">
        <f t="shared" si="9"/>
        <v>7.1875</v>
      </c>
      <c r="I95" s="13">
        <v>1985</v>
      </c>
      <c r="K95" s="11">
        <v>85</v>
      </c>
      <c r="L95" s="12">
        <f t="shared" si="10"/>
        <v>1992.1875</v>
      </c>
      <c r="M95" s="12">
        <f t="shared" si="11"/>
        <v>0.1875</v>
      </c>
      <c r="N95" s="13">
        <v>1992</v>
      </c>
    </row>
    <row r="96" spans="1:14" x14ac:dyDescent="0.25">
      <c r="A96" s="11">
        <v>86</v>
      </c>
      <c r="B96" s="12">
        <f t="shared" si="6"/>
        <v>2015.625</v>
      </c>
      <c r="C96" s="12">
        <f t="shared" si="7"/>
        <v>0.625</v>
      </c>
      <c r="D96" s="13">
        <v>2015</v>
      </c>
      <c r="F96" s="11">
        <v>86</v>
      </c>
      <c r="G96" s="12">
        <f t="shared" si="8"/>
        <v>2015.625</v>
      </c>
      <c r="H96" s="12">
        <f t="shared" si="9"/>
        <v>5.625</v>
      </c>
      <c r="I96" s="13">
        <v>2010</v>
      </c>
      <c r="K96" s="11">
        <v>86</v>
      </c>
      <c r="L96" s="12">
        <f t="shared" si="10"/>
        <v>2015.625</v>
      </c>
      <c r="M96" s="12">
        <f t="shared" si="11"/>
        <v>0.625</v>
      </c>
      <c r="N96" s="13">
        <v>2015</v>
      </c>
    </row>
    <row r="97" spans="1:14" x14ac:dyDescent="0.25">
      <c r="A97" s="11">
        <v>87</v>
      </c>
      <c r="B97" s="12">
        <f t="shared" si="6"/>
        <v>2039.0625</v>
      </c>
      <c r="C97" s="12">
        <f t="shared" si="7"/>
        <v>6.25E-2</v>
      </c>
      <c r="D97" s="13">
        <v>2039</v>
      </c>
      <c r="F97" s="11">
        <v>87</v>
      </c>
      <c r="G97" s="12">
        <f t="shared" si="8"/>
        <v>2039.0625</v>
      </c>
      <c r="H97" s="12">
        <f t="shared" si="9"/>
        <v>4.0625</v>
      </c>
      <c r="I97" s="13">
        <v>2035</v>
      </c>
      <c r="K97" s="11">
        <v>87</v>
      </c>
      <c r="L97" s="12">
        <f t="shared" si="10"/>
        <v>2039.0625</v>
      </c>
      <c r="M97" s="12">
        <f t="shared" si="11"/>
        <v>6.25E-2</v>
      </c>
      <c r="N97" s="13">
        <v>2039</v>
      </c>
    </row>
    <row r="98" spans="1:14" x14ac:dyDescent="0.25">
      <c r="A98" s="11">
        <v>88</v>
      </c>
      <c r="B98" s="12">
        <f t="shared" si="6"/>
        <v>2062.5</v>
      </c>
      <c r="C98" s="12">
        <f t="shared" si="7"/>
        <v>0.5</v>
      </c>
      <c r="D98" s="13">
        <v>2062</v>
      </c>
      <c r="F98" s="11">
        <v>88</v>
      </c>
      <c r="G98" s="12">
        <f t="shared" si="8"/>
        <v>2062.5</v>
      </c>
      <c r="H98" s="12">
        <f t="shared" si="9"/>
        <v>2.5</v>
      </c>
      <c r="I98" s="13">
        <v>2060</v>
      </c>
      <c r="K98" s="11">
        <v>88</v>
      </c>
      <c r="L98" s="12">
        <f t="shared" si="10"/>
        <v>2062.5</v>
      </c>
      <c r="M98" s="12">
        <f t="shared" si="11"/>
        <v>0.5</v>
      </c>
      <c r="N98" s="13">
        <v>2062</v>
      </c>
    </row>
    <row r="99" spans="1:14" x14ac:dyDescent="0.25">
      <c r="A99" s="11">
        <v>89</v>
      </c>
      <c r="B99" s="12">
        <f t="shared" si="6"/>
        <v>2085.9375</v>
      </c>
      <c r="C99" s="12">
        <f t="shared" si="7"/>
        <v>23.9375</v>
      </c>
      <c r="D99" s="13">
        <v>2062</v>
      </c>
      <c r="F99" s="11">
        <v>89</v>
      </c>
      <c r="G99" s="12">
        <f t="shared" si="8"/>
        <v>2085.9375</v>
      </c>
      <c r="H99" s="12">
        <f t="shared" si="9"/>
        <v>10.9375</v>
      </c>
      <c r="I99" s="13">
        <v>2075</v>
      </c>
      <c r="K99" s="11">
        <v>89</v>
      </c>
      <c r="L99" s="12">
        <f t="shared" si="10"/>
        <v>2085.9375</v>
      </c>
      <c r="M99" s="12">
        <f t="shared" si="11"/>
        <v>0.9375</v>
      </c>
      <c r="N99" s="13">
        <v>2085</v>
      </c>
    </row>
    <row r="100" spans="1:14" x14ac:dyDescent="0.25">
      <c r="A100" s="11">
        <v>90</v>
      </c>
      <c r="B100" s="12">
        <f t="shared" si="6"/>
        <v>2109.375</v>
      </c>
      <c r="C100" s="12">
        <f t="shared" si="7"/>
        <v>0.375</v>
      </c>
      <c r="D100" s="13">
        <v>2109</v>
      </c>
      <c r="F100" s="11">
        <v>90</v>
      </c>
      <c r="G100" s="12">
        <f t="shared" si="8"/>
        <v>2109.375</v>
      </c>
      <c r="H100" s="12">
        <f t="shared" si="9"/>
        <v>9.375</v>
      </c>
      <c r="I100" s="13">
        <v>2100</v>
      </c>
      <c r="K100" s="11">
        <v>90</v>
      </c>
      <c r="L100" s="12">
        <f t="shared" si="10"/>
        <v>2109.375</v>
      </c>
      <c r="M100" s="12">
        <f t="shared" si="11"/>
        <v>0.375</v>
      </c>
      <c r="N100" s="13">
        <v>2109</v>
      </c>
    </row>
    <row r="101" spans="1:14" x14ac:dyDescent="0.25">
      <c r="A101" s="11">
        <v>91</v>
      </c>
      <c r="B101" s="12">
        <f t="shared" si="6"/>
        <v>2132.8125</v>
      </c>
      <c r="C101" s="12">
        <f t="shared" si="7"/>
        <v>23.8125</v>
      </c>
      <c r="D101" s="13">
        <v>2109</v>
      </c>
      <c r="F101" s="11">
        <v>91</v>
      </c>
      <c r="G101" s="12">
        <f t="shared" si="8"/>
        <v>2132.8125</v>
      </c>
      <c r="H101" s="12">
        <f t="shared" si="9"/>
        <v>7.8125</v>
      </c>
      <c r="I101" s="13">
        <v>2125</v>
      </c>
      <c r="K101" s="11">
        <v>91</v>
      </c>
      <c r="L101" s="12">
        <f t="shared" si="10"/>
        <v>2132.8125</v>
      </c>
      <c r="M101" s="12">
        <f t="shared" si="11"/>
        <v>0.8125</v>
      </c>
      <c r="N101" s="13">
        <v>2132</v>
      </c>
    </row>
    <row r="102" spans="1:14" x14ac:dyDescent="0.25">
      <c r="A102" s="11">
        <v>92</v>
      </c>
      <c r="B102" s="12">
        <f t="shared" si="6"/>
        <v>2156.25</v>
      </c>
      <c r="C102" s="12">
        <f t="shared" si="7"/>
        <v>0.25</v>
      </c>
      <c r="D102" s="13">
        <v>2156</v>
      </c>
      <c r="F102" s="11">
        <v>92</v>
      </c>
      <c r="G102" s="12">
        <f t="shared" si="8"/>
        <v>2156.25</v>
      </c>
      <c r="H102" s="12">
        <f t="shared" si="9"/>
        <v>6.25</v>
      </c>
      <c r="I102" s="13">
        <v>2150</v>
      </c>
      <c r="K102" s="11">
        <v>92</v>
      </c>
      <c r="L102" s="12">
        <f t="shared" si="10"/>
        <v>2156.25</v>
      </c>
      <c r="M102" s="12">
        <f t="shared" si="11"/>
        <v>0.25</v>
      </c>
      <c r="N102" s="13">
        <v>2156</v>
      </c>
    </row>
    <row r="103" spans="1:14" x14ac:dyDescent="0.25">
      <c r="A103" s="11">
        <v>93</v>
      </c>
      <c r="B103" s="12">
        <f t="shared" si="6"/>
        <v>2179.6875</v>
      </c>
      <c r="C103" s="12">
        <f t="shared" si="7"/>
        <v>23.6875</v>
      </c>
      <c r="D103" s="13">
        <v>2156</v>
      </c>
      <c r="F103" s="11">
        <v>93</v>
      </c>
      <c r="G103" s="12">
        <f t="shared" si="8"/>
        <v>2179.6875</v>
      </c>
      <c r="H103" s="12">
        <f t="shared" si="9"/>
        <v>4.6875</v>
      </c>
      <c r="I103" s="13">
        <v>2175</v>
      </c>
      <c r="K103" s="11">
        <v>93</v>
      </c>
      <c r="L103" s="12">
        <f t="shared" si="10"/>
        <v>2179.6875</v>
      </c>
      <c r="M103" s="12">
        <f t="shared" si="11"/>
        <v>0.6875</v>
      </c>
      <c r="N103" s="13">
        <v>2179</v>
      </c>
    </row>
    <row r="104" spans="1:14" x14ac:dyDescent="0.25">
      <c r="A104" s="11">
        <v>94</v>
      </c>
      <c r="B104" s="12">
        <f t="shared" si="6"/>
        <v>2203.125</v>
      </c>
      <c r="C104" s="12">
        <f t="shared" si="7"/>
        <v>0.125</v>
      </c>
      <c r="D104" s="13">
        <v>2203</v>
      </c>
      <c r="F104" s="11">
        <v>94</v>
      </c>
      <c r="G104" s="12">
        <f t="shared" si="8"/>
        <v>2203.125</v>
      </c>
      <c r="H104" s="12">
        <f t="shared" si="9"/>
        <v>3.125</v>
      </c>
      <c r="I104" s="13">
        <v>2200</v>
      </c>
      <c r="K104" s="11">
        <v>94</v>
      </c>
      <c r="L104" s="12">
        <f t="shared" si="10"/>
        <v>2203.125</v>
      </c>
      <c r="M104" s="12">
        <f t="shared" si="11"/>
        <v>0.125</v>
      </c>
      <c r="N104" s="13">
        <v>2203</v>
      </c>
    </row>
    <row r="105" spans="1:14" x14ac:dyDescent="0.25">
      <c r="A105" s="11">
        <v>95</v>
      </c>
      <c r="B105" s="12">
        <f t="shared" si="6"/>
        <v>2226.5625</v>
      </c>
      <c r="C105" s="12">
        <f t="shared" si="7"/>
        <v>23.5625</v>
      </c>
      <c r="D105" s="13">
        <v>2203</v>
      </c>
      <c r="F105" s="11">
        <v>95</v>
      </c>
      <c r="G105" s="12">
        <f t="shared" si="8"/>
        <v>2226.5625</v>
      </c>
      <c r="H105" s="12">
        <f t="shared" si="9"/>
        <v>1.5625</v>
      </c>
      <c r="I105" s="13">
        <v>2225</v>
      </c>
      <c r="K105" s="11">
        <v>95</v>
      </c>
      <c r="L105" s="12">
        <f t="shared" si="10"/>
        <v>2226.5625</v>
      </c>
      <c r="M105" s="12">
        <f t="shared" si="11"/>
        <v>0.5625</v>
      </c>
      <c r="N105" s="13">
        <v>2226</v>
      </c>
    </row>
    <row r="106" spans="1:14" x14ac:dyDescent="0.25">
      <c r="A106" s="11">
        <v>96</v>
      </c>
      <c r="B106" s="12">
        <f t="shared" si="6"/>
        <v>2250</v>
      </c>
      <c r="C106" s="12">
        <f t="shared" si="7"/>
        <v>0</v>
      </c>
      <c r="D106" s="13">
        <v>2250</v>
      </c>
      <c r="F106" s="11">
        <v>96</v>
      </c>
      <c r="G106" s="12">
        <f t="shared" si="8"/>
        <v>2250</v>
      </c>
      <c r="H106" s="12">
        <f t="shared" si="9"/>
        <v>0</v>
      </c>
      <c r="I106" s="13">
        <v>2250</v>
      </c>
      <c r="K106" s="11">
        <v>96</v>
      </c>
      <c r="L106" s="12">
        <f t="shared" si="10"/>
        <v>2250</v>
      </c>
      <c r="M106" s="12">
        <f t="shared" si="11"/>
        <v>0</v>
      </c>
      <c r="N106" s="13">
        <v>2250</v>
      </c>
    </row>
    <row r="107" spans="1:14" x14ac:dyDescent="0.25">
      <c r="A107" s="11">
        <v>97</v>
      </c>
      <c r="B107" s="12">
        <f t="shared" si="6"/>
        <v>2273.4375</v>
      </c>
      <c r="C107" s="12">
        <f t="shared" si="7"/>
        <v>23.4375</v>
      </c>
      <c r="D107" s="13">
        <v>2250</v>
      </c>
      <c r="F107" s="11">
        <v>97</v>
      </c>
      <c r="G107" s="12">
        <f t="shared" si="8"/>
        <v>2273.4375</v>
      </c>
      <c r="H107" s="12">
        <f t="shared" si="9"/>
        <v>13.4375</v>
      </c>
      <c r="I107" s="13">
        <v>2260</v>
      </c>
      <c r="K107" s="11">
        <v>97</v>
      </c>
      <c r="L107" s="12">
        <f t="shared" si="10"/>
        <v>2273.4375</v>
      </c>
      <c r="M107" s="12">
        <f t="shared" si="11"/>
        <v>0.4375</v>
      </c>
      <c r="N107" s="13">
        <v>2273</v>
      </c>
    </row>
    <row r="108" spans="1:14" x14ac:dyDescent="0.25">
      <c r="A108" s="11">
        <v>98</v>
      </c>
      <c r="B108" s="12">
        <f t="shared" si="6"/>
        <v>2296.875</v>
      </c>
      <c r="C108" s="12">
        <f t="shared" si="7"/>
        <v>0.875</v>
      </c>
      <c r="D108" s="13">
        <v>2296</v>
      </c>
      <c r="F108" s="11">
        <v>98</v>
      </c>
      <c r="G108" s="12">
        <f t="shared" si="8"/>
        <v>2296.875</v>
      </c>
      <c r="H108" s="12">
        <f t="shared" si="9"/>
        <v>11.875</v>
      </c>
      <c r="I108" s="13">
        <v>2285</v>
      </c>
      <c r="K108" s="11">
        <v>98</v>
      </c>
      <c r="L108" s="12">
        <f t="shared" si="10"/>
        <v>2296.875</v>
      </c>
      <c r="M108" s="12">
        <f t="shared" si="11"/>
        <v>0.875</v>
      </c>
      <c r="N108" s="13">
        <v>2296</v>
      </c>
    </row>
    <row r="109" spans="1:14" x14ac:dyDescent="0.25">
      <c r="A109" s="11">
        <v>99</v>
      </c>
      <c r="B109" s="12">
        <f t="shared" si="6"/>
        <v>2320.3125</v>
      </c>
      <c r="C109" s="12">
        <f t="shared" si="7"/>
        <v>24.3125</v>
      </c>
      <c r="D109" s="13">
        <v>2296</v>
      </c>
      <c r="F109" s="11">
        <v>99</v>
      </c>
      <c r="G109" s="12">
        <f t="shared" si="8"/>
        <v>2320.3125</v>
      </c>
      <c r="H109" s="12">
        <f t="shared" si="9"/>
        <v>10.3125</v>
      </c>
      <c r="I109" s="13">
        <v>2310</v>
      </c>
      <c r="K109" s="11">
        <v>99</v>
      </c>
      <c r="L109" s="12">
        <f t="shared" si="10"/>
        <v>2320.3125</v>
      </c>
      <c r="M109" s="12">
        <f t="shared" si="11"/>
        <v>0.3125</v>
      </c>
      <c r="N109" s="13">
        <v>2320</v>
      </c>
    </row>
    <row r="110" spans="1:14" x14ac:dyDescent="0.25">
      <c r="A110" s="11">
        <v>100</v>
      </c>
      <c r="B110" s="12">
        <f t="shared" si="6"/>
        <v>2343.75</v>
      </c>
      <c r="C110" s="12">
        <f t="shared" si="7"/>
        <v>0.75</v>
      </c>
      <c r="D110" s="13">
        <v>2343</v>
      </c>
      <c r="F110" s="11">
        <v>100</v>
      </c>
      <c r="G110" s="12">
        <f t="shared" si="8"/>
        <v>2343.75</v>
      </c>
      <c r="H110" s="12">
        <f t="shared" si="9"/>
        <v>8.75</v>
      </c>
      <c r="I110" s="13">
        <v>2335</v>
      </c>
      <c r="K110" s="11">
        <v>100</v>
      </c>
      <c r="L110" s="12">
        <f t="shared" si="10"/>
        <v>2343.75</v>
      </c>
      <c r="M110" s="12">
        <f t="shared" si="11"/>
        <v>0.75</v>
      </c>
      <c r="N110" s="13">
        <v>2343</v>
      </c>
    </row>
    <row r="111" spans="1:14" x14ac:dyDescent="0.25">
      <c r="A111" s="11">
        <v>101</v>
      </c>
      <c r="B111" s="12">
        <f t="shared" si="6"/>
        <v>2367.1875</v>
      </c>
      <c r="C111" s="12">
        <f t="shared" si="7"/>
        <v>24.1875</v>
      </c>
      <c r="D111" s="13">
        <v>2343</v>
      </c>
      <c r="F111" s="11">
        <v>101</v>
      </c>
      <c r="G111" s="12">
        <f t="shared" si="8"/>
        <v>2367.1875</v>
      </c>
      <c r="H111" s="12">
        <f t="shared" si="9"/>
        <v>7.1875</v>
      </c>
      <c r="I111" s="13">
        <v>2360</v>
      </c>
      <c r="K111" s="11">
        <v>101</v>
      </c>
      <c r="L111" s="12">
        <f t="shared" si="10"/>
        <v>2367.1875</v>
      </c>
      <c r="M111" s="12">
        <f t="shared" si="11"/>
        <v>0.1875</v>
      </c>
      <c r="N111" s="13">
        <v>2367</v>
      </c>
    </row>
    <row r="112" spans="1:14" x14ac:dyDescent="0.25">
      <c r="A112" s="11">
        <v>102</v>
      </c>
      <c r="B112" s="12">
        <f t="shared" si="6"/>
        <v>2390.625</v>
      </c>
      <c r="C112" s="12">
        <f t="shared" si="7"/>
        <v>0.625</v>
      </c>
      <c r="D112" s="13">
        <v>2390</v>
      </c>
      <c r="F112" s="11">
        <v>102</v>
      </c>
      <c r="G112" s="12">
        <f t="shared" si="8"/>
        <v>2390.625</v>
      </c>
      <c r="H112" s="12">
        <f t="shared" si="9"/>
        <v>5.625</v>
      </c>
      <c r="I112" s="13">
        <v>2385</v>
      </c>
      <c r="K112" s="11">
        <v>102</v>
      </c>
      <c r="L112" s="12">
        <f t="shared" si="10"/>
        <v>2390.625</v>
      </c>
      <c r="M112" s="12">
        <f t="shared" si="11"/>
        <v>0.625</v>
      </c>
      <c r="N112" s="13">
        <v>2390</v>
      </c>
    </row>
    <row r="113" spans="1:14" x14ac:dyDescent="0.25">
      <c r="A113" s="11">
        <v>103</v>
      </c>
      <c r="B113" s="12">
        <f t="shared" si="6"/>
        <v>2414.0625</v>
      </c>
      <c r="C113" s="12">
        <f t="shared" si="7"/>
        <v>24.0625</v>
      </c>
      <c r="D113" s="13">
        <v>2390</v>
      </c>
      <c r="F113" s="11">
        <v>103</v>
      </c>
      <c r="G113" s="12">
        <f t="shared" si="8"/>
        <v>2414.0625</v>
      </c>
      <c r="H113" s="12">
        <f t="shared" si="9"/>
        <v>4.0625</v>
      </c>
      <c r="I113" s="13">
        <v>2410</v>
      </c>
      <c r="K113" s="11">
        <v>103</v>
      </c>
      <c r="L113" s="12">
        <f t="shared" si="10"/>
        <v>2414.0625</v>
      </c>
      <c r="M113" s="12">
        <f t="shared" si="11"/>
        <v>1.0625</v>
      </c>
      <c r="N113" s="13">
        <v>2413</v>
      </c>
    </row>
    <row r="114" spans="1:14" x14ac:dyDescent="0.25">
      <c r="A114" s="11">
        <v>104</v>
      </c>
      <c r="B114" s="12">
        <f t="shared" si="6"/>
        <v>2437.5</v>
      </c>
      <c r="C114" s="12">
        <f t="shared" si="7"/>
        <v>0.5</v>
      </c>
      <c r="D114" s="13">
        <v>2437</v>
      </c>
      <c r="F114" s="11">
        <v>104</v>
      </c>
      <c r="G114" s="12">
        <f t="shared" si="8"/>
        <v>2437.5</v>
      </c>
      <c r="H114" s="12">
        <f t="shared" si="9"/>
        <v>2.5</v>
      </c>
      <c r="I114" s="13">
        <v>2435</v>
      </c>
      <c r="K114" s="11">
        <v>104</v>
      </c>
      <c r="L114" s="12">
        <f t="shared" si="10"/>
        <v>2437.5</v>
      </c>
      <c r="M114" s="12">
        <f t="shared" si="11"/>
        <v>0.5</v>
      </c>
      <c r="N114" s="13">
        <v>2437</v>
      </c>
    </row>
    <row r="115" spans="1:14" x14ac:dyDescent="0.25">
      <c r="A115" s="11">
        <v>105</v>
      </c>
      <c r="B115" s="12">
        <f t="shared" si="6"/>
        <v>2460.9375</v>
      </c>
      <c r="C115" s="12">
        <f t="shared" si="7"/>
        <v>23.9375</v>
      </c>
      <c r="D115" s="13">
        <v>2437</v>
      </c>
      <c r="F115" s="11">
        <v>105</v>
      </c>
      <c r="G115" s="12">
        <f t="shared" si="8"/>
        <v>2460.9375</v>
      </c>
      <c r="H115" s="12">
        <f t="shared" si="9"/>
        <v>10.9375</v>
      </c>
      <c r="I115" s="13">
        <v>2450</v>
      </c>
      <c r="K115" s="11">
        <v>105</v>
      </c>
      <c r="L115" s="12">
        <f t="shared" si="10"/>
        <v>2460.9375</v>
      </c>
      <c r="M115" s="12">
        <f t="shared" si="11"/>
        <v>0.9375</v>
      </c>
      <c r="N115" s="13">
        <v>2460</v>
      </c>
    </row>
    <row r="116" spans="1:14" x14ac:dyDescent="0.25">
      <c r="A116" s="11">
        <v>106</v>
      </c>
      <c r="B116" s="12">
        <f t="shared" si="6"/>
        <v>2484.375</v>
      </c>
      <c r="C116" s="12">
        <f t="shared" si="7"/>
        <v>0.375</v>
      </c>
      <c r="D116" s="13">
        <v>2484</v>
      </c>
      <c r="F116" s="11">
        <v>106</v>
      </c>
      <c r="G116" s="12">
        <f t="shared" si="8"/>
        <v>2484.375</v>
      </c>
      <c r="H116" s="12">
        <f t="shared" si="9"/>
        <v>9.375</v>
      </c>
      <c r="I116" s="13">
        <v>2475</v>
      </c>
      <c r="K116" s="11">
        <v>106</v>
      </c>
      <c r="L116" s="12">
        <f t="shared" si="10"/>
        <v>2484.375</v>
      </c>
      <c r="M116" s="12">
        <f t="shared" si="11"/>
        <v>0.375</v>
      </c>
      <c r="N116" s="13">
        <v>2484</v>
      </c>
    </row>
    <row r="117" spans="1:14" x14ac:dyDescent="0.25">
      <c r="A117" s="11">
        <v>107</v>
      </c>
      <c r="B117" s="12">
        <f t="shared" si="6"/>
        <v>2507.8125</v>
      </c>
      <c r="C117" s="12">
        <f t="shared" si="7"/>
        <v>23.8125</v>
      </c>
      <c r="D117" s="13">
        <v>2484</v>
      </c>
      <c r="F117" s="11">
        <v>107</v>
      </c>
      <c r="G117" s="12">
        <f t="shared" si="8"/>
        <v>2507.8125</v>
      </c>
      <c r="H117" s="12">
        <f t="shared" si="9"/>
        <v>7.8125</v>
      </c>
      <c r="I117" s="13">
        <v>2500</v>
      </c>
      <c r="K117" s="11">
        <v>107</v>
      </c>
      <c r="L117" s="12">
        <f t="shared" si="10"/>
        <v>2507.8125</v>
      </c>
      <c r="M117" s="12">
        <f t="shared" si="11"/>
        <v>0.8125</v>
      </c>
      <c r="N117" s="13">
        <v>2507</v>
      </c>
    </row>
    <row r="118" spans="1:14" x14ac:dyDescent="0.25">
      <c r="A118" s="11">
        <v>108</v>
      </c>
      <c r="B118" s="12">
        <f t="shared" si="6"/>
        <v>2531.25</v>
      </c>
      <c r="C118" s="12">
        <f t="shared" si="7"/>
        <v>0.25</v>
      </c>
      <c r="D118" s="13">
        <v>2531</v>
      </c>
      <c r="F118" s="11">
        <v>108</v>
      </c>
      <c r="G118" s="12">
        <f t="shared" si="8"/>
        <v>2531.25</v>
      </c>
      <c r="H118" s="12">
        <f t="shared" si="9"/>
        <v>6.25</v>
      </c>
      <c r="I118" s="13">
        <v>2525</v>
      </c>
      <c r="K118" s="11">
        <v>108</v>
      </c>
      <c r="L118" s="12">
        <f t="shared" si="10"/>
        <v>2531.25</v>
      </c>
      <c r="M118" s="12">
        <f t="shared" si="11"/>
        <v>0.25</v>
      </c>
      <c r="N118" s="13">
        <v>2531</v>
      </c>
    </row>
    <row r="119" spans="1:14" x14ac:dyDescent="0.25">
      <c r="A119" s="11">
        <v>109</v>
      </c>
      <c r="B119" s="12">
        <f t="shared" si="6"/>
        <v>2554.6875</v>
      </c>
      <c r="C119" s="12">
        <f t="shared" si="7"/>
        <v>23.6875</v>
      </c>
      <c r="D119" s="13">
        <v>2531</v>
      </c>
      <c r="F119" s="11">
        <v>109</v>
      </c>
      <c r="G119" s="12">
        <f t="shared" si="8"/>
        <v>2554.6875</v>
      </c>
      <c r="H119" s="12">
        <f t="shared" si="9"/>
        <v>4.6875</v>
      </c>
      <c r="I119" s="13">
        <v>2550</v>
      </c>
      <c r="K119" s="11">
        <v>109</v>
      </c>
      <c r="L119" s="12">
        <f t="shared" si="10"/>
        <v>2554.6875</v>
      </c>
      <c r="M119" s="12">
        <f t="shared" si="11"/>
        <v>0.6875</v>
      </c>
      <c r="N119" s="13">
        <v>2554</v>
      </c>
    </row>
    <row r="120" spans="1:14" x14ac:dyDescent="0.25">
      <c r="A120" s="11">
        <v>110</v>
      </c>
      <c r="B120" s="12">
        <f t="shared" si="6"/>
        <v>2578.125</v>
      </c>
      <c r="C120" s="12">
        <f t="shared" si="7"/>
        <v>0.125</v>
      </c>
      <c r="D120" s="13">
        <v>2578</v>
      </c>
      <c r="F120" s="11">
        <v>110</v>
      </c>
      <c r="G120" s="12">
        <f t="shared" si="8"/>
        <v>2578.125</v>
      </c>
      <c r="H120" s="12">
        <f t="shared" si="9"/>
        <v>3.125</v>
      </c>
      <c r="I120" s="13">
        <v>2575</v>
      </c>
      <c r="K120" s="11">
        <v>110</v>
      </c>
      <c r="L120" s="12">
        <f t="shared" si="10"/>
        <v>2578.125</v>
      </c>
      <c r="M120" s="12">
        <f t="shared" si="11"/>
        <v>0.125</v>
      </c>
      <c r="N120" s="13">
        <v>2578</v>
      </c>
    </row>
    <row r="121" spans="1:14" x14ac:dyDescent="0.25">
      <c r="A121" s="11">
        <v>111</v>
      </c>
      <c r="B121" s="12">
        <f t="shared" si="6"/>
        <v>2601.5625</v>
      </c>
      <c r="C121" s="12">
        <f t="shared" si="7"/>
        <v>23.5625</v>
      </c>
      <c r="D121" s="13">
        <v>2578</v>
      </c>
      <c r="F121" s="11">
        <v>111</v>
      </c>
      <c r="G121" s="12">
        <f t="shared" si="8"/>
        <v>2601.5625</v>
      </c>
      <c r="H121" s="12">
        <f t="shared" si="9"/>
        <v>1.5625</v>
      </c>
      <c r="I121" s="13">
        <v>2600</v>
      </c>
      <c r="K121" s="11">
        <v>111</v>
      </c>
      <c r="L121" s="12">
        <f t="shared" si="10"/>
        <v>2601.5625</v>
      </c>
      <c r="M121" s="12">
        <f t="shared" si="11"/>
        <v>0.5625</v>
      </c>
      <c r="N121" s="13">
        <v>2601</v>
      </c>
    </row>
    <row r="122" spans="1:14" x14ac:dyDescent="0.25">
      <c r="A122" s="11">
        <v>112</v>
      </c>
      <c r="B122" s="12">
        <f t="shared" si="6"/>
        <v>2625</v>
      </c>
      <c r="C122" s="12">
        <f t="shared" si="7"/>
        <v>0</v>
      </c>
      <c r="D122" s="13">
        <v>2625</v>
      </c>
      <c r="F122" s="11">
        <v>112</v>
      </c>
      <c r="G122" s="12">
        <f t="shared" si="8"/>
        <v>2625</v>
      </c>
      <c r="H122" s="12">
        <f t="shared" si="9"/>
        <v>0</v>
      </c>
      <c r="I122" s="13">
        <v>2625</v>
      </c>
      <c r="K122" s="11">
        <v>112</v>
      </c>
      <c r="L122" s="12">
        <f t="shared" si="10"/>
        <v>2625</v>
      </c>
      <c r="M122" s="12">
        <f t="shared" si="11"/>
        <v>0</v>
      </c>
      <c r="N122" s="13">
        <v>2625</v>
      </c>
    </row>
    <row r="123" spans="1:14" x14ac:dyDescent="0.25">
      <c r="A123" s="11">
        <v>113</v>
      </c>
      <c r="B123" s="12">
        <f t="shared" si="6"/>
        <v>2648.4375</v>
      </c>
      <c r="C123" s="12">
        <f t="shared" si="7"/>
        <v>23.4375</v>
      </c>
      <c r="D123" s="13">
        <v>2625</v>
      </c>
      <c r="F123" s="11">
        <v>113</v>
      </c>
      <c r="G123" s="12">
        <f t="shared" si="8"/>
        <v>2648.4375</v>
      </c>
      <c r="H123" s="12">
        <f t="shared" si="9"/>
        <v>13.4375</v>
      </c>
      <c r="I123" s="13">
        <v>2635</v>
      </c>
      <c r="K123" s="11">
        <v>113</v>
      </c>
      <c r="L123" s="12">
        <f t="shared" si="10"/>
        <v>2648.4375</v>
      </c>
      <c r="M123" s="12">
        <f t="shared" si="11"/>
        <v>0.4375</v>
      </c>
      <c r="N123" s="13">
        <v>2648</v>
      </c>
    </row>
    <row r="124" spans="1:14" x14ac:dyDescent="0.25">
      <c r="A124" s="11">
        <v>114</v>
      </c>
      <c r="B124" s="12">
        <f t="shared" si="6"/>
        <v>2671.875</v>
      </c>
      <c r="C124" s="12">
        <f t="shared" si="7"/>
        <v>0.875</v>
      </c>
      <c r="D124" s="13">
        <v>2671</v>
      </c>
      <c r="F124" s="11">
        <v>114</v>
      </c>
      <c r="G124" s="12">
        <f t="shared" si="8"/>
        <v>2671.875</v>
      </c>
      <c r="H124" s="12">
        <f t="shared" si="9"/>
        <v>11.875</v>
      </c>
      <c r="I124" s="13">
        <v>2660</v>
      </c>
      <c r="K124" s="11">
        <v>114</v>
      </c>
      <c r="L124" s="12">
        <f t="shared" si="10"/>
        <v>2671.875</v>
      </c>
      <c r="M124" s="12">
        <f t="shared" si="11"/>
        <v>0.875</v>
      </c>
      <c r="N124" s="13">
        <v>2671</v>
      </c>
    </row>
    <row r="125" spans="1:14" x14ac:dyDescent="0.25">
      <c r="A125" s="11">
        <v>115</v>
      </c>
      <c r="B125" s="12">
        <f t="shared" si="6"/>
        <v>2695.3125</v>
      </c>
      <c r="C125" s="12">
        <f t="shared" si="7"/>
        <v>24.3125</v>
      </c>
      <c r="D125" s="13">
        <v>2671</v>
      </c>
      <c r="F125" s="11">
        <v>115</v>
      </c>
      <c r="G125" s="12">
        <f t="shared" si="8"/>
        <v>2695.3125</v>
      </c>
      <c r="H125" s="12">
        <f t="shared" si="9"/>
        <v>10.3125</v>
      </c>
      <c r="I125" s="13">
        <v>2685</v>
      </c>
      <c r="K125" s="11">
        <v>115</v>
      </c>
      <c r="L125" s="12">
        <f t="shared" si="10"/>
        <v>2695.3125</v>
      </c>
      <c r="M125" s="12">
        <f t="shared" si="11"/>
        <v>0.3125</v>
      </c>
      <c r="N125" s="13">
        <v>2695</v>
      </c>
    </row>
    <row r="126" spans="1:14" x14ac:dyDescent="0.25">
      <c r="A126" s="11">
        <v>116</v>
      </c>
      <c r="B126" s="12">
        <f t="shared" si="6"/>
        <v>2718.75</v>
      </c>
      <c r="C126" s="12">
        <f t="shared" si="7"/>
        <v>0.75</v>
      </c>
      <c r="D126" s="13">
        <v>2718</v>
      </c>
      <c r="F126" s="11">
        <v>116</v>
      </c>
      <c r="G126" s="12">
        <f t="shared" si="8"/>
        <v>2718.75</v>
      </c>
      <c r="H126" s="12">
        <f t="shared" si="9"/>
        <v>8.75</v>
      </c>
      <c r="I126" s="13">
        <v>2710</v>
      </c>
      <c r="K126" s="11">
        <v>116</v>
      </c>
      <c r="L126" s="12">
        <f t="shared" si="10"/>
        <v>2718.75</v>
      </c>
      <c r="M126" s="12">
        <f t="shared" si="11"/>
        <v>0.75</v>
      </c>
      <c r="N126" s="13">
        <v>2718</v>
      </c>
    </row>
    <row r="127" spans="1:14" x14ac:dyDescent="0.25">
      <c r="A127" s="11">
        <v>117</v>
      </c>
      <c r="B127" s="12">
        <f t="shared" si="6"/>
        <v>2742.1875</v>
      </c>
      <c r="C127" s="12">
        <f t="shared" si="7"/>
        <v>24.1875</v>
      </c>
      <c r="D127" s="13">
        <v>2718</v>
      </c>
      <c r="F127" s="11">
        <v>117</v>
      </c>
      <c r="G127" s="12">
        <f t="shared" si="8"/>
        <v>2742.1875</v>
      </c>
      <c r="H127" s="12">
        <f t="shared" si="9"/>
        <v>7.1875</v>
      </c>
      <c r="I127" s="13">
        <v>2735</v>
      </c>
      <c r="K127" s="11">
        <v>117</v>
      </c>
      <c r="L127" s="12">
        <f t="shared" si="10"/>
        <v>2742.1875</v>
      </c>
      <c r="M127" s="12">
        <f t="shared" si="11"/>
        <v>0.1875</v>
      </c>
      <c r="N127" s="13">
        <v>2742</v>
      </c>
    </row>
    <row r="128" spans="1:14" x14ac:dyDescent="0.25">
      <c r="A128" s="11">
        <v>118</v>
      </c>
      <c r="B128" s="12">
        <f t="shared" si="6"/>
        <v>2765.625</v>
      </c>
      <c r="C128" s="12">
        <f t="shared" si="7"/>
        <v>0.625</v>
      </c>
      <c r="D128" s="13">
        <v>2765</v>
      </c>
      <c r="F128" s="11">
        <v>118</v>
      </c>
      <c r="G128" s="12">
        <f t="shared" si="8"/>
        <v>2765.625</v>
      </c>
      <c r="H128" s="12">
        <f t="shared" si="9"/>
        <v>5.625</v>
      </c>
      <c r="I128" s="13">
        <v>2760</v>
      </c>
      <c r="K128" s="11">
        <v>118</v>
      </c>
      <c r="L128" s="12">
        <f t="shared" si="10"/>
        <v>2765.625</v>
      </c>
      <c r="M128" s="12">
        <f t="shared" si="11"/>
        <v>0.625</v>
      </c>
      <c r="N128" s="13">
        <v>2765</v>
      </c>
    </row>
    <row r="129" spans="1:14" x14ac:dyDescent="0.25">
      <c r="A129" s="11">
        <v>119</v>
      </c>
      <c r="B129" s="12">
        <f t="shared" si="6"/>
        <v>2789.0625</v>
      </c>
      <c r="C129" s="12">
        <f t="shared" si="7"/>
        <v>24.0625</v>
      </c>
      <c r="D129" s="13">
        <v>2765</v>
      </c>
      <c r="F129" s="11">
        <v>119</v>
      </c>
      <c r="G129" s="12">
        <f t="shared" si="8"/>
        <v>2789.0625</v>
      </c>
      <c r="H129" s="12">
        <f t="shared" si="9"/>
        <v>4.0625</v>
      </c>
      <c r="I129" s="13">
        <v>2785</v>
      </c>
      <c r="K129" s="11">
        <v>119</v>
      </c>
      <c r="L129" s="12">
        <f t="shared" si="10"/>
        <v>2789.0625</v>
      </c>
      <c r="M129" s="12">
        <f t="shared" si="11"/>
        <v>1.0625</v>
      </c>
      <c r="N129" s="13">
        <v>2788</v>
      </c>
    </row>
    <row r="130" spans="1:14" x14ac:dyDescent="0.25">
      <c r="A130" s="11">
        <v>120</v>
      </c>
      <c r="B130" s="12">
        <f t="shared" si="6"/>
        <v>2812.5</v>
      </c>
      <c r="C130" s="12">
        <f t="shared" si="7"/>
        <v>0.5</v>
      </c>
      <c r="D130" s="13">
        <v>2812</v>
      </c>
      <c r="F130" s="11">
        <v>120</v>
      </c>
      <c r="G130" s="12">
        <f t="shared" si="8"/>
        <v>2812.5</v>
      </c>
      <c r="H130" s="12">
        <f t="shared" si="9"/>
        <v>2.5</v>
      </c>
      <c r="I130" s="13">
        <v>2810</v>
      </c>
      <c r="K130" s="11">
        <v>120</v>
      </c>
      <c r="L130" s="12">
        <f t="shared" si="10"/>
        <v>2812.5</v>
      </c>
      <c r="M130" s="12">
        <f t="shared" si="11"/>
        <v>0.5</v>
      </c>
      <c r="N130" s="13">
        <v>2812</v>
      </c>
    </row>
    <row r="131" spans="1:14" x14ac:dyDescent="0.25">
      <c r="A131" s="11">
        <v>121</v>
      </c>
      <c r="B131" s="12">
        <f t="shared" si="6"/>
        <v>2835.9375</v>
      </c>
      <c r="C131" s="12">
        <f t="shared" si="7"/>
        <v>23.9375</v>
      </c>
      <c r="D131" s="13">
        <v>2812</v>
      </c>
      <c r="F131" s="11">
        <v>121</v>
      </c>
      <c r="G131" s="12">
        <f t="shared" si="8"/>
        <v>2835.9375</v>
      </c>
      <c r="H131" s="12">
        <f t="shared" si="9"/>
        <v>10.9375</v>
      </c>
      <c r="I131" s="13">
        <v>2825</v>
      </c>
      <c r="K131" s="11">
        <v>121</v>
      </c>
      <c r="L131" s="12">
        <f t="shared" si="10"/>
        <v>2835.9375</v>
      </c>
      <c r="M131" s="12">
        <f t="shared" si="11"/>
        <v>0.9375</v>
      </c>
      <c r="N131" s="13">
        <v>2835</v>
      </c>
    </row>
    <row r="132" spans="1:14" x14ac:dyDescent="0.25">
      <c r="A132" s="11">
        <v>122</v>
      </c>
      <c r="B132" s="12">
        <f t="shared" si="6"/>
        <v>2859.375</v>
      </c>
      <c r="C132" s="12">
        <f t="shared" si="7"/>
        <v>0.375</v>
      </c>
      <c r="D132" s="13">
        <v>2859</v>
      </c>
      <c r="F132" s="11">
        <v>122</v>
      </c>
      <c r="G132" s="12">
        <f t="shared" si="8"/>
        <v>2859.375</v>
      </c>
      <c r="H132" s="12">
        <f t="shared" si="9"/>
        <v>9.375</v>
      </c>
      <c r="I132" s="13">
        <v>2850</v>
      </c>
      <c r="K132" s="11">
        <v>122</v>
      </c>
      <c r="L132" s="12">
        <f t="shared" si="10"/>
        <v>2859.375</v>
      </c>
      <c r="M132" s="12">
        <f t="shared" si="11"/>
        <v>0.375</v>
      </c>
      <c r="N132" s="13">
        <v>2859</v>
      </c>
    </row>
    <row r="133" spans="1:14" x14ac:dyDescent="0.25">
      <c r="A133" s="11">
        <v>123</v>
      </c>
      <c r="B133" s="12">
        <f t="shared" si="6"/>
        <v>2882.8125</v>
      </c>
      <c r="C133" s="12">
        <f t="shared" si="7"/>
        <v>23.8125</v>
      </c>
      <c r="D133" s="13">
        <v>2859</v>
      </c>
      <c r="F133" s="11">
        <v>123</v>
      </c>
      <c r="G133" s="12">
        <f t="shared" si="8"/>
        <v>2882.8125</v>
      </c>
      <c r="H133" s="12">
        <f t="shared" si="9"/>
        <v>7.8125</v>
      </c>
      <c r="I133" s="13">
        <v>2875</v>
      </c>
      <c r="K133" s="11">
        <v>123</v>
      </c>
      <c r="L133" s="12">
        <f t="shared" si="10"/>
        <v>2882.8125</v>
      </c>
      <c r="M133" s="12">
        <f t="shared" si="11"/>
        <v>0.8125</v>
      </c>
      <c r="N133" s="13">
        <v>2882</v>
      </c>
    </row>
    <row r="134" spans="1:14" x14ac:dyDescent="0.25">
      <c r="A134" s="11">
        <v>124</v>
      </c>
      <c r="B134" s="12">
        <f t="shared" si="6"/>
        <v>2906.25</v>
      </c>
      <c r="C134" s="12">
        <f t="shared" si="7"/>
        <v>0.25</v>
      </c>
      <c r="D134" s="13">
        <v>2906</v>
      </c>
      <c r="F134" s="11">
        <v>124</v>
      </c>
      <c r="G134" s="12">
        <f t="shared" si="8"/>
        <v>2906.25</v>
      </c>
      <c r="H134" s="12">
        <f t="shared" si="9"/>
        <v>6.25</v>
      </c>
      <c r="I134" s="13">
        <v>2900</v>
      </c>
      <c r="K134" s="11">
        <v>124</v>
      </c>
      <c r="L134" s="12">
        <f t="shared" si="10"/>
        <v>2906.25</v>
      </c>
      <c r="M134" s="12">
        <f t="shared" si="11"/>
        <v>0.25</v>
      </c>
      <c r="N134" s="13">
        <v>2906</v>
      </c>
    </row>
    <row r="135" spans="1:14" x14ac:dyDescent="0.25">
      <c r="A135" s="11">
        <v>125</v>
      </c>
      <c r="B135" s="12">
        <f t="shared" si="6"/>
        <v>2929.6875</v>
      </c>
      <c r="C135" s="12">
        <f t="shared" si="7"/>
        <v>23.6875</v>
      </c>
      <c r="D135" s="13">
        <v>2906</v>
      </c>
      <c r="F135" s="11">
        <v>125</v>
      </c>
      <c r="G135" s="12">
        <f t="shared" si="8"/>
        <v>2929.6875</v>
      </c>
      <c r="H135" s="12">
        <f t="shared" si="9"/>
        <v>4.6875</v>
      </c>
      <c r="I135" s="13">
        <v>2925</v>
      </c>
      <c r="K135" s="11">
        <v>125</v>
      </c>
      <c r="L135" s="12">
        <f t="shared" si="10"/>
        <v>2929.6875</v>
      </c>
      <c r="M135" s="12">
        <f t="shared" si="11"/>
        <v>0.6875</v>
      </c>
      <c r="N135" s="13">
        <v>2929</v>
      </c>
    </row>
    <row r="136" spans="1:14" x14ac:dyDescent="0.25">
      <c r="A136" s="11">
        <v>126</v>
      </c>
      <c r="B136" s="12">
        <f t="shared" si="6"/>
        <v>2953.125</v>
      </c>
      <c r="C136" s="12">
        <f t="shared" si="7"/>
        <v>0.125</v>
      </c>
      <c r="D136" s="13">
        <v>2953</v>
      </c>
      <c r="F136" s="11">
        <v>126</v>
      </c>
      <c r="G136" s="12">
        <f t="shared" si="8"/>
        <v>2953.125</v>
      </c>
      <c r="H136" s="12">
        <f t="shared" si="9"/>
        <v>3.125</v>
      </c>
      <c r="I136" s="13">
        <v>2950</v>
      </c>
      <c r="K136" s="11">
        <v>126</v>
      </c>
      <c r="L136" s="12">
        <f t="shared" si="10"/>
        <v>2953.125</v>
      </c>
      <c r="M136" s="12">
        <f t="shared" si="11"/>
        <v>0.125</v>
      </c>
      <c r="N136" s="13">
        <v>2953</v>
      </c>
    </row>
    <row r="137" spans="1:14" x14ac:dyDescent="0.25">
      <c r="A137" s="11">
        <v>127</v>
      </c>
      <c r="B137" s="12">
        <f t="shared" si="6"/>
        <v>2976.5625</v>
      </c>
      <c r="C137" s="12">
        <f t="shared" si="7"/>
        <v>23.5625</v>
      </c>
      <c r="D137" s="13">
        <v>2953</v>
      </c>
      <c r="F137" s="11">
        <v>127</v>
      </c>
      <c r="G137" s="12">
        <f t="shared" si="8"/>
        <v>2976.5625</v>
      </c>
      <c r="H137" s="12">
        <f t="shared" si="9"/>
        <v>1.5625</v>
      </c>
      <c r="I137" s="13">
        <v>2975</v>
      </c>
      <c r="K137" s="11">
        <v>127</v>
      </c>
      <c r="L137" s="12">
        <f t="shared" si="10"/>
        <v>2976.5625</v>
      </c>
      <c r="M137" s="12">
        <f t="shared" si="11"/>
        <v>0.5625</v>
      </c>
      <c r="N137" s="13">
        <v>2976</v>
      </c>
    </row>
    <row r="138" spans="1:14" x14ac:dyDescent="0.25">
      <c r="A138" s="11">
        <v>128</v>
      </c>
      <c r="B138" s="12">
        <f t="shared" si="6"/>
        <v>3000</v>
      </c>
      <c r="C138" s="12">
        <f t="shared" si="7"/>
        <v>0</v>
      </c>
      <c r="D138" s="13">
        <v>3000</v>
      </c>
      <c r="F138" s="11">
        <v>128</v>
      </c>
      <c r="G138" s="12">
        <f t="shared" si="8"/>
        <v>3000</v>
      </c>
      <c r="H138" s="12">
        <f t="shared" si="9"/>
        <v>0</v>
      </c>
      <c r="I138" s="13">
        <v>3000</v>
      </c>
      <c r="K138" s="11">
        <v>128</v>
      </c>
      <c r="L138" s="12">
        <f t="shared" si="10"/>
        <v>3000</v>
      </c>
      <c r="M138" s="12">
        <f t="shared" si="11"/>
        <v>0</v>
      </c>
      <c r="N138" s="13">
        <v>3000</v>
      </c>
    </row>
    <row r="139" spans="1:14" x14ac:dyDescent="0.25">
      <c r="A139" s="11">
        <v>129</v>
      </c>
      <c r="B139" s="12">
        <f t="shared" si="6"/>
        <v>3023.4375</v>
      </c>
      <c r="C139" s="12">
        <f t="shared" si="7"/>
        <v>23.4375</v>
      </c>
      <c r="D139" s="13">
        <v>3000</v>
      </c>
      <c r="F139" s="11">
        <v>129</v>
      </c>
      <c r="G139" s="12">
        <f t="shared" si="8"/>
        <v>3023.4375</v>
      </c>
      <c r="H139" s="12">
        <f t="shared" si="9"/>
        <v>13.4375</v>
      </c>
      <c r="I139" s="13">
        <v>3010</v>
      </c>
      <c r="K139" s="11">
        <v>129</v>
      </c>
      <c r="L139" s="12">
        <f t="shared" si="10"/>
        <v>3023.4375</v>
      </c>
      <c r="M139" s="12">
        <f t="shared" si="11"/>
        <v>0.4375</v>
      </c>
      <c r="N139" s="13">
        <v>3023</v>
      </c>
    </row>
    <row r="140" spans="1:14" x14ac:dyDescent="0.25">
      <c r="A140" s="11">
        <v>130</v>
      </c>
      <c r="B140" s="12">
        <f t="shared" si="6"/>
        <v>3046.875</v>
      </c>
      <c r="C140" s="12">
        <f t="shared" si="7"/>
        <v>0.875</v>
      </c>
      <c r="D140" s="13">
        <v>3046</v>
      </c>
      <c r="F140" s="11">
        <v>130</v>
      </c>
      <c r="G140" s="12">
        <f t="shared" si="8"/>
        <v>3046.875</v>
      </c>
      <c r="H140" s="12">
        <f t="shared" si="9"/>
        <v>11.875</v>
      </c>
      <c r="I140" s="13">
        <v>3035</v>
      </c>
      <c r="K140" s="11">
        <v>130</v>
      </c>
      <c r="L140" s="12">
        <f t="shared" si="10"/>
        <v>3046.875</v>
      </c>
      <c r="M140" s="12">
        <f t="shared" si="11"/>
        <v>0.875</v>
      </c>
      <c r="N140" s="13">
        <v>3046</v>
      </c>
    </row>
    <row r="141" spans="1:14" x14ac:dyDescent="0.25">
      <c r="A141" s="11">
        <v>131</v>
      </c>
      <c r="B141" s="12">
        <f t="shared" ref="B141:B204" si="12">A141*375/16</f>
        <v>3070.3125</v>
      </c>
      <c r="C141" s="12">
        <f t="shared" ref="C141:C204" si="13">B141-D141</f>
        <v>24.3125</v>
      </c>
      <c r="D141" s="13">
        <v>3046</v>
      </c>
      <c r="F141" s="11">
        <v>131</v>
      </c>
      <c r="G141" s="12">
        <f t="shared" ref="G141:G204" si="14">F141*375/16</f>
        <v>3070.3125</v>
      </c>
      <c r="H141" s="12">
        <f t="shared" ref="H141:H204" si="15">G141-I141</f>
        <v>10.3125</v>
      </c>
      <c r="I141" s="13">
        <v>3060</v>
      </c>
      <c r="K141" s="11">
        <v>131</v>
      </c>
      <c r="L141" s="12">
        <f t="shared" ref="L141:L204" si="16">K141*375/16</f>
        <v>3070.3125</v>
      </c>
      <c r="M141" s="12">
        <f t="shared" ref="M141:M204" si="17">L141-N141</f>
        <v>0.3125</v>
      </c>
      <c r="N141" s="13">
        <v>3070</v>
      </c>
    </row>
    <row r="142" spans="1:14" x14ac:dyDescent="0.25">
      <c r="A142" s="11">
        <v>132</v>
      </c>
      <c r="B142" s="12">
        <f t="shared" si="12"/>
        <v>3093.75</v>
      </c>
      <c r="C142" s="12">
        <f t="shared" si="13"/>
        <v>0.75</v>
      </c>
      <c r="D142" s="13">
        <v>3093</v>
      </c>
      <c r="F142" s="11">
        <v>132</v>
      </c>
      <c r="G142" s="12">
        <f t="shared" si="14"/>
        <v>3093.75</v>
      </c>
      <c r="H142" s="12">
        <f t="shared" si="15"/>
        <v>8.75</v>
      </c>
      <c r="I142" s="13">
        <v>3085</v>
      </c>
      <c r="K142" s="11">
        <v>132</v>
      </c>
      <c r="L142" s="12">
        <f t="shared" si="16"/>
        <v>3093.75</v>
      </c>
      <c r="M142" s="12">
        <f t="shared" si="17"/>
        <v>0.75</v>
      </c>
      <c r="N142" s="13">
        <v>3093</v>
      </c>
    </row>
    <row r="143" spans="1:14" x14ac:dyDescent="0.25">
      <c r="A143" s="11">
        <v>133</v>
      </c>
      <c r="B143" s="12">
        <f t="shared" si="12"/>
        <v>3117.1875</v>
      </c>
      <c r="C143" s="12">
        <f t="shared" si="13"/>
        <v>24.1875</v>
      </c>
      <c r="D143" s="13">
        <v>3093</v>
      </c>
      <c r="F143" s="11">
        <v>133</v>
      </c>
      <c r="G143" s="12">
        <f t="shared" si="14"/>
        <v>3117.1875</v>
      </c>
      <c r="H143" s="12">
        <f t="shared" si="15"/>
        <v>7.1875</v>
      </c>
      <c r="I143" s="13">
        <v>3110</v>
      </c>
      <c r="K143" s="11">
        <v>133</v>
      </c>
      <c r="L143" s="12">
        <f t="shared" si="16"/>
        <v>3117.1875</v>
      </c>
      <c r="M143" s="12">
        <f t="shared" si="17"/>
        <v>0.1875</v>
      </c>
      <c r="N143" s="13">
        <v>3117</v>
      </c>
    </row>
    <row r="144" spans="1:14" x14ac:dyDescent="0.25">
      <c r="A144" s="11">
        <v>134</v>
      </c>
      <c r="B144" s="12">
        <f t="shared" si="12"/>
        <v>3140.625</v>
      </c>
      <c r="C144" s="12">
        <f t="shared" si="13"/>
        <v>0.625</v>
      </c>
      <c r="D144" s="13">
        <v>3140</v>
      </c>
      <c r="F144" s="11">
        <v>134</v>
      </c>
      <c r="G144" s="12">
        <f t="shared" si="14"/>
        <v>3140.625</v>
      </c>
      <c r="H144" s="12">
        <f t="shared" si="15"/>
        <v>5.625</v>
      </c>
      <c r="I144" s="13">
        <v>3135</v>
      </c>
      <c r="K144" s="11">
        <v>134</v>
      </c>
      <c r="L144" s="12">
        <f t="shared" si="16"/>
        <v>3140.625</v>
      </c>
      <c r="M144" s="12">
        <f t="shared" si="17"/>
        <v>0.625</v>
      </c>
      <c r="N144" s="13">
        <v>3140</v>
      </c>
    </row>
    <row r="145" spans="1:14" x14ac:dyDescent="0.25">
      <c r="A145" s="11">
        <v>135</v>
      </c>
      <c r="B145" s="12">
        <f t="shared" si="12"/>
        <v>3164.0625</v>
      </c>
      <c r="C145" s="12">
        <f t="shared" si="13"/>
        <v>24.0625</v>
      </c>
      <c r="D145" s="13">
        <v>3140</v>
      </c>
      <c r="F145" s="11">
        <v>135</v>
      </c>
      <c r="G145" s="12">
        <f t="shared" si="14"/>
        <v>3164.0625</v>
      </c>
      <c r="H145" s="12">
        <f t="shared" si="15"/>
        <v>4.0625</v>
      </c>
      <c r="I145" s="13">
        <v>3160</v>
      </c>
      <c r="K145" s="11">
        <v>135</v>
      </c>
      <c r="L145" s="12">
        <f t="shared" si="16"/>
        <v>3164.0625</v>
      </c>
      <c r="M145" s="12">
        <f t="shared" si="17"/>
        <v>1.0625</v>
      </c>
      <c r="N145" s="13">
        <v>3163</v>
      </c>
    </row>
    <row r="146" spans="1:14" x14ac:dyDescent="0.25">
      <c r="A146" s="11">
        <v>136</v>
      </c>
      <c r="B146" s="12">
        <f t="shared" si="12"/>
        <v>3187.5</v>
      </c>
      <c r="C146" s="12">
        <f t="shared" si="13"/>
        <v>0.5</v>
      </c>
      <c r="D146" s="13">
        <v>3187</v>
      </c>
      <c r="F146" s="11">
        <v>136</v>
      </c>
      <c r="G146" s="12">
        <f t="shared" si="14"/>
        <v>3187.5</v>
      </c>
      <c r="H146" s="12">
        <f t="shared" si="15"/>
        <v>2.5</v>
      </c>
      <c r="I146" s="13">
        <v>3185</v>
      </c>
      <c r="K146" s="11">
        <v>136</v>
      </c>
      <c r="L146" s="12">
        <f t="shared" si="16"/>
        <v>3187.5</v>
      </c>
      <c r="M146" s="12">
        <f t="shared" si="17"/>
        <v>0.5</v>
      </c>
      <c r="N146" s="13">
        <v>3187</v>
      </c>
    </row>
    <row r="147" spans="1:14" x14ac:dyDescent="0.25">
      <c r="A147" s="11">
        <v>137</v>
      </c>
      <c r="B147" s="12">
        <f t="shared" si="12"/>
        <v>3210.9375</v>
      </c>
      <c r="C147" s="12">
        <f t="shared" si="13"/>
        <v>23.9375</v>
      </c>
      <c r="D147" s="13">
        <v>3187</v>
      </c>
      <c r="F147" s="11">
        <v>137</v>
      </c>
      <c r="G147" s="12">
        <f t="shared" si="14"/>
        <v>3210.9375</v>
      </c>
      <c r="H147" s="12">
        <f t="shared" si="15"/>
        <v>10.9375</v>
      </c>
      <c r="I147" s="13">
        <v>3200</v>
      </c>
      <c r="K147" s="11">
        <v>137</v>
      </c>
      <c r="L147" s="12">
        <f t="shared" si="16"/>
        <v>3210.9375</v>
      </c>
      <c r="M147" s="12">
        <f t="shared" si="17"/>
        <v>0.9375</v>
      </c>
      <c r="N147" s="13">
        <v>3210</v>
      </c>
    </row>
    <row r="148" spans="1:14" x14ac:dyDescent="0.25">
      <c r="A148" s="11">
        <v>138</v>
      </c>
      <c r="B148" s="12">
        <f t="shared" si="12"/>
        <v>3234.375</v>
      </c>
      <c r="C148" s="12">
        <f t="shared" si="13"/>
        <v>0.375</v>
      </c>
      <c r="D148" s="13">
        <v>3234</v>
      </c>
      <c r="F148" s="11">
        <v>138</v>
      </c>
      <c r="G148" s="12">
        <f t="shared" si="14"/>
        <v>3234.375</v>
      </c>
      <c r="H148" s="12">
        <f t="shared" si="15"/>
        <v>9.375</v>
      </c>
      <c r="I148" s="13">
        <v>3225</v>
      </c>
      <c r="K148" s="11">
        <v>138</v>
      </c>
      <c r="L148" s="12">
        <f t="shared" si="16"/>
        <v>3234.375</v>
      </c>
      <c r="M148" s="12">
        <f t="shared" si="17"/>
        <v>0.375</v>
      </c>
      <c r="N148" s="13">
        <v>3234</v>
      </c>
    </row>
    <row r="149" spans="1:14" x14ac:dyDescent="0.25">
      <c r="A149" s="11">
        <v>139</v>
      </c>
      <c r="B149" s="12">
        <f t="shared" si="12"/>
        <v>3257.8125</v>
      </c>
      <c r="C149" s="12">
        <f t="shared" si="13"/>
        <v>23.8125</v>
      </c>
      <c r="D149" s="13">
        <v>3234</v>
      </c>
      <c r="F149" s="11">
        <v>139</v>
      </c>
      <c r="G149" s="12">
        <f t="shared" si="14"/>
        <v>3257.8125</v>
      </c>
      <c r="H149" s="12">
        <f t="shared" si="15"/>
        <v>7.8125</v>
      </c>
      <c r="I149" s="13">
        <v>3250</v>
      </c>
      <c r="K149" s="11">
        <v>139</v>
      </c>
      <c r="L149" s="12">
        <f t="shared" si="16"/>
        <v>3257.8125</v>
      </c>
      <c r="M149" s="12">
        <f t="shared" si="17"/>
        <v>0.8125</v>
      </c>
      <c r="N149" s="13">
        <v>3257</v>
      </c>
    </row>
    <row r="150" spans="1:14" x14ac:dyDescent="0.25">
      <c r="A150" s="11">
        <v>140</v>
      </c>
      <c r="B150" s="12">
        <f t="shared" si="12"/>
        <v>3281.25</v>
      </c>
      <c r="C150" s="12">
        <f t="shared" si="13"/>
        <v>0.25</v>
      </c>
      <c r="D150" s="13">
        <v>3281</v>
      </c>
      <c r="F150" s="11">
        <v>140</v>
      </c>
      <c r="G150" s="12">
        <f t="shared" si="14"/>
        <v>3281.25</v>
      </c>
      <c r="H150" s="12">
        <f t="shared" si="15"/>
        <v>6.25</v>
      </c>
      <c r="I150" s="13">
        <v>3275</v>
      </c>
      <c r="K150" s="11">
        <v>140</v>
      </c>
      <c r="L150" s="12">
        <f t="shared" si="16"/>
        <v>3281.25</v>
      </c>
      <c r="M150" s="12">
        <f t="shared" si="17"/>
        <v>0.25</v>
      </c>
      <c r="N150" s="13">
        <v>3281</v>
      </c>
    </row>
    <row r="151" spans="1:14" x14ac:dyDescent="0.25">
      <c r="A151" s="11">
        <v>141</v>
      </c>
      <c r="B151" s="12">
        <f t="shared" si="12"/>
        <v>3304.6875</v>
      </c>
      <c r="C151" s="12">
        <f t="shared" si="13"/>
        <v>23.6875</v>
      </c>
      <c r="D151" s="13">
        <v>3281</v>
      </c>
      <c r="F151" s="11">
        <v>141</v>
      </c>
      <c r="G151" s="12">
        <f t="shared" si="14"/>
        <v>3304.6875</v>
      </c>
      <c r="H151" s="12">
        <f t="shared" si="15"/>
        <v>4.6875</v>
      </c>
      <c r="I151" s="13">
        <v>3300</v>
      </c>
      <c r="K151" s="11">
        <v>141</v>
      </c>
      <c r="L151" s="12">
        <f t="shared" si="16"/>
        <v>3304.6875</v>
      </c>
      <c r="M151" s="12">
        <f t="shared" si="17"/>
        <v>0.6875</v>
      </c>
      <c r="N151" s="13">
        <v>3304</v>
      </c>
    </row>
    <row r="152" spans="1:14" x14ac:dyDescent="0.25">
      <c r="A152" s="11">
        <v>142</v>
      </c>
      <c r="B152" s="12">
        <f t="shared" si="12"/>
        <v>3328.125</v>
      </c>
      <c r="C152" s="12">
        <f t="shared" si="13"/>
        <v>0.125</v>
      </c>
      <c r="D152" s="13">
        <v>3328</v>
      </c>
      <c r="F152" s="11">
        <v>142</v>
      </c>
      <c r="G152" s="12">
        <f t="shared" si="14"/>
        <v>3328.125</v>
      </c>
      <c r="H152" s="12">
        <f t="shared" si="15"/>
        <v>3.125</v>
      </c>
      <c r="I152" s="13">
        <v>3325</v>
      </c>
      <c r="K152" s="11">
        <v>142</v>
      </c>
      <c r="L152" s="12">
        <f t="shared" si="16"/>
        <v>3328.125</v>
      </c>
      <c r="M152" s="12">
        <f t="shared" si="17"/>
        <v>0.125</v>
      </c>
      <c r="N152" s="13">
        <v>3328</v>
      </c>
    </row>
    <row r="153" spans="1:14" x14ac:dyDescent="0.25">
      <c r="A153" s="11">
        <v>143</v>
      </c>
      <c r="B153" s="12">
        <f t="shared" si="12"/>
        <v>3351.5625</v>
      </c>
      <c r="C153" s="12">
        <f t="shared" si="13"/>
        <v>23.5625</v>
      </c>
      <c r="D153" s="13">
        <v>3328</v>
      </c>
      <c r="F153" s="11">
        <v>143</v>
      </c>
      <c r="G153" s="12">
        <f t="shared" si="14"/>
        <v>3351.5625</v>
      </c>
      <c r="H153" s="12">
        <f t="shared" si="15"/>
        <v>1.5625</v>
      </c>
      <c r="I153" s="13">
        <v>3350</v>
      </c>
      <c r="K153" s="11">
        <v>143</v>
      </c>
      <c r="L153" s="12">
        <f t="shared" si="16"/>
        <v>3351.5625</v>
      </c>
      <c r="M153" s="12">
        <f t="shared" si="17"/>
        <v>0.5625</v>
      </c>
      <c r="N153" s="13">
        <v>3351</v>
      </c>
    </row>
    <row r="154" spans="1:14" x14ac:dyDescent="0.25">
      <c r="A154" s="11">
        <v>144</v>
      </c>
      <c r="B154" s="12">
        <f t="shared" si="12"/>
        <v>3375</v>
      </c>
      <c r="C154" s="12">
        <f t="shared" si="13"/>
        <v>0</v>
      </c>
      <c r="D154" s="13">
        <v>3375</v>
      </c>
      <c r="F154" s="11">
        <v>144</v>
      </c>
      <c r="G154" s="12">
        <f t="shared" si="14"/>
        <v>3375</v>
      </c>
      <c r="H154" s="12">
        <f t="shared" si="15"/>
        <v>0</v>
      </c>
      <c r="I154" s="13">
        <v>3375</v>
      </c>
      <c r="K154" s="11">
        <v>144</v>
      </c>
      <c r="L154" s="12">
        <f t="shared" si="16"/>
        <v>3375</v>
      </c>
      <c r="M154" s="12">
        <f t="shared" si="17"/>
        <v>0</v>
      </c>
      <c r="N154" s="13">
        <v>3375</v>
      </c>
    </row>
    <row r="155" spans="1:14" x14ac:dyDescent="0.25">
      <c r="A155" s="11">
        <v>145</v>
      </c>
      <c r="B155" s="12">
        <f t="shared" si="12"/>
        <v>3398.4375</v>
      </c>
      <c r="C155" s="12">
        <f t="shared" si="13"/>
        <v>23.4375</v>
      </c>
      <c r="D155" s="13">
        <v>3375</v>
      </c>
      <c r="F155" s="11">
        <v>145</v>
      </c>
      <c r="G155" s="12">
        <f t="shared" si="14"/>
        <v>3398.4375</v>
      </c>
      <c r="H155" s="12">
        <f t="shared" si="15"/>
        <v>13.4375</v>
      </c>
      <c r="I155" s="13">
        <v>3385</v>
      </c>
      <c r="K155" s="11">
        <v>145</v>
      </c>
      <c r="L155" s="12">
        <f t="shared" si="16"/>
        <v>3398.4375</v>
      </c>
      <c r="M155" s="12">
        <f t="shared" si="17"/>
        <v>0.4375</v>
      </c>
      <c r="N155" s="13">
        <v>3398</v>
      </c>
    </row>
    <row r="156" spans="1:14" x14ac:dyDescent="0.25">
      <c r="A156" s="11">
        <v>146</v>
      </c>
      <c r="B156" s="12">
        <f t="shared" si="12"/>
        <v>3421.875</v>
      </c>
      <c r="C156" s="12">
        <f t="shared" si="13"/>
        <v>0.875</v>
      </c>
      <c r="D156" s="13">
        <v>3421</v>
      </c>
      <c r="F156" s="11">
        <v>146</v>
      </c>
      <c r="G156" s="12">
        <f t="shared" si="14"/>
        <v>3421.875</v>
      </c>
      <c r="H156" s="12">
        <f t="shared" si="15"/>
        <v>11.875</v>
      </c>
      <c r="I156" s="13">
        <v>3410</v>
      </c>
      <c r="K156" s="11">
        <v>146</v>
      </c>
      <c r="L156" s="12">
        <f t="shared" si="16"/>
        <v>3421.875</v>
      </c>
      <c r="M156" s="12">
        <f t="shared" si="17"/>
        <v>0.875</v>
      </c>
      <c r="N156" s="13">
        <v>3421</v>
      </c>
    </row>
    <row r="157" spans="1:14" x14ac:dyDescent="0.25">
      <c r="A157" s="11">
        <v>147</v>
      </c>
      <c r="B157" s="12">
        <f t="shared" si="12"/>
        <v>3445.3125</v>
      </c>
      <c r="C157" s="12">
        <f t="shared" si="13"/>
        <v>24.3125</v>
      </c>
      <c r="D157" s="13">
        <v>3421</v>
      </c>
      <c r="F157" s="11">
        <v>147</v>
      </c>
      <c r="G157" s="12">
        <f t="shared" si="14"/>
        <v>3445.3125</v>
      </c>
      <c r="H157" s="12">
        <f t="shared" si="15"/>
        <v>10.3125</v>
      </c>
      <c r="I157" s="13">
        <v>3435</v>
      </c>
      <c r="K157" s="11">
        <v>147</v>
      </c>
      <c r="L157" s="12">
        <f t="shared" si="16"/>
        <v>3445.3125</v>
      </c>
      <c r="M157" s="12">
        <f t="shared" si="17"/>
        <v>0.3125</v>
      </c>
      <c r="N157" s="13">
        <v>3445</v>
      </c>
    </row>
    <row r="158" spans="1:14" x14ac:dyDescent="0.25">
      <c r="A158" s="11">
        <v>148</v>
      </c>
      <c r="B158" s="12">
        <f t="shared" si="12"/>
        <v>3468.75</v>
      </c>
      <c r="C158" s="12">
        <f t="shared" si="13"/>
        <v>0.75</v>
      </c>
      <c r="D158" s="13">
        <v>3468</v>
      </c>
      <c r="F158" s="11">
        <v>148</v>
      </c>
      <c r="G158" s="12">
        <f t="shared" si="14"/>
        <v>3468.75</v>
      </c>
      <c r="H158" s="12">
        <f t="shared" si="15"/>
        <v>8.75</v>
      </c>
      <c r="I158" s="13">
        <v>3460</v>
      </c>
      <c r="K158" s="11">
        <v>148</v>
      </c>
      <c r="L158" s="12">
        <f t="shared" si="16"/>
        <v>3468.75</v>
      </c>
      <c r="M158" s="12">
        <f t="shared" si="17"/>
        <v>0.75</v>
      </c>
      <c r="N158" s="13">
        <v>3468</v>
      </c>
    </row>
    <row r="159" spans="1:14" x14ac:dyDescent="0.25">
      <c r="A159" s="11">
        <v>149</v>
      </c>
      <c r="B159" s="12">
        <f t="shared" si="12"/>
        <v>3492.1875</v>
      </c>
      <c r="C159" s="12">
        <f t="shared" si="13"/>
        <v>24.1875</v>
      </c>
      <c r="D159" s="13">
        <v>3468</v>
      </c>
      <c r="F159" s="11">
        <v>149</v>
      </c>
      <c r="G159" s="12">
        <f t="shared" si="14"/>
        <v>3492.1875</v>
      </c>
      <c r="H159" s="12">
        <f t="shared" si="15"/>
        <v>7.1875</v>
      </c>
      <c r="I159" s="13">
        <v>3485</v>
      </c>
      <c r="K159" s="11">
        <v>149</v>
      </c>
      <c r="L159" s="12">
        <f t="shared" si="16"/>
        <v>3492.1875</v>
      </c>
      <c r="M159" s="12">
        <f t="shared" si="17"/>
        <v>0.1875</v>
      </c>
      <c r="N159" s="13">
        <v>3492</v>
      </c>
    </row>
    <row r="160" spans="1:14" x14ac:dyDescent="0.25">
      <c r="A160" s="11">
        <v>150</v>
      </c>
      <c r="B160" s="12">
        <f t="shared" si="12"/>
        <v>3515.625</v>
      </c>
      <c r="C160" s="12">
        <f t="shared" si="13"/>
        <v>0.625</v>
      </c>
      <c r="D160" s="13">
        <v>3515</v>
      </c>
      <c r="F160" s="11">
        <v>150</v>
      </c>
      <c r="G160" s="12">
        <f t="shared" si="14"/>
        <v>3515.625</v>
      </c>
      <c r="H160" s="12">
        <f t="shared" si="15"/>
        <v>5.625</v>
      </c>
      <c r="I160" s="13">
        <v>3510</v>
      </c>
      <c r="K160" s="11">
        <v>150</v>
      </c>
      <c r="L160" s="12">
        <f t="shared" si="16"/>
        <v>3515.625</v>
      </c>
      <c r="M160" s="12">
        <f t="shared" si="17"/>
        <v>0.625</v>
      </c>
      <c r="N160" s="13">
        <v>3515</v>
      </c>
    </row>
    <row r="161" spans="1:14" x14ac:dyDescent="0.25">
      <c r="A161" s="11">
        <v>151</v>
      </c>
      <c r="B161" s="12">
        <f t="shared" si="12"/>
        <v>3539.0625</v>
      </c>
      <c r="C161" s="12">
        <f t="shared" si="13"/>
        <v>24.0625</v>
      </c>
      <c r="D161" s="13">
        <v>3515</v>
      </c>
      <c r="F161" s="11">
        <v>151</v>
      </c>
      <c r="G161" s="12">
        <f t="shared" si="14"/>
        <v>3539.0625</v>
      </c>
      <c r="H161" s="12">
        <f t="shared" si="15"/>
        <v>4.0625</v>
      </c>
      <c r="I161" s="13">
        <v>3535</v>
      </c>
      <c r="K161" s="11">
        <v>151</v>
      </c>
      <c r="L161" s="12">
        <f t="shared" si="16"/>
        <v>3539.0625</v>
      </c>
      <c r="M161" s="12">
        <f t="shared" si="17"/>
        <v>1.0625</v>
      </c>
      <c r="N161" s="13">
        <v>3538</v>
      </c>
    </row>
    <row r="162" spans="1:14" x14ac:dyDescent="0.25">
      <c r="A162" s="11">
        <v>152</v>
      </c>
      <c r="B162" s="12">
        <f t="shared" si="12"/>
        <v>3562.5</v>
      </c>
      <c r="C162" s="12">
        <f t="shared" si="13"/>
        <v>0.5</v>
      </c>
      <c r="D162" s="13">
        <v>3562</v>
      </c>
      <c r="F162" s="11">
        <v>152</v>
      </c>
      <c r="G162" s="12">
        <f t="shared" si="14"/>
        <v>3562.5</v>
      </c>
      <c r="H162" s="12">
        <f t="shared" si="15"/>
        <v>2.5</v>
      </c>
      <c r="I162" s="13">
        <v>3560</v>
      </c>
      <c r="K162" s="11">
        <v>152</v>
      </c>
      <c r="L162" s="12">
        <f t="shared" si="16"/>
        <v>3562.5</v>
      </c>
      <c r="M162" s="12">
        <f t="shared" si="17"/>
        <v>0.5</v>
      </c>
      <c r="N162" s="13">
        <v>3562</v>
      </c>
    </row>
    <row r="163" spans="1:14" x14ac:dyDescent="0.25">
      <c r="A163" s="11">
        <v>153</v>
      </c>
      <c r="B163" s="12">
        <f t="shared" si="12"/>
        <v>3585.9375</v>
      </c>
      <c r="C163" s="12">
        <f t="shared" si="13"/>
        <v>23.9375</v>
      </c>
      <c r="D163" s="13">
        <v>3562</v>
      </c>
      <c r="F163" s="11">
        <v>153</v>
      </c>
      <c r="G163" s="12">
        <f t="shared" si="14"/>
        <v>3585.9375</v>
      </c>
      <c r="H163" s="12">
        <f t="shared" si="15"/>
        <v>10.9375</v>
      </c>
      <c r="I163" s="13">
        <v>3575</v>
      </c>
      <c r="K163" s="11">
        <v>153</v>
      </c>
      <c r="L163" s="12">
        <f t="shared" si="16"/>
        <v>3585.9375</v>
      </c>
      <c r="M163" s="12">
        <f t="shared" si="17"/>
        <v>0.9375</v>
      </c>
      <c r="N163" s="13">
        <v>3585</v>
      </c>
    </row>
    <row r="164" spans="1:14" x14ac:dyDescent="0.25">
      <c r="A164" s="11">
        <v>154</v>
      </c>
      <c r="B164" s="12">
        <f t="shared" si="12"/>
        <v>3609.375</v>
      </c>
      <c r="C164" s="12">
        <f t="shared" si="13"/>
        <v>0.375</v>
      </c>
      <c r="D164" s="13">
        <v>3609</v>
      </c>
      <c r="F164" s="11">
        <v>154</v>
      </c>
      <c r="G164" s="12">
        <f t="shared" si="14"/>
        <v>3609.375</v>
      </c>
      <c r="H164" s="12">
        <f t="shared" si="15"/>
        <v>9.375</v>
      </c>
      <c r="I164" s="13">
        <v>3600</v>
      </c>
      <c r="K164" s="11">
        <v>154</v>
      </c>
      <c r="L164" s="12">
        <f t="shared" si="16"/>
        <v>3609.375</v>
      </c>
      <c r="M164" s="12">
        <f t="shared" si="17"/>
        <v>0.375</v>
      </c>
      <c r="N164" s="13">
        <v>3609</v>
      </c>
    </row>
    <row r="165" spans="1:14" x14ac:dyDescent="0.25">
      <c r="A165" s="11">
        <v>155</v>
      </c>
      <c r="B165" s="12">
        <f t="shared" si="12"/>
        <v>3632.8125</v>
      </c>
      <c r="C165" s="12">
        <f t="shared" si="13"/>
        <v>23.8125</v>
      </c>
      <c r="D165" s="13">
        <v>3609</v>
      </c>
      <c r="F165" s="11">
        <v>155</v>
      </c>
      <c r="G165" s="12">
        <f t="shared" si="14"/>
        <v>3632.8125</v>
      </c>
      <c r="H165" s="12">
        <f t="shared" si="15"/>
        <v>7.8125</v>
      </c>
      <c r="I165" s="13">
        <v>3625</v>
      </c>
      <c r="K165" s="11">
        <v>155</v>
      </c>
      <c r="L165" s="12">
        <f t="shared" si="16"/>
        <v>3632.8125</v>
      </c>
      <c r="M165" s="12">
        <f t="shared" si="17"/>
        <v>0.8125</v>
      </c>
      <c r="N165" s="13">
        <v>3632</v>
      </c>
    </row>
    <row r="166" spans="1:14" x14ac:dyDescent="0.25">
      <c r="A166" s="11">
        <v>156</v>
      </c>
      <c r="B166" s="12">
        <f t="shared" si="12"/>
        <v>3656.25</v>
      </c>
      <c r="C166" s="12">
        <f t="shared" si="13"/>
        <v>0.25</v>
      </c>
      <c r="D166" s="13">
        <v>3656</v>
      </c>
      <c r="F166" s="11">
        <v>156</v>
      </c>
      <c r="G166" s="12">
        <f t="shared" si="14"/>
        <v>3656.25</v>
      </c>
      <c r="H166" s="12">
        <f t="shared" si="15"/>
        <v>6.25</v>
      </c>
      <c r="I166" s="13">
        <v>3650</v>
      </c>
      <c r="K166" s="11">
        <v>156</v>
      </c>
      <c r="L166" s="12">
        <f t="shared" si="16"/>
        <v>3656.25</v>
      </c>
      <c r="M166" s="12">
        <f t="shared" si="17"/>
        <v>0.25</v>
      </c>
      <c r="N166" s="13">
        <v>3656</v>
      </c>
    </row>
    <row r="167" spans="1:14" x14ac:dyDescent="0.25">
      <c r="A167" s="11">
        <v>157</v>
      </c>
      <c r="B167" s="12">
        <f t="shared" si="12"/>
        <v>3679.6875</v>
      </c>
      <c r="C167" s="12">
        <f t="shared" si="13"/>
        <v>23.6875</v>
      </c>
      <c r="D167" s="13">
        <v>3656</v>
      </c>
      <c r="F167" s="11">
        <v>157</v>
      </c>
      <c r="G167" s="12">
        <f t="shared" si="14"/>
        <v>3679.6875</v>
      </c>
      <c r="H167" s="12">
        <f t="shared" si="15"/>
        <v>4.6875</v>
      </c>
      <c r="I167" s="13">
        <v>3675</v>
      </c>
      <c r="K167" s="11">
        <v>157</v>
      </c>
      <c r="L167" s="12">
        <f t="shared" si="16"/>
        <v>3679.6875</v>
      </c>
      <c r="M167" s="12">
        <f t="shared" si="17"/>
        <v>0.6875</v>
      </c>
      <c r="N167" s="13">
        <v>3679</v>
      </c>
    </row>
    <row r="168" spans="1:14" x14ac:dyDescent="0.25">
      <c r="A168" s="11">
        <v>158</v>
      </c>
      <c r="B168" s="12">
        <f t="shared" si="12"/>
        <v>3703.125</v>
      </c>
      <c r="C168" s="12">
        <f t="shared" si="13"/>
        <v>0.125</v>
      </c>
      <c r="D168" s="13">
        <v>3703</v>
      </c>
      <c r="F168" s="11">
        <v>158</v>
      </c>
      <c r="G168" s="12">
        <f t="shared" si="14"/>
        <v>3703.125</v>
      </c>
      <c r="H168" s="12">
        <f t="shared" si="15"/>
        <v>3.125</v>
      </c>
      <c r="I168" s="13">
        <v>3700</v>
      </c>
      <c r="K168" s="11">
        <v>158</v>
      </c>
      <c r="L168" s="12">
        <f t="shared" si="16"/>
        <v>3703.125</v>
      </c>
      <c r="M168" s="12">
        <f t="shared" si="17"/>
        <v>0.125</v>
      </c>
      <c r="N168" s="13">
        <v>3703</v>
      </c>
    </row>
    <row r="169" spans="1:14" x14ac:dyDescent="0.25">
      <c r="A169" s="11">
        <v>159</v>
      </c>
      <c r="B169" s="12">
        <f t="shared" si="12"/>
        <v>3726.5625</v>
      </c>
      <c r="C169" s="12">
        <f t="shared" si="13"/>
        <v>23.5625</v>
      </c>
      <c r="D169" s="13">
        <v>3703</v>
      </c>
      <c r="F169" s="11">
        <v>159</v>
      </c>
      <c r="G169" s="12">
        <f t="shared" si="14"/>
        <v>3726.5625</v>
      </c>
      <c r="H169" s="12">
        <f t="shared" si="15"/>
        <v>1.5625</v>
      </c>
      <c r="I169" s="13">
        <v>3725</v>
      </c>
      <c r="K169" s="11">
        <v>159</v>
      </c>
      <c r="L169" s="12">
        <f t="shared" si="16"/>
        <v>3726.5625</v>
      </c>
      <c r="M169" s="12">
        <f t="shared" si="17"/>
        <v>0.5625</v>
      </c>
      <c r="N169" s="13">
        <v>3726</v>
      </c>
    </row>
    <row r="170" spans="1:14" x14ac:dyDescent="0.25">
      <c r="A170" s="11">
        <v>160</v>
      </c>
      <c r="B170" s="12">
        <f t="shared" si="12"/>
        <v>3750</v>
      </c>
      <c r="C170" s="12">
        <f t="shared" si="13"/>
        <v>0</v>
      </c>
      <c r="D170" s="13">
        <v>3750</v>
      </c>
      <c r="F170" s="11">
        <v>160</v>
      </c>
      <c r="G170" s="12">
        <f t="shared" si="14"/>
        <v>3750</v>
      </c>
      <c r="H170" s="12">
        <f t="shared" si="15"/>
        <v>0</v>
      </c>
      <c r="I170" s="13">
        <v>3750</v>
      </c>
      <c r="K170" s="11">
        <v>160</v>
      </c>
      <c r="L170" s="12">
        <f t="shared" si="16"/>
        <v>3750</v>
      </c>
      <c r="M170" s="12">
        <f t="shared" si="17"/>
        <v>0</v>
      </c>
      <c r="N170" s="13">
        <v>3750</v>
      </c>
    </row>
    <row r="171" spans="1:14" x14ac:dyDescent="0.25">
      <c r="A171" s="11">
        <v>161</v>
      </c>
      <c r="B171" s="12">
        <f t="shared" si="12"/>
        <v>3773.4375</v>
      </c>
      <c r="C171" s="12">
        <f t="shared" si="13"/>
        <v>23.4375</v>
      </c>
      <c r="D171" s="13">
        <v>3750</v>
      </c>
      <c r="F171" s="11">
        <v>161</v>
      </c>
      <c r="G171" s="12">
        <f t="shared" si="14"/>
        <v>3773.4375</v>
      </c>
      <c r="H171" s="12">
        <f t="shared" si="15"/>
        <v>13.4375</v>
      </c>
      <c r="I171" s="13">
        <v>3760</v>
      </c>
      <c r="K171" s="11">
        <v>161</v>
      </c>
      <c r="L171" s="12">
        <f t="shared" si="16"/>
        <v>3773.4375</v>
      </c>
      <c r="M171" s="12">
        <f t="shared" si="17"/>
        <v>0.4375</v>
      </c>
      <c r="N171" s="13">
        <v>3773</v>
      </c>
    </row>
    <row r="172" spans="1:14" x14ac:dyDescent="0.25">
      <c r="A172" s="11">
        <v>162</v>
      </c>
      <c r="B172" s="12">
        <f t="shared" si="12"/>
        <v>3796.875</v>
      </c>
      <c r="C172" s="12">
        <f t="shared" si="13"/>
        <v>0.875</v>
      </c>
      <c r="D172" s="13">
        <v>3796</v>
      </c>
      <c r="F172" s="11">
        <v>162</v>
      </c>
      <c r="G172" s="12">
        <f t="shared" si="14"/>
        <v>3796.875</v>
      </c>
      <c r="H172" s="12">
        <f t="shared" si="15"/>
        <v>11.875</v>
      </c>
      <c r="I172" s="13">
        <v>3785</v>
      </c>
      <c r="K172" s="11">
        <v>162</v>
      </c>
      <c r="L172" s="12">
        <f t="shared" si="16"/>
        <v>3796.875</v>
      </c>
      <c r="M172" s="12">
        <f t="shared" si="17"/>
        <v>0.875</v>
      </c>
      <c r="N172" s="13">
        <v>3796</v>
      </c>
    </row>
    <row r="173" spans="1:14" x14ac:dyDescent="0.25">
      <c r="A173" s="11">
        <v>163</v>
      </c>
      <c r="B173" s="12">
        <f t="shared" si="12"/>
        <v>3820.3125</v>
      </c>
      <c r="C173" s="12">
        <f t="shared" si="13"/>
        <v>24.3125</v>
      </c>
      <c r="D173" s="13">
        <v>3796</v>
      </c>
      <c r="F173" s="11">
        <v>163</v>
      </c>
      <c r="G173" s="12">
        <f t="shared" si="14"/>
        <v>3820.3125</v>
      </c>
      <c r="H173" s="12">
        <f t="shared" si="15"/>
        <v>10.3125</v>
      </c>
      <c r="I173" s="13">
        <v>3810</v>
      </c>
      <c r="K173" s="11">
        <v>163</v>
      </c>
      <c r="L173" s="12">
        <f t="shared" si="16"/>
        <v>3820.3125</v>
      </c>
      <c r="M173" s="12">
        <f t="shared" si="17"/>
        <v>0.3125</v>
      </c>
      <c r="N173" s="13">
        <v>3820</v>
      </c>
    </row>
    <row r="174" spans="1:14" x14ac:dyDescent="0.25">
      <c r="A174" s="11">
        <v>164</v>
      </c>
      <c r="B174" s="12">
        <f t="shared" si="12"/>
        <v>3843.75</v>
      </c>
      <c r="C174" s="12">
        <f t="shared" si="13"/>
        <v>0.75</v>
      </c>
      <c r="D174" s="13">
        <v>3843</v>
      </c>
      <c r="F174" s="11">
        <v>164</v>
      </c>
      <c r="G174" s="12">
        <f t="shared" si="14"/>
        <v>3843.75</v>
      </c>
      <c r="H174" s="12">
        <f t="shared" si="15"/>
        <v>8.75</v>
      </c>
      <c r="I174" s="13">
        <v>3835</v>
      </c>
      <c r="K174" s="11">
        <v>164</v>
      </c>
      <c r="L174" s="12">
        <f t="shared" si="16"/>
        <v>3843.75</v>
      </c>
      <c r="M174" s="12">
        <f t="shared" si="17"/>
        <v>0.75</v>
      </c>
      <c r="N174" s="13">
        <v>3843</v>
      </c>
    </row>
    <row r="175" spans="1:14" x14ac:dyDescent="0.25">
      <c r="A175" s="11">
        <v>165</v>
      </c>
      <c r="B175" s="12">
        <f t="shared" si="12"/>
        <v>3867.1875</v>
      </c>
      <c r="C175" s="12">
        <f t="shared" si="13"/>
        <v>24.1875</v>
      </c>
      <c r="D175" s="13">
        <v>3843</v>
      </c>
      <c r="F175" s="11">
        <v>165</v>
      </c>
      <c r="G175" s="12">
        <f t="shared" si="14"/>
        <v>3867.1875</v>
      </c>
      <c r="H175" s="12">
        <f t="shared" si="15"/>
        <v>7.1875</v>
      </c>
      <c r="I175" s="13">
        <v>3860</v>
      </c>
      <c r="K175" s="11">
        <v>165</v>
      </c>
      <c r="L175" s="12">
        <f t="shared" si="16"/>
        <v>3867.1875</v>
      </c>
      <c r="M175" s="12">
        <f t="shared" si="17"/>
        <v>0.1875</v>
      </c>
      <c r="N175" s="13">
        <v>3867</v>
      </c>
    </row>
    <row r="176" spans="1:14" x14ac:dyDescent="0.25">
      <c r="A176" s="11">
        <v>166</v>
      </c>
      <c r="B176" s="12">
        <f t="shared" si="12"/>
        <v>3890.625</v>
      </c>
      <c r="C176" s="12">
        <f t="shared" si="13"/>
        <v>0.625</v>
      </c>
      <c r="D176" s="13">
        <v>3890</v>
      </c>
      <c r="F176" s="11">
        <v>166</v>
      </c>
      <c r="G176" s="12">
        <f t="shared" si="14"/>
        <v>3890.625</v>
      </c>
      <c r="H176" s="12">
        <f t="shared" si="15"/>
        <v>5.625</v>
      </c>
      <c r="I176" s="13">
        <v>3885</v>
      </c>
      <c r="K176" s="11">
        <v>166</v>
      </c>
      <c r="L176" s="12">
        <f t="shared" si="16"/>
        <v>3890.625</v>
      </c>
      <c r="M176" s="12">
        <f t="shared" si="17"/>
        <v>0.625</v>
      </c>
      <c r="N176" s="13">
        <v>3890</v>
      </c>
    </row>
    <row r="177" spans="1:14" x14ac:dyDescent="0.25">
      <c r="A177" s="11">
        <v>167</v>
      </c>
      <c r="B177" s="12">
        <f t="shared" si="12"/>
        <v>3914.0625</v>
      </c>
      <c r="C177" s="12">
        <f t="shared" si="13"/>
        <v>24.0625</v>
      </c>
      <c r="D177" s="13">
        <v>3890</v>
      </c>
      <c r="F177" s="11">
        <v>167</v>
      </c>
      <c r="G177" s="12">
        <f t="shared" si="14"/>
        <v>3914.0625</v>
      </c>
      <c r="H177" s="12">
        <f t="shared" si="15"/>
        <v>4.0625</v>
      </c>
      <c r="I177" s="13">
        <v>3910</v>
      </c>
      <c r="K177" s="11">
        <v>167</v>
      </c>
      <c r="L177" s="12">
        <f t="shared" si="16"/>
        <v>3914.0625</v>
      </c>
      <c r="M177" s="12">
        <f t="shared" si="17"/>
        <v>1.0625</v>
      </c>
      <c r="N177" s="13">
        <v>3913</v>
      </c>
    </row>
    <row r="178" spans="1:14" x14ac:dyDescent="0.25">
      <c r="A178" s="11">
        <v>168</v>
      </c>
      <c r="B178" s="12">
        <f t="shared" si="12"/>
        <v>3937.5</v>
      </c>
      <c r="C178" s="12">
        <f t="shared" si="13"/>
        <v>0.5</v>
      </c>
      <c r="D178" s="13">
        <v>3937</v>
      </c>
      <c r="F178" s="11">
        <v>168</v>
      </c>
      <c r="G178" s="12">
        <f t="shared" si="14"/>
        <v>3937.5</v>
      </c>
      <c r="H178" s="12">
        <f t="shared" si="15"/>
        <v>2.5</v>
      </c>
      <c r="I178" s="13">
        <v>3935</v>
      </c>
      <c r="K178" s="11">
        <v>168</v>
      </c>
      <c r="L178" s="12">
        <f t="shared" si="16"/>
        <v>3937.5</v>
      </c>
      <c r="M178" s="12">
        <f t="shared" si="17"/>
        <v>0.5</v>
      </c>
      <c r="N178" s="13">
        <v>3937</v>
      </c>
    </row>
    <row r="179" spans="1:14" x14ac:dyDescent="0.25">
      <c r="A179" s="11">
        <v>169</v>
      </c>
      <c r="B179" s="12">
        <f t="shared" si="12"/>
        <v>3960.9375</v>
      </c>
      <c r="C179" s="12">
        <f t="shared" si="13"/>
        <v>23.9375</v>
      </c>
      <c r="D179" s="13">
        <v>3937</v>
      </c>
      <c r="F179" s="11">
        <v>169</v>
      </c>
      <c r="G179" s="12">
        <f t="shared" si="14"/>
        <v>3960.9375</v>
      </c>
      <c r="H179" s="12">
        <f t="shared" si="15"/>
        <v>10.9375</v>
      </c>
      <c r="I179" s="13">
        <v>3950</v>
      </c>
      <c r="K179" s="11">
        <v>169</v>
      </c>
      <c r="L179" s="12">
        <f t="shared" si="16"/>
        <v>3960.9375</v>
      </c>
      <c r="M179" s="12">
        <f t="shared" si="17"/>
        <v>0.9375</v>
      </c>
      <c r="N179" s="13">
        <v>3960</v>
      </c>
    </row>
    <row r="180" spans="1:14" x14ac:dyDescent="0.25">
      <c r="A180" s="11">
        <v>170</v>
      </c>
      <c r="B180" s="12">
        <f t="shared" si="12"/>
        <v>3984.375</v>
      </c>
      <c r="C180" s="12">
        <f t="shared" si="13"/>
        <v>0.375</v>
      </c>
      <c r="D180" s="13">
        <v>3984</v>
      </c>
      <c r="F180" s="11">
        <v>170</v>
      </c>
      <c r="G180" s="12">
        <f t="shared" si="14"/>
        <v>3984.375</v>
      </c>
      <c r="H180" s="12">
        <f t="shared" si="15"/>
        <v>9.375</v>
      </c>
      <c r="I180" s="13">
        <v>3975</v>
      </c>
      <c r="K180" s="11">
        <v>170</v>
      </c>
      <c r="L180" s="12">
        <f t="shared" si="16"/>
        <v>3984.375</v>
      </c>
      <c r="M180" s="12">
        <f t="shared" si="17"/>
        <v>0.375</v>
      </c>
      <c r="N180" s="13">
        <v>3984</v>
      </c>
    </row>
    <row r="181" spans="1:14" x14ac:dyDescent="0.25">
      <c r="A181" s="11">
        <v>171</v>
      </c>
      <c r="B181" s="12">
        <f t="shared" si="12"/>
        <v>4007.8125</v>
      </c>
      <c r="C181" s="12">
        <f t="shared" si="13"/>
        <v>23.8125</v>
      </c>
      <c r="D181" s="13">
        <v>3984</v>
      </c>
      <c r="F181" s="11">
        <v>171</v>
      </c>
      <c r="G181" s="12">
        <f t="shared" si="14"/>
        <v>4007.8125</v>
      </c>
      <c r="H181" s="12">
        <f t="shared" si="15"/>
        <v>7.8125</v>
      </c>
      <c r="I181" s="13">
        <v>4000</v>
      </c>
      <c r="K181" s="11">
        <v>171</v>
      </c>
      <c r="L181" s="12">
        <f t="shared" si="16"/>
        <v>4007.8125</v>
      </c>
      <c r="M181" s="12">
        <f t="shared" si="17"/>
        <v>0.8125</v>
      </c>
      <c r="N181" s="13">
        <v>4007</v>
      </c>
    </row>
    <row r="182" spans="1:14" x14ac:dyDescent="0.25">
      <c r="A182" s="11">
        <v>172</v>
      </c>
      <c r="B182" s="12">
        <f t="shared" si="12"/>
        <v>4031.25</v>
      </c>
      <c r="C182" s="12">
        <f t="shared" si="13"/>
        <v>0.25</v>
      </c>
      <c r="D182" s="13">
        <v>4031</v>
      </c>
      <c r="F182" s="11">
        <v>172</v>
      </c>
      <c r="G182" s="12">
        <f t="shared" si="14"/>
        <v>4031.25</v>
      </c>
      <c r="H182" s="12">
        <f t="shared" si="15"/>
        <v>6.25</v>
      </c>
      <c r="I182" s="13">
        <v>4025</v>
      </c>
      <c r="K182" s="11">
        <v>172</v>
      </c>
      <c r="L182" s="12">
        <f t="shared" si="16"/>
        <v>4031.25</v>
      </c>
      <c r="M182" s="12">
        <f t="shared" si="17"/>
        <v>0.25</v>
      </c>
      <c r="N182" s="13">
        <v>4031</v>
      </c>
    </row>
    <row r="183" spans="1:14" x14ac:dyDescent="0.25">
      <c r="A183" s="11">
        <v>173</v>
      </c>
      <c r="B183" s="12">
        <f t="shared" si="12"/>
        <v>4054.6875</v>
      </c>
      <c r="C183" s="12">
        <f t="shared" si="13"/>
        <v>23.6875</v>
      </c>
      <c r="D183" s="13">
        <v>4031</v>
      </c>
      <c r="F183" s="11">
        <v>173</v>
      </c>
      <c r="G183" s="12">
        <f t="shared" si="14"/>
        <v>4054.6875</v>
      </c>
      <c r="H183" s="12">
        <f t="shared" si="15"/>
        <v>4.6875</v>
      </c>
      <c r="I183" s="13">
        <v>4050</v>
      </c>
      <c r="K183" s="11">
        <v>173</v>
      </c>
      <c r="L183" s="12">
        <f t="shared" si="16"/>
        <v>4054.6875</v>
      </c>
      <c r="M183" s="12">
        <f t="shared" si="17"/>
        <v>0.6875</v>
      </c>
      <c r="N183" s="13">
        <v>4054</v>
      </c>
    </row>
    <row r="184" spans="1:14" x14ac:dyDescent="0.25">
      <c r="A184" s="11">
        <v>174</v>
      </c>
      <c r="B184" s="12">
        <f t="shared" si="12"/>
        <v>4078.125</v>
      </c>
      <c r="C184" s="12">
        <f t="shared" si="13"/>
        <v>0.125</v>
      </c>
      <c r="D184" s="13">
        <v>4078</v>
      </c>
      <c r="F184" s="11">
        <v>174</v>
      </c>
      <c r="G184" s="12">
        <f t="shared" si="14"/>
        <v>4078.125</v>
      </c>
      <c r="H184" s="12">
        <f t="shared" si="15"/>
        <v>3.125</v>
      </c>
      <c r="I184" s="13">
        <v>4075</v>
      </c>
      <c r="K184" s="11">
        <v>174</v>
      </c>
      <c r="L184" s="12">
        <f t="shared" si="16"/>
        <v>4078.125</v>
      </c>
      <c r="M184" s="12">
        <f t="shared" si="17"/>
        <v>0.125</v>
      </c>
      <c r="N184" s="13">
        <v>4078</v>
      </c>
    </row>
    <row r="185" spans="1:14" x14ac:dyDescent="0.25">
      <c r="A185" s="11">
        <v>175</v>
      </c>
      <c r="B185" s="12">
        <f t="shared" si="12"/>
        <v>4101.5625</v>
      </c>
      <c r="C185" s="12">
        <f t="shared" si="13"/>
        <v>23.5625</v>
      </c>
      <c r="D185" s="13">
        <v>4078</v>
      </c>
      <c r="F185" s="11">
        <v>175</v>
      </c>
      <c r="G185" s="12">
        <f t="shared" si="14"/>
        <v>4101.5625</v>
      </c>
      <c r="H185" s="12">
        <f t="shared" si="15"/>
        <v>1.5625</v>
      </c>
      <c r="I185" s="13">
        <v>4100</v>
      </c>
      <c r="K185" s="11">
        <v>175</v>
      </c>
      <c r="L185" s="12">
        <f t="shared" si="16"/>
        <v>4101.5625</v>
      </c>
      <c r="M185" s="12">
        <f t="shared" si="17"/>
        <v>1.5625</v>
      </c>
      <c r="N185" s="13">
        <v>4100</v>
      </c>
    </row>
    <row r="186" spans="1:14" x14ac:dyDescent="0.25">
      <c r="A186" s="11">
        <v>176</v>
      </c>
      <c r="B186" s="12">
        <f t="shared" si="12"/>
        <v>4125</v>
      </c>
      <c r="C186" s="12">
        <f t="shared" si="13"/>
        <v>0</v>
      </c>
      <c r="D186" s="13">
        <v>4125</v>
      </c>
      <c r="F186" s="11">
        <v>176</v>
      </c>
      <c r="G186" s="12">
        <f t="shared" si="14"/>
        <v>4125</v>
      </c>
      <c r="H186" s="12">
        <f t="shared" si="15"/>
        <v>0</v>
      </c>
      <c r="I186" s="13">
        <v>4125</v>
      </c>
      <c r="K186" s="11">
        <v>176</v>
      </c>
      <c r="L186" s="12">
        <f t="shared" si="16"/>
        <v>4125</v>
      </c>
      <c r="M186" s="12">
        <f t="shared" si="17"/>
        <v>0</v>
      </c>
      <c r="N186" s="13">
        <v>4125</v>
      </c>
    </row>
    <row r="187" spans="1:14" x14ac:dyDescent="0.25">
      <c r="A187" s="11">
        <v>177</v>
      </c>
      <c r="B187" s="12">
        <f t="shared" si="12"/>
        <v>4148.4375</v>
      </c>
      <c r="C187" s="12">
        <f t="shared" si="13"/>
        <v>23.4375</v>
      </c>
      <c r="D187" s="13">
        <v>4125</v>
      </c>
      <c r="F187" s="11">
        <v>177</v>
      </c>
      <c r="G187" s="12">
        <f t="shared" si="14"/>
        <v>4148.4375</v>
      </c>
      <c r="H187" s="12">
        <f t="shared" si="15"/>
        <v>13.4375</v>
      </c>
      <c r="I187" s="13">
        <v>4135</v>
      </c>
      <c r="K187" s="11">
        <v>177</v>
      </c>
      <c r="L187" s="12">
        <f t="shared" si="16"/>
        <v>4148.4375</v>
      </c>
      <c r="M187" s="12">
        <f t="shared" si="17"/>
        <v>1.4375</v>
      </c>
      <c r="N187" s="13">
        <v>4147</v>
      </c>
    </row>
    <row r="188" spans="1:14" x14ac:dyDescent="0.25">
      <c r="A188" s="11">
        <v>178</v>
      </c>
      <c r="B188" s="12">
        <f t="shared" si="12"/>
        <v>4171.875</v>
      </c>
      <c r="C188" s="12">
        <f t="shared" si="13"/>
        <v>46.875</v>
      </c>
      <c r="D188" s="13">
        <v>4125</v>
      </c>
      <c r="F188" s="11">
        <v>178</v>
      </c>
      <c r="G188" s="12">
        <f t="shared" si="14"/>
        <v>4171.875</v>
      </c>
      <c r="H188" s="12">
        <f t="shared" si="15"/>
        <v>11.875</v>
      </c>
      <c r="I188" s="13">
        <v>4160</v>
      </c>
      <c r="K188" s="11">
        <v>178</v>
      </c>
      <c r="L188" s="12">
        <f t="shared" si="16"/>
        <v>4171.875</v>
      </c>
      <c r="M188" s="12">
        <f t="shared" si="17"/>
        <v>1.875</v>
      </c>
      <c r="N188" s="13">
        <v>4170</v>
      </c>
    </row>
    <row r="189" spans="1:14" x14ac:dyDescent="0.25">
      <c r="A189" s="11">
        <v>179</v>
      </c>
      <c r="B189" s="12">
        <f t="shared" si="12"/>
        <v>4195.3125</v>
      </c>
      <c r="C189" s="12">
        <f t="shared" si="13"/>
        <v>70.3125</v>
      </c>
      <c r="D189" s="13">
        <v>4125</v>
      </c>
      <c r="F189" s="11">
        <v>179</v>
      </c>
      <c r="G189" s="12">
        <f t="shared" si="14"/>
        <v>4195.3125</v>
      </c>
      <c r="H189" s="12">
        <f t="shared" si="15"/>
        <v>10.3125</v>
      </c>
      <c r="I189" s="13">
        <v>4185</v>
      </c>
      <c r="K189" s="11">
        <v>179</v>
      </c>
      <c r="L189" s="12">
        <f t="shared" si="16"/>
        <v>4195.3125</v>
      </c>
      <c r="M189" s="12">
        <f t="shared" si="17"/>
        <v>0.3125</v>
      </c>
      <c r="N189" s="13">
        <v>4195</v>
      </c>
    </row>
    <row r="190" spans="1:14" x14ac:dyDescent="0.25">
      <c r="A190" s="11">
        <v>180</v>
      </c>
      <c r="B190" s="12">
        <f t="shared" si="12"/>
        <v>4218.75</v>
      </c>
      <c r="C190" s="12">
        <f t="shared" si="13"/>
        <v>0.75</v>
      </c>
      <c r="D190" s="13">
        <v>4218</v>
      </c>
      <c r="F190" s="11">
        <v>180</v>
      </c>
      <c r="G190" s="12">
        <f t="shared" si="14"/>
        <v>4218.75</v>
      </c>
      <c r="H190" s="12">
        <f t="shared" si="15"/>
        <v>8.75</v>
      </c>
      <c r="I190" s="13">
        <v>4210</v>
      </c>
      <c r="K190" s="11">
        <v>180</v>
      </c>
      <c r="L190" s="12">
        <f t="shared" si="16"/>
        <v>4218.75</v>
      </c>
      <c r="M190" s="12">
        <f t="shared" si="17"/>
        <v>1.75</v>
      </c>
      <c r="N190" s="13">
        <v>4217</v>
      </c>
    </row>
    <row r="191" spans="1:14" x14ac:dyDescent="0.25">
      <c r="A191" s="11">
        <v>181</v>
      </c>
      <c r="B191" s="12">
        <f t="shared" si="12"/>
        <v>4242.1875</v>
      </c>
      <c r="C191" s="12">
        <f t="shared" si="13"/>
        <v>24.1875</v>
      </c>
      <c r="D191" s="13">
        <v>4218</v>
      </c>
      <c r="F191" s="11">
        <v>181</v>
      </c>
      <c r="G191" s="12">
        <f t="shared" si="14"/>
        <v>4242.1875</v>
      </c>
      <c r="H191" s="12">
        <f t="shared" si="15"/>
        <v>7.1875</v>
      </c>
      <c r="I191" s="13">
        <v>4235</v>
      </c>
      <c r="K191" s="11">
        <v>181</v>
      </c>
      <c r="L191" s="12">
        <f t="shared" si="16"/>
        <v>4242.1875</v>
      </c>
      <c r="M191" s="12">
        <f t="shared" si="17"/>
        <v>2.1875</v>
      </c>
      <c r="N191" s="13">
        <v>4240</v>
      </c>
    </row>
    <row r="192" spans="1:14" x14ac:dyDescent="0.25">
      <c r="A192" s="11">
        <v>182</v>
      </c>
      <c r="B192" s="12">
        <f t="shared" si="12"/>
        <v>4265.625</v>
      </c>
      <c r="C192" s="12">
        <f t="shared" si="13"/>
        <v>47.625</v>
      </c>
      <c r="D192" s="13">
        <v>4218</v>
      </c>
      <c r="F192" s="11">
        <v>182</v>
      </c>
      <c r="G192" s="12">
        <f t="shared" si="14"/>
        <v>4265.625</v>
      </c>
      <c r="H192" s="12">
        <f t="shared" si="15"/>
        <v>5.625</v>
      </c>
      <c r="I192" s="13">
        <v>4260</v>
      </c>
      <c r="K192" s="11">
        <v>182</v>
      </c>
      <c r="L192" s="12">
        <f t="shared" si="16"/>
        <v>4265.625</v>
      </c>
      <c r="M192" s="12">
        <f t="shared" si="17"/>
        <v>0.625</v>
      </c>
      <c r="N192" s="13">
        <v>4265</v>
      </c>
    </row>
    <row r="193" spans="1:14" x14ac:dyDescent="0.25">
      <c r="A193" s="11">
        <v>183</v>
      </c>
      <c r="B193" s="12">
        <f t="shared" si="12"/>
        <v>4289.0625</v>
      </c>
      <c r="C193" s="12">
        <f t="shared" si="13"/>
        <v>71.0625</v>
      </c>
      <c r="D193" s="13">
        <v>4218</v>
      </c>
      <c r="F193" s="11">
        <v>183</v>
      </c>
      <c r="G193" s="12">
        <f t="shared" si="14"/>
        <v>4289.0625</v>
      </c>
      <c r="H193" s="12">
        <f t="shared" si="15"/>
        <v>4.0625</v>
      </c>
      <c r="I193" s="13">
        <v>4285</v>
      </c>
      <c r="K193" s="11">
        <v>183</v>
      </c>
      <c r="L193" s="12">
        <f t="shared" si="16"/>
        <v>4289.0625</v>
      </c>
      <c r="M193" s="12">
        <f t="shared" si="17"/>
        <v>2.0625</v>
      </c>
      <c r="N193" s="13">
        <v>4287</v>
      </c>
    </row>
    <row r="194" spans="1:14" x14ac:dyDescent="0.25">
      <c r="A194" s="11">
        <v>184</v>
      </c>
      <c r="B194" s="12">
        <f t="shared" si="12"/>
        <v>4312.5</v>
      </c>
      <c r="C194" s="12">
        <f t="shared" si="13"/>
        <v>0.5</v>
      </c>
      <c r="D194" s="13">
        <v>4312</v>
      </c>
      <c r="F194" s="11">
        <v>184</v>
      </c>
      <c r="G194" s="12">
        <f t="shared" si="14"/>
        <v>4312.5</v>
      </c>
      <c r="H194" s="12">
        <f t="shared" si="15"/>
        <v>2.5</v>
      </c>
      <c r="I194" s="13">
        <v>4310</v>
      </c>
      <c r="K194" s="11">
        <v>184</v>
      </c>
      <c r="L194" s="12">
        <f t="shared" si="16"/>
        <v>4312.5</v>
      </c>
      <c r="M194" s="12">
        <f t="shared" si="17"/>
        <v>0.5</v>
      </c>
      <c r="N194" s="13">
        <v>4312</v>
      </c>
    </row>
    <row r="195" spans="1:14" x14ac:dyDescent="0.25">
      <c r="A195" s="11">
        <v>185</v>
      </c>
      <c r="B195" s="12">
        <f t="shared" si="12"/>
        <v>4335.9375</v>
      </c>
      <c r="C195" s="12">
        <f t="shared" si="13"/>
        <v>23.9375</v>
      </c>
      <c r="D195" s="13">
        <v>4312</v>
      </c>
      <c r="F195" s="11">
        <v>185</v>
      </c>
      <c r="G195" s="12">
        <f t="shared" si="14"/>
        <v>4335.9375</v>
      </c>
      <c r="H195" s="12">
        <f t="shared" si="15"/>
        <v>10.9375</v>
      </c>
      <c r="I195" s="13">
        <v>4325</v>
      </c>
      <c r="K195" s="11">
        <v>185</v>
      </c>
      <c r="L195" s="12">
        <f t="shared" si="16"/>
        <v>4335.9375</v>
      </c>
      <c r="M195" s="12">
        <f t="shared" si="17"/>
        <v>0.9375</v>
      </c>
      <c r="N195" s="13">
        <v>4335</v>
      </c>
    </row>
    <row r="196" spans="1:14" x14ac:dyDescent="0.25">
      <c r="A196" s="11">
        <v>186</v>
      </c>
      <c r="B196" s="12">
        <f t="shared" si="12"/>
        <v>4359.375</v>
      </c>
      <c r="C196" s="12">
        <f t="shared" si="13"/>
        <v>47.375</v>
      </c>
      <c r="D196" s="13">
        <v>4312</v>
      </c>
      <c r="F196" s="11">
        <v>186</v>
      </c>
      <c r="G196" s="12">
        <f t="shared" si="14"/>
        <v>4359.375</v>
      </c>
      <c r="H196" s="12">
        <f t="shared" si="15"/>
        <v>9.375</v>
      </c>
      <c r="I196" s="13">
        <v>4350</v>
      </c>
      <c r="K196" s="11">
        <v>186</v>
      </c>
      <c r="L196" s="12">
        <f t="shared" si="16"/>
        <v>4359.375</v>
      </c>
      <c r="M196" s="12">
        <f t="shared" si="17"/>
        <v>2.375</v>
      </c>
      <c r="N196" s="13">
        <v>4357</v>
      </c>
    </row>
    <row r="197" spans="1:14" x14ac:dyDescent="0.25">
      <c r="A197" s="11">
        <v>187</v>
      </c>
      <c r="B197" s="12">
        <f t="shared" si="12"/>
        <v>4382.8125</v>
      </c>
      <c r="C197" s="12">
        <f t="shared" si="13"/>
        <v>70.8125</v>
      </c>
      <c r="D197" s="13">
        <v>4312</v>
      </c>
      <c r="F197" s="11">
        <v>187</v>
      </c>
      <c r="G197" s="12">
        <f t="shared" si="14"/>
        <v>4382.8125</v>
      </c>
      <c r="H197" s="12">
        <f t="shared" si="15"/>
        <v>7.8125</v>
      </c>
      <c r="I197" s="13">
        <v>4375</v>
      </c>
      <c r="K197" s="11">
        <v>187</v>
      </c>
      <c r="L197" s="12">
        <f t="shared" si="16"/>
        <v>4382.8125</v>
      </c>
      <c r="M197" s="12">
        <f t="shared" si="17"/>
        <v>0.8125</v>
      </c>
      <c r="N197" s="13">
        <v>4382</v>
      </c>
    </row>
    <row r="198" spans="1:14" x14ac:dyDescent="0.25">
      <c r="A198" s="11">
        <v>188</v>
      </c>
      <c r="B198" s="12">
        <f t="shared" si="12"/>
        <v>4406.25</v>
      </c>
      <c r="C198" s="12">
        <f t="shared" si="13"/>
        <v>0.25</v>
      </c>
      <c r="D198" s="13">
        <v>4406</v>
      </c>
      <c r="F198" s="11">
        <v>188</v>
      </c>
      <c r="G198" s="12">
        <f t="shared" si="14"/>
        <v>4406.25</v>
      </c>
      <c r="H198" s="12">
        <f t="shared" si="15"/>
        <v>6.25</v>
      </c>
      <c r="I198" s="13">
        <v>4400</v>
      </c>
      <c r="K198" s="11">
        <v>188</v>
      </c>
      <c r="L198" s="12">
        <f t="shared" si="16"/>
        <v>4406.25</v>
      </c>
      <c r="M198" s="12">
        <f t="shared" si="17"/>
        <v>1.25</v>
      </c>
      <c r="N198" s="13">
        <v>4405</v>
      </c>
    </row>
    <row r="199" spans="1:14" x14ac:dyDescent="0.25">
      <c r="A199" s="11">
        <v>189</v>
      </c>
      <c r="B199" s="12">
        <f t="shared" si="12"/>
        <v>4429.6875</v>
      </c>
      <c r="C199" s="12">
        <f t="shared" si="13"/>
        <v>23.6875</v>
      </c>
      <c r="D199" s="13">
        <v>4406</v>
      </c>
      <c r="F199" s="11">
        <v>189</v>
      </c>
      <c r="G199" s="12">
        <f t="shared" si="14"/>
        <v>4429.6875</v>
      </c>
      <c r="H199" s="12">
        <f t="shared" si="15"/>
        <v>4.6875</v>
      </c>
      <c r="I199" s="13">
        <v>4425</v>
      </c>
      <c r="K199" s="11">
        <v>189</v>
      </c>
      <c r="L199" s="12">
        <f t="shared" si="16"/>
        <v>4429.6875</v>
      </c>
      <c r="M199" s="12">
        <f t="shared" si="17"/>
        <v>2.6875</v>
      </c>
      <c r="N199" s="13">
        <v>4427</v>
      </c>
    </row>
    <row r="200" spans="1:14" x14ac:dyDescent="0.25">
      <c r="A200" s="11">
        <v>190</v>
      </c>
      <c r="B200" s="12">
        <f t="shared" si="12"/>
        <v>4453.125</v>
      </c>
      <c r="C200" s="12">
        <f t="shared" si="13"/>
        <v>47.125</v>
      </c>
      <c r="D200" s="13">
        <v>4406</v>
      </c>
      <c r="F200" s="11">
        <v>190</v>
      </c>
      <c r="G200" s="12">
        <f t="shared" si="14"/>
        <v>4453.125</v>
      </c>
      <c r="H200" s="12">
        <f t="shared" si="15"/>
        <v>3.125</v>
      </c>
      <c r="I200" s="13">
        <v>4450</v>
      </c>
      <c r="K200" s="11">
        <v>190</v>
      </c>
      <c r="L200" s="12">
        <f t="shared" si="16"/>
        <v>4453.125</v>
      </c>
      <c r="M200" s="12">
        <f t="shared" si="17"/>
        <v>1.125</v>
      </c>
      <c r="N200" s="13">
        <v>4452</v>
      </c>
    </row>
    <row r="201" spans="1:14" x14ac:dyDescent="0.25">
      <c r="A201" s="11">
        <v>191</v>
      </c>
      <c r="B201" s="12">
        <f t="shared" si="12"/>
        <v>4476.5625</v>
      </c>
      <c r="C201" s="12">
        <f t="shared" si="13"/>
        <v>70.5625</v>
      </c>
      <c r="D201" s="13">
        <v>4406</v>
      </c>
      <c r="F201" s="11">
        <v>191</v>
      </c>
      <c r="G201" s="12">
        <f t="shared" si="14"/>
        <v>4476.5625</v>
      </c>
      <c r="H201" s="12">
        <f t="shared" si="15"/>
        <v>1.5625</v>
      </c>
      <c r="I201" s="13">
        <v>4475</v>
      </c>
      <c r="K201" s="11">
        <v>191</v>
      </c>
      <c r="L201" s="12">
        <f t="shared" si="16"/>
        <v>4476.5625</v>
      </c>
      <c r="M201" s="12">
        <f t="shared" si="17"/>
        <v>1.5625</v>
      </c>
      <c r="N201" s="13">
        <v>4475</v>
      </c>
    </row>
    <row r="202" spans="1:14" x14ac:dyDescent="0.25">
      <c r="A202" s="11">
        <v>192</v>
      </c>
      <c r="B202" s="12">
        <f t="shared" si="12"/>
        <v>4500</v>
      </c>
      <c r="C202" s="12">
        <f t="shared" si="13"/>
        <v>0</v>
      </c>
      <c r="D202" s="13">
        <v>4500</v>
      </c>
      <c r="F202" s="11">
        <v>192</v>
      </c>
      <c r="G202" s="12">
        <f t="shared" si="14"/>
        <v>4500</v>
      </c>
      <c r="H202" s="12">
        <f t="shared" si="15"/>
        <v>0</v>
      </c>
      <c r="I202" s="13">
        <v>4500</v>
      </c>
      <c r="K202" s="11">
        <v>192</v>
      </c>
      <c r="L202" s="12">
        <f t="shared" si="16"/>
        <v>4500</v>
      </c>
      <c r="M202" s="12">
        <f t="shared" si="17"/>
        <v>0</v>
      </c>
      <c r="N202" s="13">
        <v>4500</v>
      </c>
    </row>
    <row r="203" spans="1:14" x14ac:dyDescent="0.25">
      <c r="A203" s="11">
        <v>193</v>
      </c>
      <c r="B203" s="12">
        <f t="shared" si="12"/>
        <v>4523.4375</v>
      </c>
      <c r="C203" s="12">
        <f t="shared" si="13"/>
        <v>23.4375</v>
      </c>
      <c r="D203" s="13">
        <v>4500</v>
      </c>
      <c r="F203" s="11">
        <v>193</v>
      </c>
      <c r="G203" s="12">
        <f t="shared" si="14"/>
        <v>4523.4375</v>
      </c>
      <c r="H203" s="12">
        <f t="shared" si="15"/>
        <v>13.4375</v>
      </c>
      <c r="I203" s="13">
        <v>4510</v>
      </c>
      <c r="K203" s="11">
        <v>193</v>
      </c>
      <c r="L203" s="12">
        <f t="shared" si="16"/>
        <v>4523.4375</v>
      </c>
      <c r="M203" s="12">
        <f t="shared" si="17"/>
        <v>1.4375</v>
      </c>
      <c r="N203" s="13">
        <v>4522</v>
      </c>
    </row>
    <row r="204" spans="1:14" x14ac:dyDescent="0.25">
      <c r="A204" s="11">
        <v>194</v>
      </c>
      <c r="B204" s="12">
        <f t="shared" si="12"/>
        <v>4546.875</v>
      </c>
      <c r="C204" s="12">
        <f t="shared" si="13"/>
        <v>46.875</v>
      </c>
      <c r="D204" s="13">
        <v>4500</v>
      </c>
      <c r="F204" s="11">
        <v>194</v>
      </c>
      <c r="G204" s="12">
        <f t="shared" si="14"/>
        <v>4546.875</v>
      </c>
      <c r="H204" s="12">
        <f t="shared" si="15"/>
        <v>11.875</v>
      </c>
      <c r="I204" s="13">
        <v>4535</v>
      </c>
      <c r="K204" s="11">
        <v>194</v>
      </c>
      <c r="L204" s="12">
        <f t="shared" si="16"/>
        <v>4546.875</v>
      </c>
      <c r="M204" s="12">
        <f t="shared" si="17"/>
        <v>1.875</v>
      </c>
      <c r="N204" s="13">
        <v>4545</v>
      </c>
    </row>
    <row r="205" spans="1:14" x14ac:dyDescent="0.25">
      <c r="A205" s="11">
        <v>195</v>
      </c>
      <c r="B205" s="12">
        <f t="shared" ref="B205:B268" si="18">A205*375/16</f>
        <v>4570.3125</v>
      </c>
      <c r="C205" s="12">
        <f t="shared" ref="C205:C268" si="19">B205-D205</f>
        <v>70.3125</v>
      </c>
      <c r="D205" s="13">
        <v>4500</v>
      </c>
      <c r="F205" s="11">
        <v>195</v>
      </c>
      <c r="G205" s="12">
        <f t="shared" ref="G205:G268" si="20">F205*375/16</f>
        <v>4570.3125</v>
      </c>
      <c r="H205" s="12">
        <f t="shared" ref="H205:H268" si="21">G205-I205</f>
        <v>10.3125</v>
      </c>
      <c r="I205" s="13">
        <v>4560</v>
      </c>
      <c r="K205" s="11">
        <v>195</v>
      </c>
      <c r="L205" s="12">
        <f t="shared" ref="L205:L268" si="22">K205*375/16</f>
        <v>4570.3125</v>
      </c>
      <c r="M205" s="12">
        <f t="shared" ref="M205:M268" si="23">L205-N205</f>
        <v>0.3125</v>
      </c>
      <c r="N205" s="13">
        <v>4570</v>
      </c>
    </row>
    <row r="206" spans="1:14" x14ac:dyDescent="0.25">
      <c r="A206" s="11">
        <v>196</v>
      </c>
      <c r="B206" s="12">
        <f t="shared" si="18"/>
        <v>4593.75</v>
      </c>
      <c r="C206" s="12">
        <f t="shared" si="19"/>
        <v>0.75</v>
      </c>
      <c r="D206" s="13">
        <v>4593</v>
      </c>
      <c r="F206" s="11">
        <v>196</v>
      </c>
      <c r="G206" s="12">
        <f t="shared" si="20"/>
        <v>4593.75</v>
      </c>
      <c r="H206" s="12">
        <f t="shared" si="21"/>
        <v>8.75</v>
      </c>
      <c r="I206" s="13">
        <v>4585</v>
      </c>
      <c r="K206" s="11">
        <v>196</v>
      </c>
      <c r="L206" s="12">
        <f t="shared" si="22"/>
        <v>4593.75</v>
      </c>
      <c r="M206" s="12">
        <f t="shared" si="23"/>
        <v>1.75</v>
      </c>
      <c r="N206" s="13">
        <v>4592</v>
      </c>
    </row>
    <row r="207" spans="1:14" x14ac:dyDescent="0.25">
      <c r="A207" s="11">
        <v>197</v>
      </c>
      <c r="B207" s="12">
        <f t="shared" si="18"/>
        <v>4617.1875</v>
      </c>
      <c r="C207" s="12">
        <f t="shared" si="19"/>
        <v>24.1875</v>
      </c>
      <c r="D207" s="13">
        <v>4593</v>
      </c>
      <c r="F207" s="11">
        <v>197</v>
      </c>
      <c r="G207" s="12">
        <f t="shared" si="20"/>
        <v>4617.1875</v>
      </c>
      <c r="H207" s="12">
        <f t="shared" si="21"/>
        <v>7.1875</v>
      </c>
      <c r="I207" s="13">
        <v>4610</v>
      </c>
      <c r="K207" s="11">
        <v>197</v>
      </c>
      <c r="L207" s="12">
        <f t="shared" si="22"/>
        <v>4617.1875</v>
      </c>
      <c r="M207" s="12">
        <f t="shared" si="23"/>
        <v>2.1875</v>
      </c>
      <c r="N207" s="13">
        <v>4615</v>
      </c>
    </row>
    <row r="208" spans="1:14" x14ac:dyDescent="0.25">
      <c r="A208" s="11">
        <v>198</v>
      </c>
      <c r="B208" s="12">
        <f t="shared" si="18"/>
        <v>4640.625</v>
      </c>
      <c r="C208" s="12">
        <f t="shared" si="19"/>
        <v>47.625</v>
      </c>
      <c r="D208" s="13">
        <v>4593</v>
      </c>
      <c r="F208" s="11">
        <v>198</v>
      </c>
      <c r="G208" s="12">
        <f t="shared" si="20"/>
        <v>4640.625</v>
      </c>
      <c r="H208" s="12">
        <f t="shared" si="21"/>
        <v>5.625</v>
      </c>
      <c r="I208" s="13">
        <v>4635</v>
      </c>
      <c r="K208" s="11">
        <v>198</v>
      </c>
      <c r="L208" s="12">
        <f t="shared" si="22"/>
        <v>4640.625</v>
      </c>
      <c r="M208" s="12">
        <f t="shared" si="23"/>
        <v>0.625</v>
      </c>
      <c r="N208" s="13">
        <v>4640</v>
      </c>
    </row>
    <row r="209" spans="1:14" x14ac:dyDescent="0.25">
      <c r="A209" s="11">
        <v>199</v>
      </c>
      <c r="B209" s="12">
        <f t="shared" si="18"/>
        <v>4664.0625</v>
      </c>
      <c r="C209" s="12">
        <f t="shared" si="19"/>
        <v>71.0625</v>
      </c>
      <c r="D209" s="13">
        <v>4593</v>
      </c>
      <c r="F209" s="11">
        <v>199</v>
      </c>
      <c r="G209" s="12">
        <f t="shared" si="20"/>
        <v>4664.0625</v>
      </c>
      <c r="H209" s="12">
        <f t="shared" si="21"/>
        <v>4.0625</v>
      </c>
      <c r="I209" s="13">
        <v>4660</v>
      </c>
      <c r="K209" s="11">
        <v>199</v>
      </c>
      <c r="L209" s="12">
        <f t="shared" si="22"/>
        <v>4664.0625</v>
      </c>
      <c r="M209" s="12">
        <f t="shared" si="23"/>
        <v>2.0625</v>
      </c>
      <c r="N209" s="13">
        <v>4662</v>
      </c>
    </row>
    <row r="210" spans="1:14" x14ac:dyDescent="0.25">
      <c r="A210" s="11">
        <v>200</v>
      </c>
      <c r="B210" s="12">
        <f t="shared" si="18"/>
        <v>4687.5</v>
      </c>
      <c r="C210" s="12">
        <f t="shared" si="19"/>
        <v>0.5</v>
      </c>
      <c r="D210" s="13">
        <v>4687</v>
      </c>
      <c r="F210" s="11">
        <v>200</v>
      </c>
      <c r="G210" s="12">
        <f t="shared" si="20"/>
        <v>4687.5</v>
      </c>
      <c r="H210" s="12">
        <f t="shared" si="21"/>
        <v>2.5</v>
      </c>
      <c r="I210" s="13">
        <v>4685</v>
      </c>
      <c r="K210" s="11">
        <v>200</v>
      </c>
      <c r="L210" s="12">
        <f t="shared" si="22"/>
        <v>4687.5</v>
      </c>
      <c r="M210" s="12">
        <f t="shared" si="23"/>
        <v>0.5</v>
      </c>
      <c r="N210" s="13">
        <v>4687</v>
      </c>
    </row>
    <row r="211" spans="1:14" x14ac:dyDescent="0.25">
      <c r="A211" s="11">
        <v>201</v>
      </c>
      <c r="B211" s="12">
        <f t="shared" si="18"/>
        <v>4710.9375</v>
      </c>
      <c r="C211" s="12">
        <f t="shared" si="19"/>
        <v>23.9375</v>
      </c>
      <c r="D211" s="13">
        <v>4687</v>
      </c>
      <c r="F211" s="11">
        <v>201</v>
      </c>
      <c r="G211" s="12">
        <f t="shared" si="20"/>
        <v>4710.9375</v>
      </c>
      <c r="H211" s="12">
        <f t="shared" si="21"/>
        <v>10.9375</v>
      </c>
      <c r="I211" s="13">
        <v>4700</v>
      </c>
      <c r="K211" s="11">
        <v>201</v>
      </c>
      <c r="L211" s="12">
        <f t="shared" si="22"/>
        <v>4710.9375</v>
      </c>
      <c r="M211" s="12">
        <f t="shared" si="23"/>
        <v>0.9375</v>
      </c>
      <c r="N211" s="13">
        <v>4710</v>
      </c>
    </row>
    <row r="212" spans="1:14" x14ac:dyDescent="0.25">
      <c r="A212" s="11">
        <v>202</v>
      </c>
      <c r="B212" s="12">
        <f t="shared" si="18"/>
        <v>4734.375</v>
      </c>
      <c r="C212" s="12">
        <f t="shared" si="19"/>
        <v>47.375</v>
      </c>
      <c r="D212" s="13">
        <v>4687</v>
      </c>
      <c r="F212" s="11">
        <v>202</v>
      </c>
      <c r="G212" s="12">
        <f t="shared" si="20"/>
        <v>4734.375</v>
      </c>
      <c r="H212" s="12">
        <f t="shared" si="21"/>
        <v>9.375</v>
      </c>
      <c r="I212" s="13">
        <v>4725</v>
      </c>
      <c r="K212" s="11">
        <v>202</v>
      </c>
      <c r="L212" s="12">
        <f t="shared" si="22"/>
        <v>4734.375</v>
      </c>
      <c r="M212" s="12">
        <f t="shared" si="23"/>
        <v>2.375</v>
      </c>
      <c r="N212" s="13">
        <v>4732</v>
      </c>
    </row>
    <row r="213" spans="1:14" x14ac:dyDescent="0.25">
      <c r="A213" s="11">
        <v>203</v>
      </c>
      <c r="B213" s="12">
        <f t="shared" si="18"/>
        <v>4757.8125</v>
      </c>
      <c r="C213" s="12">
        <f t="shared" si="19"/>
        <v>70.8125</v>
      </c>
      <c r="D213" s="13">
        <v>4687</v>
      </c>
      <c r="F213" s="11">
        <v>203</v>
      </c>
      <c r="G213" s="12">
        <f t="shared" si="20"/>
        <v>4757.8125</v>
      </c>
      <c r="H213" s="12">
        <f t="shared" si="21"/>
        <v>7.8125</v>
      </c>
      <c r="I213" s="13">
        <v>4750</v>
      </c>
      <c r="K213" s="11">
        <v>203</v>
      </c>
      <c r="L213" s="12">
        <f t="shared" si="22"/>
        <v>4757.8125</v>
      </c>
      <c r="M213" s="12">
        <f t="shared" si="23"/>
        <v>0.8125</v>
      </c>
      <c r="N213" s="13">
        <v>4757</v>
      </c>
    </row>
    <row r="214" spans="1:14" x14ac:dyDescent="0.25">
      <c r="A214" s="11">
        <v>204</v>
      </c>
      <c r="B214" s="12">
        <f t="shared" si="18"/>
        <v>4781.25</v>
      </c>
      <c r="C214" s="12">
        <f t="shared" si="19"/>
        <v>0.25</v>
      </c>
      <c r="D214" s="13">
        <v>4781</v>
      </c>
      <c r="F214" s="11">
        <v>204</v>
      </c>
      <c r="G214" s="12">
        <f t="shared" si="20"/>
        <v>4781.25</v>
      </c>
      <c r="H214" s="12">
        <f t="shared" si="21"/>
        <v>6.25</v>
      </c>
      <c r="I214" s="13">
        <v>4775</v>
      </c>
      <c r="K214" s="11">
        <v>204</v>
      </c>
      <c r="L214" s="12">
        <f t="shared" si="22"/>
        <v>4781.25</v>
      </c>
      <c r="M214" s="12">
        <f t="shared" si="23"/>
        <v>1.25</v>
      </c>
      <c r="N214" s="13">
        <v>4780</v>
      </c>
    </row>
    <row r="215" spans="1:14" x14ac:dyDescent="0.25">
      <c r="A215" s="11">
        <v>205</v>
      </c>
      <c r="B215" s="12">
        <f t="shared" si="18"/>
        <v>4804.6875</v>
      </c>
      <c r="C215" s="12">
        <f t="shared" si="19"/>
        <v>23.6875</v>
      </c>
      <c r="D215" s="13">
        <v>4781</v>
      </c>
      <c r="F215" s="11">
        <v>205</v>
      </c>
      <c r="G215" s="12">
        <f t="shared" si="20"/>
        <v>4804.6875</v>
      </c>
      <c r="H215" s="12">
        <f t="shared" si="21"/>
        <v>4.6875</v>
      </c>
      <c r="I215" s="13">
        <v>4800</v>
      </c>
      <c r="K215" s="11">
        <v>205</v>
      </c>
      <c r="L215" s="12">
        <f t="shared" si="22"/>
        <v>4804.6875</v>
      </c>
      <c r="M215" s="12">
        <f t="shared" si="23"/>
        <v>2.6875</v>
      </c>
      <c r="N215" s="13">
        <v>4802</v>
      </c>
    </row>
    <row r="216" spans="1:14" x14ac:dyDescent="0.25">
      <c r="A216" s="11">
        <v>206</v>
      </c>
      <c r="B216" s="12">
        <f t="shared" si="18"/>
        <v>4828.125</v>
      </c>
      <c r="C216" s="12">
        <f t="shared" si="19"/>
        <v>47.125</v>
      </c>
      <c r="D216" s="13">
        <v>4781</v>
      </c>
      <c r="F216" s="11">
        <v>206</v>
      </c>
      <c r="G216" s="12">
        <f t="shared" si="20"/>
        <v>4828.125</v>
      </c>
      <c r="H216" s="12">
        <f t="shared" si="21"/>
        <v>3.125</v>
      </c>
      <c r="I216" s="13">
        <v>4825</v>
      </c>
      <c r="K216" s="11">
        <v>206</v>
      </c>
      <c r="L216" s="12">
        <f t="shared" si="22"/>
        <v>4828.125</v>
      </c>
      <c r="M216" s="12">
        <f t="shared" si="23"/>
        <v>1.125</v>
      </c>
      <c r="N216" s="13">
        <v>4827</v>
      </c>
    </row>
    <row r="217" spans="1:14" x14ac:dyDescent="0.25">
      <c r="A217" s="11">
        <v>207</v>
      </c>
      <c r="B217" s="12">
        <f t="shared" si="18"/>
        <v>4851.5625</v>
      </c>
      <c r="C217" s="12">
        <f t="shared" si="19"/>
        <v>70.5625</v>
      </c>
      <c r="D217" s="13">
        <v>4781</v>
      </c>
      <c r="F217" s="11">
        <v>207</v>
      </c>
      <c r="G217" s="12">
        <f t="shared" si="20"/>
        <v>4851.5625</v>
      </c>
      <c r="H217" s="12">
        <f t="shared" si="21"/>
        <v>1.5625</v>
      </c>
      <c r="I217" s="13">
        <v>4850</v>
      </c>
      <c r="K217" s="11">
        <v>207</v>
      </c>
      <c r="L217" s="12">
        <f t="shared" si="22"/>
        <v>4851.5625</v>
      </c>
      <c r="M217" s="12">
        <f t="shared" si="23"/>
        <v>1.5625</v>
      </c>
      <c r="N217" s="13">
        <v>4850</v>
      </c>
    </row>
    <row r="218" spans="1:14" x14ac:dyDescent="0.25">
      <c r="A218" s="11">
        <v>208</v>
      </c>
      <c r="B218" s="12">
        <f t="shared" si="18"/>
        <v>4875</v>
      </c>
      <c r="C218" s="12">
        <f t="shared" si="19"/>
        <v>0</v>
      </c>
      <c r="D218" s="13">
        <v>4875</v>
      </c>
      <c r="F218" s="11">
        <v>208</v>
      </c>
      <c r="G218" s="12">
        <f t="shared" si="20"/>
        <v>4875</v>
      </c>
      <c r="H218" s="12">
        <f t="shared" si="21"/>
        <v>0</v>
      </c>
      <c r="I218" s="13">
        <v>4875</v>
      </c>
      <c r="K218" s="11">
        <v>208</v>
      </c>
      <c r="L218" s="12">
        <f t="shared" si="22"/>
        <v>4875</v>
      </c>
      <c r="M218" s="12">
        <f t="shared" si="23"/>
        <v>0</v>
      </c>
      <c r="N218" s="13">
        <v>4875</v>
      </c>
    </row>
    <row r="219" spans="1:14" x14ac:dyDescent="0.25">
      <c r="A219" s="11">
        <v>209</v>
      </c>
      <c r="B219" s="12">
        <f t="shared" si="18"/>
        <v>4898.4375</v>
      </c>
      <c r="C219" s="12">
        <f t="shared" si="19"/>
        <v>23.4375</v>
      </c>
      <c r="D219" s="13">
        <v>4875</v>
      </c>
      <c r="F219" s="11">
        <v>209</v>
      </c>
      <c r="G219" s="12">
        <f t="shared" si="20"/>
        <v>4898.4375</v>
      </c>
      <c r="H219" s="12">
        <f t="shared" si="21"/>
        <v>13.4375</v>
      </c>
      <c r="I219" s="13">
        <v>4885</v>
      </c>
      <c r="K219" s="11">
        <v>209</v>
      </c>
      <c r="L219" s="12">
        <f t="shared" si="22"/>
        <v>4898.4375</v>
      </c>
      <c r="M219" s="12">
        <f t="shared" si="23"/>
        <v>1.4375</v>
      </c>
      <c r="N219" s="13">
        <v>4897</v>
      </c>
    </row>
    <row r="220" spans="1:14" x14ac:dyDescent="0.25">
      <c r="A220" s="11">
        <v>210</v>
      </c>
      <c r="B220" s="12">
        <f t="shared" si="18"/>
        <v>4921.875</v>
      </c>
      <c r="C220" s="12">
        <f t="shared" si="19"/>
        <v>46.875</v>
      </c>
      <c r="D220" s="13">
        <v>4875</v>
      </c>
      <c r="F220" s="11">
        <v>210</v>
      </c>
      <c r="G220" s="12">
        <f t="shared" si="20"/>
        <v>4921.875</v>
      </c>
      <c r="H220" s="12">
        <f t="shared" si="21"/>
        <v>11.875</v>
      </c>
      <c r="I220" s="13">
        <v>4910</v>
      </c>
      <c r="K220" s="11">
        <v>210</v>
      </c>
      <c r="L220" s="12">
        <f t="shared" si="22"/>
        <v>4921.875</v>
      </c>
      <c r="M220" s="12">
        <f t="shared" si="23"/>
        <v>1.875</v>
      </c>
      <c r="N220" s="13">
        <v>4920</v>
      </c>
    </row>
    <row r="221" spans="1:14" x14ac:dyDescent="0.25">
      <c r="A221" s="11">
        <v>211</v>
      </c>
      <c r="B221" s="12">
        <f t="shared" si="18"/>
        <v>4945.3125</v>
      </c>
      <c r="C221" s="12">
        <f t="shared" si="19"/>
        <v>70.3125</v>
      </c>
      <c r="D221" s="13">
        <v>4875</v>
      </c>
      <c r="F221" s="11">
        <v>211</v>
      </c>
      <c r="G221" s="12">
        <f t="shared" si="20"/>
        <v>4945.3125</v>
      </c>
      <c r="H221" s="12">
        <f t="shared" si="21"/>
        <v>10.3125</v>
      </c>
      <c r="I221" s="13">
        <v>4935</v>
      </c>
      <c r="K221" s="11">
        <v>211</v>
      </c>
      <c r="L221" s="12">
        <f t="shared" si="22"/>
        <v>4945.3125</v>
      </c>
      <c r="M221" s="12">
        <f t="shared" si="23"/>
        <v>0.3125</v>
      </c>
      <c r="N221" s="13">
        <v>4945</v>
      </c>
    </row>
    <row r="222" spans="1:14" x14ac:dyDescent="0.25">
      <c r="A222" s="11">
        <v>212</v>
      </c>
      <c r="B222" s="12">
        <f t="shared" si="18"/>
        <v>4968.75</v>
      </c>
      <c r="C222" s="12">
        <f t="shared" si="19"/>
        <v>0.75</v>
      </c>
      <c r="D222" s="13">
        <v>4968</v>
      </c>
      <c r="F222" s="11">
        <v>212</v>
      </c>
      <c r="G222" s="12">
        <f t="shared" si="20"/>
        <v>4968.75</v>
      </c>
      <c r="H222" s="12">
        <f t="shared" si="21"/>
        <v>8.75</v>
      </c>
      <c r="I222" s="13">
        <v>4960</v>
      </c>
      <c r="K222" s="11">
        <v>212</v>
      </c>
      <c r="L222" s="12">
        <f t="shared" si="22"/>
        <v>4968.75</v>
      </c>
      <c r="M222" s="12">
        <f t="shared" si="23"/>
        <v>1.75</v>
      </c>
      <c r="N222" s="13">
        <v>4967</v>
      </c>
    </row>
    <row r="223" spans="1:14" x14ac:dyDescent="0.25">
      <c r="A223" s="11">
        <v>213</v>
      </c>
      <c r="B223" s="12">
        <f t="shared" si="18"/>
        <v>4992.1875</v>
      </c>
      <c r="C223" s="12">
        <f t="shared" si="19"/>
        <v>24.1875</v>
      </c>
      <c r="D223" s="13">
        <v>4968</v>
      </c>
      <c r="F223" s="11">
        <v>213</v>
      </c>
      <c r="G223" s="12">
        <f t="shared" si="20"/>
        <v>4992.1875</v>
      </c>
      <c r="H223" s="12">
        <f t="shared" si="21"/>
        <v>7.1875</v>
      </c>
      <c r="I223" s="13">
        <v>4985</v>
      </c>
      <c r="K223" s="11">
        <v>213</v>
      </c>
      <c r="L223" s="12">
        <f t="shared" si="22"/>
        <v>4992.1875</v>
      </c>
      <c r="M223" s="12">
        <f t="shared" si="23"/>
        <v>2.1875</v>
      </c>
      <c r="N223" s="13">
        <v>4990</v>
      </c>
    </row>
    <row r="224" spans="1:14" x14ac:dyDescent="0.25">
      <c r="A224" s="11">
        <v>214</v>
      </c>
      <c r="B224" s="12">
        <f t="shared" si="18"/>
        <v>5015.625</v>
      </c>
      <c r="C224" s="12">
        <f t="shared" si="19"/>
        <v>47.625</v>
      </c>
      <c r="D224" s="13">
        <v>4968</v>
      </c>
      <c r="F224" s="11">
        <v>214</v>
      </c>
      <c r="G224" s="12">
        <f t="shared" si="20"/>
        <v>5015.625</v>
      </c>
      <c r="H224" s="12">
        <f t="shared" si="21"/>
        <v>5.625</v>
      </c>
      <c r="I224" s="13">
        <v>5010</v>
      </c>
      <c r="K224" s="11">
        <v>214</v>
      </c>
      <c r="L224" s="12">
        <f t="shared" si="22"/>
        <v>5015.625</v>
      </c>
      <c r="M224" s="12">
        <f t="shared" si="23"/>
        <v>0.625</v>
      </c>
      <c r="N224" s="13">
        <v>5015</v>
      </c>
    </row>
    <row r="225" spans="1:14" x14ac:dyDescent="0.25">
      <c r="A225" s="11">
        <v>215</v>
      </c>
      <c r="B225" s="12">
        <f t="shared" si="18"/>
        <v>5039.0625</v>
      </c>
      <c r="C225" s="12">
        <f t="shared" si="19"/>
        <v>71.0625</v>
      </c>
      <c r="D225" s="13">
        <v>4968</v>
      </c>
      <c r="F225" s="11">
        <v>215</v>
      </c>
      <c r="G225" s="12">
        <f t="shared" si="20"/>
        <v>5039.0625</v>
      </c>
      <c r="H225" s="12">
        <f t="shared" si="21"/>
        <v>4.0625</v>
      </c>
      <c r="I225" s="13">
        <v>5035</v>
      </c>
      <c r="K225" s="11">
        <v>215</v>
      </c>
      <c r="L225" s="12">
        <f t="shared" si="22"/>
        <v>5039.0625</v>
      </c>
      <c r="M225" s="12">
        <f t="shared" si="23"/>
        <v>2.0625</v>
      </c>
      <c r="N225" s="13">
        <v>5037</v>
      </c>
    </row>
    <row r="226" spans="1:14" x14ac:dyDescent="0.25">
      <c r="A226" s="11">
        <v>216</v>
      </c>
      <c r="B226" s="12">
        <f t="shared" si="18"/>
        <v>5062.5</v>
      </c>
      <c r="C226" s="12">
        <f t="shared" si="19"/>
        <v>0.5</v>
      </c>
      <c r="D226" s="13">
        <v>5062</v>
      </c>
      <c r="F226" s="11">
        <v>216</v>
      </c>
      <c r="G226" s="12">
        <f t="shared" si="20"/>
        <v>5062.5</v>
      </c>
      <c r="H226" s="12">
        <f t="shared" si="21"/>
        <v>2.5</v>
      </c>
      <c r="I226" s="13">
        <v>5060</v>
      </c>
      <c r="K226" s="11">
        <v>216</v>
      </c>
      <c r="L226" s="12">
        <f t="shared" si="22"/>
        <v>5062.5</v>
      </c>
      <c r="M226" s="12">
        <f t="shared" si="23"/>
        <v>0.5</v>
      </c>
      <c r="N226" s="13">
        <v>5062</v>
      </c>
    </row>
    <row r="227" spans="1:14" x14ac:dyDescent="0.25">
      <c r="A227" s="11">
        <v>217</v>
      </c>
      <c r="B227" s="12">
        <f t="shared" si="18"/>
        <v>5085.9375</v>
      </c>
      <c r="C227" s="12">
        <f t="shared" si="19"/>
        <v>23.9375</v>
      </c>
      <c r="D227" s="13">
        <v>5062</v>
      </c>
      <c r="F227" s="11">
        <v>217</v>
      </c>
      <c r="G227" s="12">
        <f t="shared" si="20"/>
        <v>5085.9375</v>
      </c>
      <c r="H227" s="12">
        <f t="shared" si="21"/>
        <v>10.9375</v>
      </c>
      <c r="I227" s="13">
        <v>5075</v>
      </c>
      <c r="K227" s="11">
        <v>217</v>
      </c>
      <c r="L227" s="12">
        <f t="shared" si="22"/>
        <v>5085.9375</v>
      </c>
      <c r="M227" s="12">
        <f t="shared" si="23"/>
        <v>0.9375</v>
      </c>
      <c r="N227" s="13">
        <v>5085</v>
      </c>
    </row>
    <row r="228" spans="1:14" x14ac:dyDescent="0.25">
      <c r="A228" s="11">
        <v>218</v>
      </c>
      <c r="B228" s="12">
        <f t="shared" si="18"/>
        <v>5109.375</v>
      </c>
      <c r="C228" s="12">
        <f t="shared" si="19"/>
        <v>47.375</v>
      </c>
      <c r="D228" s="13">
        <v>5062</v>
      </c>
      <c r="F228" s="11">
        <v>218</v>
      </c>
      <c r="G228" s="12">
        <f t="shared" si="20"/>
        <v>5109.375</v>
      </c>
      <c r="H228" s="12">
        <f t="shared" si="21"/>
        <v>9.375</v>
      </c>
      <c r="I228" s="13">
        <v>5100</v>
      </c>
      <c r="K228" s="11">
        <v>218</v>
      </c>
      <c r="L228" s="12">
        <f t="shared" si="22"/>
        <v>5109.375</v>
      </c>
      <c r="M228" s="12">
        <f t="shared" si="23"/>
        <v>2.375</v>
      </c>
      <c r="N228" s="13">
        <v>5107</v>
      </c>
    </row>
    <row r="229" spans="1:14" x14ac:dyDescent="0.25">
      <c r="A229" s="11">
        <v>219</v>
      </c>
      <c r="B229" s="12">
        <f t="shared" si="18"/>
        <v>5132.8125</v>
      </c>
      <c r="C229" s="12">
        <f t="shared" si="19"/>
        <v>70.8125</v>
      </c>
      <c r="D229" s="13">
        <v>5062</v>
      </c>
      <c r="F229" s="11">
        <v>219</v>
      </c>
      <c r="G229" s="12">
        <f t="shared" si="20"/>
        <v>5132.8125</v>
      </c>
      <c r="H229" s="12">
        <f t="shared" si="21"/>
        <v>7.8125</v>
      </c>
      <c r="I229" s="13">
        <v>5125</v>
      </c>
      <c r="K229" s="11">
        <v>219</v>
      </c>
      <c r="L229" s="12">
        <f t="shared" si="22"/>
        <v>5132.8125</v>
      </c>
      <c r="M229" s="12">
        <f t="shared" si="23"/>
        <v>0.8125</v>
      </c>
      <c r="N229" s="13">
        <v>5132</v>
      </c>
    </row>
    <row r="230" spans="1:14" x14ac:dyDescent="0.25">
      <c r="A230" s="11">
        <v>220</v>
      </c>
      <c r="B230" s="12">
        <f t="shared" si="18"/>
        <v>5156.25</v>
      </c>
      <c r="C230" s="12">
        <f t="shared" si="19"/>
        <v>0.25</v>
      </c>
      <c r="D230" s="13">
        <v>5156</v>
      </c>
      <c r="F230" s="11">
        <v>220</v>
      </c>
      <c r="G230" s="12">
        <f t="shared" si="20"/>
        <v>5156.25</v>
      </c>
      <c r="H230" s="12">
        <f t="shared" si="21"/>
        <v>6.25</v>
      </c>
      <c r="I230" s="13">
        <v>5150</v>
      </c>
      <c r="K230" s="11">
        <v>220</v>
      </c>
      <c r="L230" s="12">
        <f t="shared" si="22"/>
        <v>5156.25</v>
      </c>
      <c r="M230" s="12">
        <f t="shared" si="23"/>
        <v>1.25</v>
      </c>
      <c r="N230" s="13">
        <v>5155</v>
      </c>
    </row>
    <row r="231" spans="1:14" x14ac:dyDescent="0.25">
      <c r="A231" s="11">
        <v>221</v>
      </c>
      <c r="B231" s="12">
        <f t="shared" si="18"/>
        <v>5179.6875</v>
      </c>
      <c r="C231" s="12">
        <f t="shared" si="19"/>
        <v>23.6875</v>
      </c>
      <c r="D231" s="13">
        <v>5156</v>
      </c>
      <c r="F231" s="11">
        <v>221</v>
      </c>
      <c r="G231" s="12">
        <f t="shared" si="20"/>
        <v>5179.6875</v>
      </c>
      <c r="H231" s="12">
        <f t="shared" si="21"/>
        <v>4.6875</v>
      </c>
      <c r="I231" s="13">
        <v>5175</v>
      </c>
      <c r="K231" s="11">
        <v>221</v>
      </c>
      <c r="L231" s="12">
        <f t="shared" si="22"/>
        <v>5179.6875</v>
      </c>
      <c r="M231" s="12">
        <f t="shared" si="23"/>
        <v>2.6875</v>
      </c>
      <c r="N231" s="13">
        <v>5177</v>
      </c>
    </row>
    <row r="232" spans="1:14" x14ac:dyDescent="0.25">
      <c r="A232" s="11">
        <v>222</v>
      </c>
      <c r="B232" s="12">
        <f t="shared" si="18"/>
        <v>5203.125</v>
      </c>
      <c r="C232" s="12">
        <f t="shared" si="19"/>
        <v>47.125</v>
      </c>
      <c r="D232" s="13">
        <v>5156</v>
      </c>
      <c r="F232" s="11">
        <v>222</v>
      </c>
      <c r="G232" s="12">
        <f t="shared" si="20"/>
        <v>5203.125</v>
      </c>
      <c r="H232" s="12">
        <f t="shared" si="21"/>
        <v>3.125</v>
      </c>
      <c r="I232" s="13">
        <v>5200</v>
      </c>
      <c r="K232" s="11">
        <v>222</v>
      </c>
      <c r="L232" s="12">
        <f t="shared" si="22"/>
        <v>5203.125</v>
      </c>
      <c r="M232" s="12">
        <f t="shared" si="23"/>
        <v>1.125</v>
      </c>
      <c r="N232" s="13">
        <v>5202</v>
      </c>
    </row>
    <row r="233" spans="1:14" x14ac:dyDescent="0.25">
      <c r="A233" s="11">
        <v>223</v>
      </c>
      <c r="B233" s="12">
        <f t="shared" si="18"/>
        <v>5226.5625</v>
      </c>
      <c r="C233" s="12">
        <f t="shared" si="19"/>
        <v>70.5625</v>
      </c>
      <c r="D233" s="13">
        <v>5156</v>
      </c>
      <c r="F233" s="11">
        <v>223</v>
      </c>
      <c r="G233" s="12">
        <f t="shared" si="20"/>
        <v>5226.5625</v>
      </c>
      <c r="H233" s="12">
        <f t="shared" si="21"/>
        <v>1.5625</v>
      </c>
      <c r="I233" s="13">
        <v>5225</v>
      </c>
      <c r="K233" s="11">
        <v>223</v>
      </c>
      <c r="L233" s="12">
        <f t="shared" si="22"/>
        <v>5226.5625</v>
      </c>
      <c r="M233" s="12">
        <f t="shared" si="23"/>
        <v>1.5625</v>
      </c>
      <c r="N233" s="13">
        <v>5225</v>
      </c>
    </row>
    <row r="234" spans="1:14" x14ac:dyDescent="0.25">
      <c r="A234" s="11">
        <v>224</v>
      </c>
      <c r="B234" s="12">
        <f t="shared" si="18"/>
        <v>5250</v>
      </c>
      <c r="C234" s="12">
        <f t="shared" si="19"/>
        <v>0</v>
      </c>
      <c r="D234" s="13">
        <v>5250</v>
      </c>
      <c r="F234" s="11">
        <v>224</v>
      </c>
      <c r="G234" s="12">
        <f t="shared" si="20"/>
        <v>5250</v>
      </c>
      <c r="H234" s="12">
        <f t="shared" si="21"/>
        <v>0</v>
      </c>
      <c r="I234" s="13">
        <v>5250</v>
      </c>
      <c r="K234" s="11">
        <v>224</v>
      </c>
      <c r="L234" s="12">
        <f t="shared" si="22"/>
        <v>5250</v>
      </c>
      <c r="M234" s="12">
        <f t="shared" si="23"/>
        <v>0</v>
      </c>
      <c r="N234" s="13">
        <v>5250</v>
      </c>
    </row>
    <row r="235" spans="1:14" x14ac:dyDescent="0.25">
      <c r="A235" s="11">
        <v>225</v>
      </c>
      <c r="B235" s="12">
        <f t="shared" si="18"/>
        <v>5273.4375</v>
      </c>
      <c r="C235" s="12">
        <f t="shared" si="19"/>
        <v>23.4375</v>
      </c>
      <c r="D235" s="13">
        <v>5250</v>
      </c>
      <c r="F235" s="11">
        <v>225</v>
      </c>
      <c r="G235" s="12">
        <f t="shared" si="20"/>
        <v>5273.4375</v>
      </c>
      <c r="H235" s="12">
        <f t="shared" si="21"/>
        <v>13.4375</v>
      </c>
      <c r="I235" s="13">
        <v>5260</v>
      </c>
      <c r="K235" s="11">
        <v>225</v>
      </c>
      <c r="L235" s="12">
        <f t="shared" si="22"/>
        <v>5273.4375</v>
      </c>
      <c r="M235" s="12">
        <f t="shared" si="23"/>
        <v>1.4375</v>
      </c>
      <c r="N235" s="13">
        <v>5272</v>
      </c>
    </row>
    <row r="236" spans="1:14" x14ac:dyDescent="0.25">
      <c r="A236" s="11">
        <v>226</v>
      </c>
      <c r="B236" s="12">
        <f t="shared" si="18"/>
        <v>5296.875</v>
      </c>
      <c r="C236" s="12">
        <f t="shared" si="19"/>
        <v>46.875</v>
      </c>
      <c r="D236" s="13">
        <v>5250</v>
      </c>
      <c r="F236" s="11">
        <v>226</v>
      </c>
      <c r="G236" s="12">
        <f t="shared" si="20"/>
        <v>5296.875</v>
      </c>
      <c r="H236" s="12">
        <f t="shared" si="21"/>
        <v>11.875</v>
      </c>
      <c r="I236" s="13">
        <v>5285</v>
      </c>
      <c r="K236" s="11">
        <v>226</v>
      </c>
      <c r="L236" s="12">
        <f t="shared" si="22"/>
        <v>5296.875</v>
      </c>
      <c r="M236" s="12">
        <f t="shared" si="23"/>
        <v>1.875</v>
      </c>
      <c r="N236" s="13">
        <v>5295</v>
      </c>
    </row>
    <row r="237" spans="1:14" x14ac:dyDescent="0.25">
      <c r="A237" s="11">
        <v>227</v>
      </c>
      <c r="B237" s="12">
        <f t="shared" si="18"/>
        <v>5320.3125</v>
      </c>
      <c r="C237" s="12">
        <f t="shared" si="19"/>
        <v>70.3125</v>
      </c>
      <c r="D237" s="13">
        <v>5250</v>
      </c>
      <c r="F237" s="11">
        <v>227</v>
      </c>
      <c r="G237" s="12">
        <f t="shared" si="20"/>
        <v>5320.3125</v>
      </c>
      <c r="H237" s="12">
        <f t="shared" si="21"/>
        <v>10.3125</v>
      </c>
      <c r="I237" s="13">
        <v>5310</v>
      </c>
      <c r="K237" s="11">
        <v>227</v>
      </c>
      <c r="L237" s="12">
        <f t="shared" si="22"/>
        <v>5320.3125</v>
      </c>
      <c r="M237" s="12">
        <f t="shared" si="23"/>
        <v>0.3125</v>
      </c>
      <c r="N237" s="13">
        <v>5320</v>
      </c>
    </row>
    <row r="238" spans="1:14" x14ac:dyDescent="0.25">
      <c r="A238" s="11">
        <v>228</v>
      </c>
      <c r="B238" s="12">
        <f t="shared" si="18"/>
        <v>5343.75</v>
      </c>
      <c r="C238" s="12">
        <f t="shared" si="19"/>
        <v>0.75</v>
      </c>
      <c r="D238" s="13">
        <v>5343</v>
      </c>
      <c r="F238" s="11">
        <v>228</v>
      </c>
      <c r="G238" s="12">
        <f t="shared" si="20"/>
        <v>5343.75</v>
      </c>
      <c r="H238" s="12">
        <f t="shared" si="21"/>
        <v>8.75</v>
      </c>
      <c r="I238" s="13">
        <v>5335</v>
      </c>
      <c r="K238" s="11">
        <v>228</v>
      </c>
      <c r="L238" s="12">
        <f t="shared" si="22"/>
        <v>5343.75</v>
      </c>
      <c r="M238" s="12">
        <f t="shared" si="23"/>
        <v>1.75</v>
      </c>
      <c r="N238" s="13">
        <v>5342</v>
      </c>
    </row>
    <row r="239" spans="1:14" x14ac:dyDescent="0.25">
      <c r="A239" s="11">
        <v>229</v>
      </c>
      <c r="B239" s="12">
        <f t="shared" si="18"/>
        <v>5367.1875</v>
      </c>
      <c r="C239" s="12">
        <f t="shared" si="19"/>
        <v>24.1875</v>
      </c>
      <c r="D239" s="13">
        <v>5343</v>
      </c>
      <c r="F239" s="11">
        <v>229</v>
      </c>
      <c r="G239" s="12">
        <f t="shared" si="20"/>
        <v>5367.1875</v>
      </c>
      <c r="H239" s="12">
        <f t="shared" si="21"/>
        <v>7.1875</v>
      </c>
      <c r="I239" s="13">
        <v>5360</v>
      </c>
      <c r="K239" s="11">
        <v>229</v>
      </c>
      <c r="L239" s="12">
        <f t="shared" si="22"/>
        <v>5367.1875</v>
      </c>
      <c r="M239" s="12">
        <f t="shared" si="23"/>
        <v>2.1875</v>
      </c>
      <c r="N239" s="13">
        <v>5365</v>
      </c>
    </row>
    <row r="240" spans="1:14" x14ac:dyDescent="0.25">
      <c r="A240" s="11">
        <v>230</v>
      </c>
      <c r="B240" s="12">
        <f t="shared" si="18"/>
        <v>5390.625</v>
      </c>
      <c r="C240" s="12">
        <f t="shared" si="19"/>
        <v>47.625</v>
      </c>
      <c r="D240" s="13">
        <v>5343</v>
      </c>
      <c r="F240" s="11">
        <v>230</v>
      </c>
      <c r="G240" s="12">
        <f t="shared" si="20"/>
        <v>5390.625</v>
      </c>
      <c r="H240" s="12">
        <f t="shared" si="21"/>
        <v>5.625</v>
      </c>
      <c r="I240" s="13">
        <v>5385</v>
      </c>
      <c r="K240" s="11">
        <v>230</v>
      </c>
      <c r="L240" s="12">
        <f t="shared" si="22"/>
        <v>5390.625</v>
      </c>
      <c r="M240" s="12">
        <f t="shared" si="23"/>
        <v>0.625</v>
      </c>
      <c r="N240" s="13">
        <v>5390</v>
      </c>
    </row>
    <row r="241" spans="1:14" x14ac:dyDescent="0.25">
      <c r="A241" s="11">
        <v>231</v>
      </c>
      <c r="B241" s="12">
        <f t="shared" si="18"/>
        <v>5414.0625</v>
      </c>
      <c r="C241" s="12">
        <f t="shared" si="19"/>
        <v>71.0625</v>
      </c>
      <c r="D241" s="13">
        <v>5343</v>
      </c>
      <c r="F241" s="11">
        <v>231</v>
      </c>
      <c r="G241" s="12">
        <f t="shared" si="20"/>
        <v>5414.0625</v>
      </c>
      <c r="H241" s="12">
        <f t="shared" si="21"/>
        <v>4.0625</v>
      </c>
      <c r="I241" s="13">
        <v>5410</v>
      </c>
      <c r="K241" s="11">
        <v>231</v>
      </c>
      <c r="L241" s="12">
        <f t="shared" si="22"/>
        <v>5414.0625</v>
      </c>
      <c r="M241" s="12">
        <f t="shared" si="23"/>
        <v>2.0625</v>
      </c>
      <c r="N241" s="13">
        <v>5412</v>
      </c>
    </row>
    <row r="242" spans="1:14" x14ac:dyDescent="0.25">
      <c r="A242" s="11">
        <v>232</v>
      </c>
      <c r="B242" s="12">
        <f t="shared" si="18"/>
        <v>5437.5</v>
      </c>
      <c r="C242" s="12">
        <f t="shared" si="19"/>
        <v>0.5</v>
      </c>
      <c r="D242" s="13">
        <v>5437</v>
      </c>
      <c r="F242" s="11">
        <v>232</v>
      </c>
      <c r="G242" s="12">
        <f t="shared" si="20"/>
        <v>5437.5</v>
      </c>
      <c r="H242" s="12">
        <f t="shared" si="21"/>
        <v>2.5</v>
      </c>
      <c r="I242" s="13">
        <v>5435</v>
      </c>
      <c r="K242" s="11">
        <v>232</v>
      </c>
      <c r="L242" s="12">
        <f t="shared" si="22"/>
        <v>5437.5</v>
      </c>
      <c r="M242" s="12">
        <f t="shared" si="23"/>
        <v>0.5</v>
      </c>
      <c r="N242" s="13">
        <v>5437</v>
      </c>
    </row>
    <row r="243" spans="1:14" x14ac:dyDescent="0.25">
      <c r="A243" s="11">
        <v>233</v>
      </c>
      <c r="B243" s="12">
        <f t="shared" si="18"/>
        <v>5460.9375</v>
      </c>
      <c r="C243" s="12">
        <f t="shared" si="19"/>
        <v>23.9375</v>
      </c>
      <c r="D243" s="13">
        <v>5437</v>
      </c>
      <c r="F243" s="11">
        <v>233</v>
      </c>
      <c r="G243" s="12">
        <f t="shared" si="20"/>
        <v>5460.9375</v>
      </c>
      <c r="H243" s="12">
        <f t="shared" si="21"/>
        <v>10.9375</v>
      </c>
      <c r="I243" s="13">
        <v>5450</v>
      </c>
      <c r="K243" s="11">
        <v>233</v>
      </c>
      <c r="L243" s="12">
        <f t="shared" si="22"/>
        <v>5460.9375</v>
      </c>
      <c r="M243" s="12">
        <f t="shared" si="23"/>
        <v>0.9375</v>
      </c>
      <c r="N243" s="13">
        <v>5460</v>
      </c>
    </row>
    <row r="244" spans="1:14" x14ac:dyDescent="0.25">
      <c r="A244" s="11">
        <v>234</v>
      </c>
      <c r="B244" s="12">
        <f t="shared" si="18"/>
        <v>5484.375</v>
      </c>
      <c r="C244" s="12">
        <f t="shared" si="19"/>
        <v>47.375</v>
      </c>
      <c r="D244" s="13">
        <v>5437</v>
      </c>
      <c r="F244" s="11">
        <v>234</v>
      </c>
      <c r="G244" s="12">
        <f t="shared" si="20"/>
        <v>5484.375</v>
      </c>
      <c r="H244" s="12">
        <f t="shared" si="21"/>
        <v>9.375</v>
      </c>
      <c r="I244" s="13">
        <v>5475</v>
      </c>
      <c r="K244" s="11">
        <v>234</v>
      </c>
      <c r="L244" s="12">
        <f t="shared" si="22"/>
        <v>5484.375</v>
      </c>
      <c r="M244" s="12">
        <f t="shared" si="23"/>
        <v>2.375</v>
      </c>
      <c r="N244" s="13">
        <v>5482</v>
      </c>
    </row>
    <row r="245" spans="1:14" x14ac:dyDescent="0.25">
      <c r="A245" s="11">
        <v>235</v>
      </c>
      <c r="B245" s="12">
        <f t="shared" si="18"/>
        <v>5507.8125</v>
      </c>
      <c r="C245" s="12">
        <f t="shared" si="19"/>
        <v>70.8125</v>
      </c>
      <c r="D245" s="13">
        <v>5437</v>
      </c>
      <c r="F245" s="11">
        <v>235</v>
      </c>
      <c r="G245" s="12">
        <f t="shared" si="20"/>
        <v>5507.8125</v>
      </c>
      <c r="H245" s="12">
        <f t="shared" si="21"/>
        <v>7.8125</v>
      </c>
      <c r="I245" s="13">
        <v>5500</v>
      </c>
      <c r="K245" s="11">
        <v>235</v>
      </c>
      <c r="L245" s="12">
        <f t="shared" si="22"/>
        <v>5507.8125</v>
      </c>
      <c r="M245" s="12">
        <f t="shared" si="23"/>
        <v>0.8125</v>
      </c>
      <c r="N245" s="13">
        <v>5507</v>
      </c>
    </row>
    <row r="246" spans="1:14" x14ac:dyDescent="0.25">
      <c r="A246" s="11">
        <v>236</v>
      </c>
      <c r="B246" s="12">
        <f t="shared" si="18"/>
        <v>5531.25</v>
      </c>
      <c r="C246" s="12">
        <f t="shared" si="19"/>
        <v>0.25</v>
      </c>
      <c r="D246" s="13">
        <v>5531</v>
      </c>
      <c r="F246" s="11">
        <v>236</v>
      </c>
      <c r="G246" s="12">
        <f t="shared" si="20"/>
        <v>5531.25</v>
      </c>
      <c r="H246" s="12">
        <f t="shared" si="21"/>
        <v>6.25</v>
      </c>
      <c r="I246" s="13">
        <v>5525</v>
      </c>
      <c r="K246" s="11">
        <v>236</v>
      </c>
      <c r="L246" s="12">
        <f t="shared" si="22"/>
        <v>5531.25</v>
      </c>
      <c r="M246" s="12">
        <f t="shared" si="23"/>
        <v>1.25</v>
      </c>
      <c r="N246" s="13">
        <v>5530</v>
      </c>
    </row>
    <row r="247" spans="1:14" x14ac:dyDescent="0.25">
      <c r="A247" s="11">
        <v>237</v>
      </c>
      <c r="B247" s="12">
        <f t="shared" si="18"/>
        <v>5554.6875</v>
      </c>
      <c r="C247" s="12">
        <f t="shared" si="19"/>
        <v>23.6875</v>
      </c>
      <c r="D247" s="13">
        <v>5531</v>
      </c>
      <c r="F247" s="11">
        <v>237</v>
      </c>
      <c r="G247" s="12">
        <f t="shared" si="20"/>
        <v>5554.6875</v>
      </c>
      <c r="H247" s="12">
        <f t="shared" si="21"/>
        <v>4.6875</v>
      </c>
      <c r="I247" s="13">
        <v>5550</v>
      </c>
      <c r="K247" s="11">
        <v>237</v>
      </c>
      <c r="L247" s="12">
        <f t="shared" si="22"/>
        <v>5554.6875</v>
      </c>
      <c r="M247" s="12">
        <f t="shared" si="23"/>
        <v>2.6875</v>
      </c>
      <c r="N247" s="13">
        <v>5552</v>
      </c>
    </row>
    <row r="248" spans="1:14" x14ac:dyDescent="0.25">
      <c r="A248" s="11">
        <v>238</v>
      </c>
      <c r="B248" s="12">
        <f t="shared" si="18"/>
        <v>5578.125</v>
      </c>
      <c r="C248" s="12">
        <f t="shared" si="19"/>
        <v>47.125</v>
      </c>
      <c r="D248" s="13">
        <v>5531</v>
      </c>
      <c r="F248" s="11">
        <v>238</v>
      </c>
      <c r="G248" s="12">
        <f t="shared" si="20"/>
        <v>5578.125</v>
      </c>
      <c r="H248" s="12">
        <f t="shared" si="21"/>
        <v>3.125</v>
      </c>
      <c r="I248" s="13">
        <v>5575</v>
      </c>
      <c r="K248" s="11">
        <v>238</v>
      </c>
      <c r="L248" s="12">
        <f t="shared" si="22"/>
        <v>5578.125</v>
      </c>
      <c r="M248" s="12">
        <f t="shared" si="23"/>
        <v>1.125</v>
      </c>
      <c r="N248" s="13">
        <v>5577</v>
      </c>
    </row>
    <row r="249" spans="1:14" x14ac:dyDescent="0.25">
      <c r="A249" s="11">
        <v>239</v>
      </c>
      <c r="B249" s="12">
        <f t="shared" si="18"/>
        <v>5601.5625</v>
      </c>
      <c r="C249" s="12">
        <f t="shared" si="19"/>
        <v>70.5625</v>
      </c>
      <c r="D249" s="13">
        <v>5531</v>
      </c>
      <c r="F249" s="11">
        <v>239</v>
      </c>
      <c r="G249" s="12">
        <f t="shared" si="20"/>
        <v>5601.5625</v>
      </c>
      <c r="H249" s="12">
        <f t="shared" si="21"/>
        <v>1.5625</v>
      </c>
      <c r="I249" s="13">
        <v>5600</v>
      </c>
      <c r="K249" s="11">
        <v>239</v>
      </c>
      <c r="L249" s="12">
        <f t="shared" si="22"/>
        <v>5601.5625</v>
      </c>
      <c r="M249" s="12">
        <f t="shared" si="23"/>
        <v>1.5625</v>
      </c>
      <c r="N249" s="13">
        <v>5600</v>
      </c>
    </row>
    <row r="250" spans="1:14" x14ac:dyDescent="0.25">
      <c r="A250" s="11">
        <v>240</v>
      </c>
      <c r="B250" s="12">
        <f t="shared" si="18"/>
        <v>5625</v>
      </c>
      <c r="C250" s="12">
        <f t="shared" si="19"/>
        <v>0</v>
      </c>
      <c r="D250" s="13">
        <v>5625</v>
      </c>
      <c r="F250" s="11">
        <v>240</v>
      </c>
      <c r="G250" s="12">
        <f t="shared" si="20"/>
        <v>5625</v>
      </c>
      <c r="H250" s="12">
        <f t="shared" si="21"/>
        <v>0</v>
      </c>
      <c r="I250" s="13">
        <v>5625</v>
      </c>
      <c r="K250" s="11">
        <v>240</v>
      </c>
      <c r="L250" s="12">
        <f t="shared" si="22"/>
        <v>5625</v>
      </c>
      <c r="M250" s="12">
        <f t="shared" si="23"/>
        <v>0</v>
      </c>
      <c r="N250" s="13">
        <v>5625</v>
      </c>
    </row>
    <row r="251" spans="1:14" x14ac:dyDescent="0.25">
      <c r="A251" s="11">
        <v>241</v>
      </c>
      <c r="B251" s="12">
        <f t="shared" si="18"/>
        <v>5648.4375</v>
      </c>
      <c r="C251" s="12">
        <f t="shared" si="19"/>
        <v>23.4375</v>
      </c>
      <c r="D251" s="13">
        <v>5625</v>
      </c>
      <c r="F251" s="11">
        <v>241</v>
      </c>
      <c r="G251" s="12">
        <f t="shared" si="20"/>
        <v>5648.4375</v>
      </c>
      <c r="H251" s="12">
        <f t="shared" si="21"/>
        <v>13.4375</v>
      </c>
      <c r="I251" s="13">
        <v>5635</v>
      </c>
      <c r="K251" s="11">
        <v>241</v>
      </c>
      <c r="L251" s="12">
        <f t="shared" si="22"/>
        <v>5648.4375</v>
      </c>
      <c r="M251" s="12">
        <f t="shared" si="23"/>
        <v>1.4375</v>
      </c>
      <c r="N251" s="13">
        <v>5647</v>
      </c>
    </row>
    <row r="252" spans="1:14" x14ac:dyDescent="0.25">
      <c r="A252" s="11">
        <v>242</v>
      </c>
      <c r="B252" s="12">
        <f t="shared" si="18"/>
        <v>5671.875</v>
      </c>
      <c r="C252" s="12">
        <f t="shared" si="19"/>
        <v>46.875</v>
      </c>
      <c r="D252" s="13">
        <v>5625</v>
      </c>
      <c r="F252" s="11">
        <v>242</v>
      </c>
      <c r="G252" s="12">
        <f t="shared" si="20"/>
        <v>5671.875</v>
      </c>
      <c r="H252" s="12">
        <f t="shared" si="21"/>
        <v>11.875</v>
      </c>
      <c r="I252" s="13">
        <v>5660</v>
      </c>
      <c r="K252" s="11">
        <v>242</v>
      </c>
      <c r="L252" s="12">
        <f t="shared" si="22"/>
        <v>5671.875</v>
      </c>
      <c r="M252" s="12">
        <f t="shared" si="23"/>
        <v>1.875</v>
      </c>
      <c r="N252" s="13">
        <v>5670</v>
      </c>
    </row>
    <row r="253" spans="1:14" x14ac:dyDescent="0.25">
      <c r="A253" s="11">
        <v>243</v>
      </c>
      <c r="B253" s="12">
        <f t="shared" si="18"/>
        <v>5695.3125</v>
      </c>
      <c r="C253" s="12">
        <f t="shared" si="19"/>
        <v>70.3125</v>
      </c>
      <c r="D253" s="13">
        <v>5625</v>
      </c>
      <c r="F253" s="11">
        <v>243</v>
      </c>
      <c r="G253" s="12">
        <f t="shared" si="20"/>
        <v>5695.3125</v>
      </c>
      <c r="H253" s="12">
        <f t="shared" si="21"/>
        <v>10.3125</v>
      </c>
      <c r="I253" s="13">
        <v>5685</v>
      </c>
      <c r="K253" s="11">
        <v>243</v>
      </c>
      <c r="L253" s="12">
        <f t="shared" si="22"/>
        <v>5695.3125</v>
      </c>
      <c r="M253" s="12">
        <f t="shared" si="23"/>
        <v>0.3125</v>
      </c>
      <c r="N253" s="13">
        <v>5695</v>
      </c>
    </row>
    <row r="254" spans="1:14" x14ac:dyDescent="0.25">
      <c r="A254" s="11">
        <v>244</v>
      </c>
      <c r="B254" s="12">
        <f t="shared" si="18"/>
        <v>5718.75</v>
      </c>
      <c r="C254" s="12">
        <f t="shared" si="19"/>
        <v>0.75</v>
      </c>
      <c r="D254" s="13">
        <v>5718</v>
      </c>
      <c r="F254" s="11">
        <v>244</v>
      </c>
      <c r="G254" s="12">
        <f t="shared" si="20"/>
        <v>5718.75</v>
      </c>
      <c r="H254" s="12">
        <f t="shared" si="21"/>
        <v>8.75</v>
      </c>
      <c r="I254" s="13">
        <v>5710</v>
      </c>
      <c r="K254" s="11">
        <v>244</v>
      </c>
      <c r="L254" s="12">
        <f t="shared" si="22"/>
        <v>5718.75</v>
      </c>
      <c r="M254" s="12">
        <f t="shared" si="23"/>
        <v>1.75</v>
      </c>
      <c r="N254" s="13">
        <v>5717</v>
      </c>
    </row>
    <row r="255" spans="1:14" x14ac:dyDescent="0.25">
      <c r="A255" s="11">
        <v>245</v>
      </c>
      <c r="B255" s="12">
        <f t="shared" si="18"/>
        <v>5742.1875</v>
      </c>
      <c r="C255" s="12">
        <f t="shared" si="19"/>
        <v>24.1875</v>
      </c>
      <c r="D255" s="13">
        <v>5718</v>
      </c>
      <c r="F255" s="11">
        <v>245</v>
      </c>
      <c r="G255" s="12">
        <f t="shared" si="20"/>
        <v>5742.1875</v>
      </c>
      <c r="H255" s="12">
        <f t="shared" si="21"/>
        <v>7.1875</v>
      </c>
      <c r="I255" s="13">
        <v>5735</v>
      </c>
      <c r="K255" s="11">
        <v>245</v>
      </c>
      <c r="L255" s="12">
        <f t="shared" si="22"/>
        <v>5742.1875</v>
      </c>
      <c r="M255" s="12">
        <f t="shared" si="23"/>
        <v>2.1875</v>
      </c>
      <c r="N255" s="13">
        <v>5740</v>
      </c>
    </row>
    <row r="256" spans="1:14" x14ac:dyDescent="0.25">
      <c r="A256" s="11">
        <v>246</v>
      </c>
      <c r="B256" s="12">
        <f t="shared" si="18"/>
        <v>5765.625</v>
      </c>
      <c r="C256" s="12">
        <f t="shared" si="19"/>
        <v>47.625</v>
      </c>
      <c r="D256" s="13">
        <v>5718</v>
      </c>
      <c r="F256" s="11">
        <v>246</v>
      </c>
      <c r="G256" s="12">
        <f t="shared" si="20"/>
        <v>5765.625</v>
      </c>
      <c r="H256" s="12">
        <f t="shared" si="21"/>
        <v>5.625</v>
      </c>
      <c r="I256" s="13">
        <v>5760</v>
      </c>
      <c r="K256" s="11">
        <v>246</v>
      </c>
      <c r="L256" s="12">
        <f t="shared" si="22"/>
        <v>5765.625</v>
      </c>
      <c r="M256" s="12">
        <f t="shared" si="23"/>
        <v>0.625</v>
      </c>
      <c r="N256" s="13">
        <v>5765</v>
      </c>
    </row>
    <row r="257" spans="1:14" x14ac:dyDescent="0.25">
      <c r="A257" s="11">
        <v>247</v>
      </c>
      <c r="B257" s="12">
        <f t="shared" si="18"/>
        <v>5789.0625</v>
      </c>
      <c r="C257" s="12">
        <f t="shared" si="19"/>
        <v>71.0625</v>
      </c>
      <c r="D257" s="13">
        <v>5718</v>
      </c>
      <c r="F257" s="11">
        <v>247</v>
      </c>
      <c r="G257" s="12">
        <f t="shared" si="20"/>
        <v>5789.0625</v>
      </c>
      <c r="H257" s="12">
        <f t="shared" si="21"/>
        <v>4.0625</v>
      </c>
      <c r="I257" s="13">
        <v>5785</v>
      </c>
      <c r="K257" s="11">
        <v>247</v>
      </c>
      <c r="L257" s="12">
        <f t="shared" si="22"/>
        <v>5789.0625</v>
      </c>
      <c r="M257" s="12">
        <f t="shared" si="23"/>
        <v>2.0625</v>
      </c>
      <c r="N257" s="13">
        <v>5787</v>
      </c>
    </row>
    <row r="258" spans="1:14" x14ac:dyDescent="0.25">
      <c r="A258" s="11">
        <v>248</v>
      </c>
      <c r="B258" s="12">
        <f t="shared" si="18"/>
        <v>5812.5</v>
      </c>
      <c r="C258" s="12">
        <f t="shared" si="19"/>
        <v>0.5</v>
      </c>
      <c r="D258" s="13">
        <v>5812</v>
      </c>
      <c r="F258" s="11">
        <v>248</v>
      </c>
      <c r="G258" s="12">
        <f t="shared" si="20"/>
        <v>5812.5</v>
      </c>
      <c r="H258" s="12">
        <f t="shared" si="21"/>
        <v>2.5</v>
      </c>
      <c r="I258" s="13">
        <v>5810</v>
      </c>
      <c r="K258" s="11">
        <v>248</v>
      </c>
      <c r="L258" s="12">
        <f t="shared" si="22"/>
        <v>5812.5</v>
      </c>
      <c r="M258" s="12">
        <f t="shared" si="23"/>
        <v>0.5</v>
      </c>
      <c r="N258" s="13">
        <v>5812</v>
      </c>
    </row>
    <row r="259" spans="1:14" x14ac:dyDescent="0.25">
      <c r="A259" s="11">
        <v>249</v>
      </c>
      <c r="B259" s="12">
        <f t="shared" si="18"/>
        <v>5835.9375</v>
      </c>
      <c r="C259" s="12">
        <f t="shared" si="19"/>
        <v>23.9375</v>
      </c>
      <c r="D259" s="13">
        <v>5812</v>
      </c>
      <c r="F259" s="11">
        <v>249</v>
      </c>
      <c r="G259" s="12">
        <f t="shared" si="20"/>
        <v>5835.9375</v>
      </c>
      <c r="H259" s="12">
        <f t="shared" si="21"/>
        <v>10.9375</v>
      </c>
      <c r="I259" s="13">
        <v>5825</v>
      </c>
      <c r="K259" s="11">
        <v>249</v>
      </c>
      <c r="L259" s="12">
        <f t="shared" si="22"/>
        <v>5835.9375</v>
      </c>
      <c r="M259" s="12">
        <f t="shared" si="23"/>
        <v>0.9375</v>
      </c>
      <c r="N259" s="13">
        <v>5835</v>
      </c>
    </row>
    <row r="260" spans="1:14" x14ac:dyDescent="0.25">
      <c r="A260" s="11">
        <v>250</v>
      </c>
      <c r="B260" s="12">
        <f t="shared" si="18"/>
        <v>5859.375</v>
      </c>
      <c r="C260" s="12">
        <f t="shared" si="19"/>
        <v>47.375</v>
      </c>
      <c r="D260" s="13">
        <v>5812</v>
      </c>
      <c r="F260" s="11">
        <v>250</v>
      </c>
      <c r="G260" s="12">
        <f t="shared" si="20"/>
        <v>5859.375</v>
      </c>
      <c r="H260" s="12">
        <f t="shared" si="21"/>
        <v>9.375</v>
      </c>
      <c r="I260" s="13">
        <v>5850</v>
      </c>
      <c r="K260" s="11">
        <v>250</v>
      </c>
      <c r="L260" s="12">
        <f t="shared" si="22"/>
        <v>5859.375</v>
      </c>
      <c r="M260" s="12">
        <f t="shared" si="23"/>
        <v>2.375</v>
      </c>
      <c r="N260" s="13">
        <v>5857</v>
      </c>
    </row>
    <row r="261" spans="1:14" x14ac:dyDescent="0.25">
      <c r="A261" s="11">
        <v>251</v>
      </c>
      <c r="B261" s="12">
        <f t="shared" si="18"/>
        <v>5882.8125</v>
      </c>
      <c r="C261" s="12">
        <f t="shared" si="19"/>
        <v>70.8125</v>
      </c>
      <c r="D261" s="13">
        <v>5812</v>
      </c>
      <c r="F261" s="11">
        <v>251</v>
      </c>
      <c r="G261" s="12">
        <f t="shared" si="20"/>
        <v>5882.8125</v>
      </c>
      <c r="H261" s="12">
        <f t="shared" si="21"/>
        <v>7.8125</v>
      </c>
      <c r="I261" s="13">
        <v>5875</v>
      </c>
      <c r="K261" s="11">
        <v>251</v>
      </c>
      <c r="L261" s="12">
        <f t="shared" si="22"/>
        <v>5882.8125</v>
      </c>
      <c r="M261" s="12">
        <f t="shared" si="23"/>
        <v>0.8125</v>
      </c>
      <c r="N261" s="13">
        <v>5882</v>
      </c>
    </row>
    <row r="262" spans="1:14" x14ac:dyDescent="0.25">
      <c r="A262" s="11">
        <v>252</v>
      </c>
      <c r="B262" s="12">
        <f t="shared" si="18"/>
        <v>5906.25</v>
      </c>
      <c r="C262" s="12">
        <f t="shared" si="19"/>
        <v>0.25</v>
      </c>
      <c r="D262" s="13">
        <v>5906</v>
      </c>
      <c r="F262" s="11">
        <v>252</v>
      </c>
      <c r="G262" s="12">
        <f t="shared" si="20"/>
        <v>5906.25</v>
      </c>
      <c r="H262" s="12">
        <f t="shared" si="21"/>
        <v>6.25</v>
      </c>
      <c r="I262" s="13">
        <v>5900</v>
      </c>
      <c r="K262" s="11">
        <v>252</v>
      </c>
      <c r="L262" s="12">
        <f t="shared" si="22"/>
        <v>5906.25</v>
      </c>
      <c r="M262" s="12">
        <f t="shared" si="23"/>
        <v>1.25</v>
      </c>
      <c r="N262" s="13">
        <v>5905</v>
      </c>
    </row>
    <row r="263" spans="1:14" x14ac:dyDescent="0.25">
      <c r="A263" s="11">
        <v>253</v>
      </c>
      <c r="B263" s="12">
        <f t="shared" si="18"/>
        <v>5929.6875</v>
      </c>
      <c r="C263" s="12">
        <f t="shared" si="19"/>
        <v>23.6875</v>
      </c>
      <c r="D263" s="13">
        <v>5906</v>
      </c>
      <c r="F263" s="11">
        <v>253</v>
      </c>
      <c r="G263" s="12">
        <f t="shared" si="20"/>
        <v>5929.6875</v>
      </c>
      <c r="H263" s="12">
        <f t="shared" si="21"/>
        <v>4.6875</v>
      </c>
      <c r="I263" s="13">
        <v>5925</v>
      </c>
      <c r="K263" s="11">
        <v>253</v>
      </c>
      <c r="L263" s="12">
        <f t="shared" si="22"/>
        <v>5929.6875</v>
      </c>
      <c r="M263" s="12">
        <f t="shared" si="23"/>
        <v>2.6875</v>
      </c>
      <c r="N263" s="13">
        <v>5927</v>
      </c>
    </row>
    <row r="264" spans="1:14" x14ac:dyDescent="0.25">
      <c r="A264" s="11">
        <v>254</v>
      </c>
      <c r="B264" s="12">
        <f t="shared" si="18"/>
        <v>5953.125</v>
      </c>
      <c r="C264" s="12">
        <f t="shared" si="19"/>
        <v>47.125</v>
      </c>
      <c r="D264" s="13">
        <v>5906</v>
      </c>
      <c r="F264" s="11">
        <v>254</v>
      </c>
      <c r="G264" s="12">
        <f t="shared" si="20"/>
        <v>5953.125</v>
      </c>
      <c r="H264" s="12">
        <f t="shared" si="21"/>
        <v>3.125</v>
      </c>
      <c r="I264" s="13">
        <v>5950</v>
      </c>
      <c r="K264" s="11">
        <v>254</v>
      </c>
      <c r="L264" s="12">
        <f t="shared" si="22"/>
        <v>5953.125</v>
      </c>
      <c r="M264" s="12">
        <f t="shared" si="23"/>
        <v>1.125</v>
      </c>
      <c r="N264" s="13">
        <v>5952</v>
      </c>
    </row>
    <row r="265" spans="1:14" x14ac:dyDescent="0.25">
      <c r="A265" s="11">
        <v>255</v>
      </c>
      <c r="B265" s="12">
        <f t="shared" si="18"/>
        <v>5976.5625</v>
      </c>
      <c r="C265" s="12">
        <f t="shared" si="19"/>
        <v>70.5625</v>
      </c>
      <c r="D265" s="13">
        <v>5906</v>
      </c>
      <c r="F265" s="11">
        <v>255</v>
      </c>
      <c r="G265" s="12">
        <f t="shared" si="20"/>
        <v>5976.5625</v>
      </c>
      <c r="H265" s="12">
        <f t="shared" si="21"/>
        <v>1.5625</v>
      </c>
      <c r="I265" s="13">
        <v>5975</v>
      </c>
      <c r="K265" s="11">
        <v>255</v>
      </c>
      <c r="L265" s="12">
        <f t="shared" si="22"/>
        <v>5976.5625</v>
      </c>
      <c r="M265" s="12">
        <f t="shared" si="23"/>
        <v>1.5625</v>
      </c>
      <c r="N265" s="13">
        <v>5975</v>
      </c>
    </row>
    <row r="266" spans="1:14" x14ac:dyDescent="0.25">
      <c r="A266" s="11">
        <v>256</v>
      </c>
      <c r="B266" s="12">
        <f t="shared" si="18"/>
        <v>6000</v>
      </c>
      <c r="C266" s="12">
        <f t="shared" si="19"/>
        <v>0</v>
      </c>
      <c r="D266" s="13">
        <v>6000</v>
      </c>
      <c r="F266" s="11">
        <v>256</v>
      </c>
      <c r="G266" s="12">
        <f t="shared" si="20"/>
        <v>6000</v>
      </c>
      <c r="H266" s="12">
        <f t="shared" si="21"/>
        <v>0</v>
      </c>
      <c r="I266" s="13">
        <v>6000</v>
      </c>
      <c r="K266" s="11">
        <v>256</v>
      </c>
      <c r="L266" s="12">
        <f t="shared" si="22"/>
        <v>6000</v>
      </c>
      <c r="M266" s="12">
        <f t="shared" si="23"/>
        <v>0</v>
      </c>
      <c r="N266" s="13">
        <v>6000</v>
      </c>
    </row>
    <row r="267" spans="1:14" x14ac:dyDescent="0.25">
      <c r="A267" s="11">
        <v>257</v>
      </c>
      <c r="B267" s="12">
        <f t="shared" si="18"/>
        <v>6023.4375</v>
      </c>
      <c r="C267" s="12">
        <f t="shared" si="19"/>
        <v>23.4375</v>
      </c>
      <c r="D267" s="13">
        <v>6000</v>
      </c>
      <c r="F267" s="11">
        <v>257</v>
      </c>
      <c r="G267" s="12">
        <f t="shared" si="20"/>
        <v>6023.4375</v>
      </c>
      <c r="H267" s="12">
        <f t="shared" si="21"/>
        <v>13.4375</v>
      </c>
      <c r="I267" s="13">
        <v>6010</v>
      </c>
      <c r="K267" s="11">
        <v>257</v>
      </c>
      <c r="L267" s="12">
        <f t="shared" si="22"/>
        <v>6023.4375</v>
      </c>
      <c r="M267" s="12">
        <f t="shared" si="23"/>
        <v>1.4375</v>
      </c>
      <c r="N267" s="13">
        <v>6022</v>
      </c>
    </row>
    <row r="268" spans="1:14" x14ac:dyDescent="0.25">
      <c r="A268" s="11">
        <v>258</v>
      </c>
      <c r="B268" s="12">
        <f t="shared" si="18"/>
        <v>6046.875</v>
      </c>
      <c r="C268" s="12">
        <f t="shared" si="19"/>
        <v>46.875</v>
      </c>
      <c r="D268" s="13">
        <v>6000</v>
      </c>
      <c r="F268" s="11">
        <v>258</v>
      </c>
      <c r="G268" s="12">
        <f t="shared" si="20"/>
        <v>6046.875</v>
      </c>
      <c r="H268" s="12">
        <f t="shared" si="21"/>
        <v>11.875</v>
      </c>
      <c r="I268" s="13">
        <v>6035</v>
      </c>
      <c r="K268" s="11">
        <v>258</v>
      </c>
      <c r="L268" s="12">
        <f t="shared" si="22"/>
        <v>6046.875</v>
      </c>
      <c r="M268" s="12">
        <f t="shared" si="23"/>
        <v>1.875</v>
      </c>
      <c r="N268" s="13">
        <v>6045</v>
      </c>
    </row>
    <row r="269" spans="1:14" x14ac:dyDescent="0.25">
      <c r="A269" s="11">
        <v>259</v>
      </c>
      <c r="B269" s="12">
        <f t="shared" ref="B269:B332" si="24">A269*375/16</f>
        <v>6070.3125</v>
      </c>
      <c r="C269" s="12">
        <f t="shared" ref="C269:C332" si="25">B269-D269</f>
        <v>70.3125</v>
      </c>
      <c r="D269" s="13">
        <v>6000</v>
      </c>
      <c r="F269" s="11">
        <v>259</v>
      </c>
      <c r="G269" s="12">
        <f t="shared" ref="G269:G332" si="26">F269*375/16</f>
        <v>6070.3125</v>
      </c>
      <c r="H269" s="12">
        <f t="shared" ref="H269:H332" si="27">G269-I269</f>
        <v>10.3125</v>
      </c>
      <c r="I269" s="13">
        <v>6060</v>
      </c>
      <c r="K269" s="11">
        <v>259</v>
      </c>
      <c r="L269" s="12">
        <f t="shared" ref="L269:L332" si="28">K269*375/16</f>
        <v>6070.3125</v>
      </c>
      <c r="M269" s="12">
        <f t="shared" ref="M269:M332" si="29">L269-N269</f>
        <v>0.3125</v>
      </c>
      <c r="N269" s="13">
        <v>6070</v>
      </c>
    </row>
    <row r="270" spans="1:14" x14ac:dyDescent="0.25">
      <c r="A270" s="11">
        <v>260</v>
      </c>
      <c r="B270" s="12">
        <f t="shared" si="24"/>
        <v>6093.75</v>
      </c>
      <c r="C270" s="12">
        <f t="shared" si="25"/>
        <v>0.75</v>
      </c>
      <c r="D270" s="13">
        <v>6093</v>
      </c>
      <c r="F270" s="11">
        <v>260</v>
      </c>
      <c r="G270" s="12">
        <f t="shared" si="26"/>
        <v>6093.75</v>
      </c>
      <c r="H270" s="12">
        <f t="shared" si="27"/>
        <v>8.75</v>
      </c>
      <c r="I270" s="13">
        <v>6085</v>
      </c>
      <c r="K270" s="11">
        <v>260</v>
      </c>
      <c r="L270" s="12">
        <f t="shared" si="28"/>
        <v>6093.75</v>
      </c>
      <c r="M270" s="12">
        <f t="shared" si="29"/>
        <v>1.75</v>
      </c>
      <c r="N270" s="13">
        <v>6092</v>
      </c>
    </row>
    <row r="271" spans="1:14" x14ac:dyDescent="0.25">
      <c r="A271" s="11">
        <v>261</v>
      </c>
      <c r="B271" s="12">
        <f t="shared" si="24"/>
        <v>6117.1875</v>
      </c>
      <c r="C271" s="12">
        <f t="shared" si="25"/>
        <v>24.1875</v>
      </c>
      <c r="D271" s="13">
        <v>6093</v>
      </c>
      <c r="F271" s="11">
        <v>261</v>
      </c>
      <c r="G271" s="12">
        <f t="shared" si="26"/>
        <v>6117.1875</v>
      </c>
      <c r="H271" s="12">
        <f t="shared" si="27"/>
        <v>7.1875</v>
      </c>
      <c r="I271" s="13">
        <v>6110</v>
      </c>
      <c r="K271" s="11">
        <v>261</v>
      </c>
      <c r="L271" s="12">
        <f t="shared" si="28"/>
        <v>6117.1875</v>
      </c>
      <c r="M271" s="12">
        <f t="shared" si="29"/>
        <v>2.1875</v>
      </c>
      <c r="N271" s="13">
        <v>6115</v>
      </c>
    </row>
    <row r="272" spans="1:14" x14ac:dyDescent="0.25">
      <c r="A272" s="11">
        <v>262</v>
      </c>
      <c r="B272" s="12">
        <f t="shared" si="24"/>
        <v>6140.625</v>
      </c>
      <c r="C272" s="12">
        <f t="shared" si="25"/>
        <v>47.625</v>
      </c>
      <c r="D272" s="13">
        <v>6093</v>
      </c>
      <c r="F272" s="11">
        <v>262</v>
      </c>
      <c r="G272" s="12">
        <f t="shared" si="26"/>
        <v>6140.625</v>
      </c>
      <c r="H272" s="12">
        <f t="shared" si="27"/>
        <v>5.625</v>
      </c>
      <c r="I272" s="13">
        <v>6135</v>
      </c>
      <c r="K272" s="11">
        <v>262</v>
      </c>
      <c r="L272" s="12">
        <f t="shared" si="28"/>
        <v>6140.625</v>
      </c>
      <c r="M272" s="12">
        <f t="shared" si="29"/>
        <v>0.625</v>
      </c>
      <c r="N272" s="13">
        <v>6140</v>
      </c>
    </row>
    <row r="273" spans="1:14" x14ac:dyDescent="0.25">
      <c r="A273" s="11">
        <v>263</v>
      </c>
      <c r="B273" s="12">
        <f t="shared" si="24"/>
        <v>6164.0625</v>
      </c>
      <c r="C273" s="12">
        <f t="shared" si="25"/>
        <v>71.0625</v>
      </c>
      <c r="D273" s="13">
        <v>6093</v>
      </c>
      <c r="F273" s="11">
        <v>263</v>
      </c>
      <c r="G273" s="12">
        <f t="shared" si="26"/>
        <v>6164.0625</v>
      </c>
      <c r="H273" s="12">
        <f t="shared" si="27"/>
        <v>4.0625</v>
      </c>
      <c r="I273" s="13">
        <v>6160</v>
      </c>
      <c r="K273" s="11">
        <v>263</v>
      </c>
      <c r="L273" s="12">
        <f t="shared" si="28"/>
        <v>6164.0625</v>
      </c>
      <c r="M273" s="12">
        <f t="shared" si="29"/>
        <v>2.0625</v>
      </c>
      <c r="N273" s="13">
        <v>6162</v>
      </c>
    </row>
    <row r="274" spans="1:14" x14ac:dyDescent="0.25">
      <c r="A274" s="11">
        <v>264</v>
      </c>
      <c r="B274" s="12">
        <f t="shared" si="24"/>
        <v>6187.5</v>
      </c>
      <c r="C274" s="12">
        <f t="shared" si="25"/>
        <v>0.5</v>
      </c>
      <c r="D274" s="13">
        <v>6187</v>
      </c>
      <c r="F274" s="11">
        <v>264</v>
      </c>
      <c r="G274" s="12">
        <f t="shared" si="26"/>
        <v>6187.5</v>
      </c>
      <c r="H274" s="12">
        <f t="shared" si="27"/>
        <v>2.5</v>
      </c>
      <c r="I274" s="13">
        <v>6185</v>
      </c>
      <c r="K274" s="11">
        <v>264</v>
      </c>
      <c r="L274" s="12">
        <f t="shared" si="28"/>
        <v>6187.5</v>
      </c>
      <c r="M274" s="12">
        <f t="shared" si="29"/>
        <v>0.5</v>
      </c>
      <c r="N274" s="13">
        <v>6187</v>
      </c>
    </row>
    <row r="275" spans="1:14" x14ac:dyDescent="0.25">
      <c r="A275" s="11">
        <v>265</v>
      </c>
      <c r="B275" s="12">
        <f t="shared" si="24"/>
        <v>6210.9375</v>
      </c>
      <c r="C275" s="12">
        <f t="shared" si="25"/>
        <v>23.9375</v>
      </c>
      <c r="D275" s="13">
        <v>6187</v>
      </c>
      <c r="F275" s="11">
        <v>265</v>
      </c>
      <c r="G275" s="12">
        <f t="shared" si="26"/>
        <v>6210.9375</v>
      </c>
      <c r="H275" s="12">
        <f t="shared" si="27"/>
        <v>10.9375</v>
      </c>
      <c r="I275" s="13">
        <v>6200</v>
      </c>
      <c r="K275" s="11">
        <v>265</v>
      </c>
      <c r="L275" s="12">
        <f t="shared" si="28"/>
        <v>6210.9375</v>
      </c>
      <c r="M275" s="12">
        <f t="shared" si="29"/>
        <v>0.9375</v>
      </c>
      <c r="N275" s="13">
        <v>6210</v>
      </c>
    </row>
    <row r="276" spans="1:14" x14ac:dyDescent="0.25">
      <c r="A276" s="11">
        <v>266</v>
      </c>
      <c r="B276" s="12">
        <f t="shared" si="24"/>
        <v>6234.375</v>
      </c>
      <c r="C276" s="12">
        <f t="shared" si="25"/>
        <v>47.375</v>
      </c>
      <c r="D276" s="13">
        <v>6187</v>
      </c>
      <c r="F276" s="11">
        <v>266</v>
      </c>
      <c r="G276" s="12">
        <f t="shared" si="26"/>
        <v>6234.375</v>
      </c>
      <c r="H276" s="12">
        <f t="shared" si="27"/>
        <v>9.375</v>
      </c>
      <c r="I276" s="13">
        <v>6225</v>
      </c>
      <c r="K276" s="11">
        <v>266</v>
      </c>
      <c r="L276" s="12">
        <f t="shared" si="28"/>
        <v>6234.375</v>
      </c>
      <c r="M276" s="12">
        <f t="shared" si="29"/>
        <v>2.375</v>
      </c>
      <c r="N276" s="13">
        <v>6232</v>
      </c>
    </row>
    <row r="277" spans="1:14" x14ac:dyDescent="0.25">
      <c r="A277" s="11">
        <v>267</v>
      </c>
      <c r="B277" s="12">
        <f t="shared" si="24"/>
        <v>6257.8125</v>
      </c>
      <c r="C277" s="12">
        <f t="shared" si="25"/>
        <v>70.8125</v>
      </c>
      <c r="D277" s="13">
        <v>6187</v>
      </c>
      <c r="F277" s="11">
        <v>267</v>
      </c>
      <c r="G277" s="12">
        <f t="shared" si="26"/>
        <v>6257.8125</v>
      </c>
      <c r="H277" s="12">
        <f t="shared" si="27"/>
        <v>7.8125</v>
      </c>
      <c r="I277" s="13">
        <v>6250</v>
      </c>
      <c r="K277" s="11">
        <v>267</v>
      </c>
      <c r="L277" s="12">
        <f t="shared" si="28"/>
        <v>6257.8125</v>
      </c>
      <c r="M277" s="12">
        <f t="shared" si="29"/>
        <v>0.8125</v>
      </c>
      <c r="N277" s="13">
        <v>6257</v>
      </c>
    </row>
    <row r="278" spans="1:14" x14ac:dyDescent="0.25">
      <c r="A278" s="11">
        <v>268</v>
      </c>
      <c r="B278" s="12">
        <f t="shared" si="24"/>
        <v>6281.25</v>
      </c>
      <c r="C278" s="12">
        <f t="shared" si="25"/>
        <v>0.25</v>
      </c>
      <c r="D278" s="13">
        <v>6281</v>
      </c>
      <c r="F278" s="11">
        <v>268</v>
      </c>
      <c r="G278" s="12">
        <f t="shared" si="26"/>
        <v>6281.25</v>
      </c>
      <c r="H278" s="12">
        <f t="shared" si="27"/>
        <v>6.25</v>
      </c>
      <c r="I278" s="13">
        <v>6275</v>
      </c>
      <c r="K278" s="11">
        <v>268</v>
      </c>
      <c r="L278" s="12">
        <f t="shared" si="28"/>
        <v>6281.25</v>
      </c>
      <c r="M278" s="12">
        <f t="shared" si="29"/>
        <v>1.25</v>
      </c>
      <c r="N278" s="13">
        <v>6280</v>
      </c>
    </row>
    <row r="279" spans="1:14" x14ac:dyDescent="0.25">
      <c r="A279" s="11">
        <v>269</v>
      </c>
      <c r="B279" s="12">
        <f t="shared" si="24"/>
        <v>6304.6875</v>
      </c>
      <c r="C279" s="12">
        <f t="shared" si="25"/>
        <v>23.6875</v>
      </c>
      <c r="D279" s="13">
        <v>6281</v>
      </c>
      <c r="F279" s="11">
        <v>269</v>
      </c>
      <c r="G279" s="12">
        <f t="shared" si="26"/>
        <v>6304.6875</v>
      </c>
      <c r="H279" s="12">
        <f t="shared" si="27"/>
        <v>4.6875</v>
      </c>
      <c r="I279" s="13">
        <v>6300</v>
      </c>
      <c r="K279" s="11">
        <v>269</v>
      </c>
      <c r="L279" s="12">
        <f t="shared" si="28"/>
        <v>6304.6875</v>
      </c>
      <c r="M279" s="12">
        <f t="shared" si="29"/>
        <v>2.6875</v>
      </c>
      <c r="N279" s="13">
        <v>6302</v>
      </c>
    </row>
    <row r="280" spans="1:14" x14ac:dyDescent="0.25">
      <c r="A280" s="11">
        <v>270</v>
      </c>
      <c r="B280" s="12">
        <f t="shared" si="24"/>
        <v>6328.125</v>
      </c>
      <c r="C280" s="12">
        <f t="shared" si="25"/>
        <v>47.125</v>
      </c>
      <c r="D280" s="13">
        <v>6281</v>
      </c>
      <c r="F280" s="11">
        <v>270</v>
      </c>
      <c r="G280" s="12">
        <f t="shared" si="26"/>
        <v>6328.125</v>
      </c>
      <c r="H280" s="12">
        <f t="shared" si="27"/>
        <v>3.125</v>
      </c>
      <c r="I280" s="13">
        <v>6325</v>
      </c>
      <c r="K280" s="11">
        <v>270</v>
      </c>
      <c r="L280" s="12">
        <f t="shared" si="28"/>
        <v>6328.125</v>
      </c>
      <c r="M280" s="12">
        <f t="shared" si="29"/>
        <v>1.125</v>
      </c>
      <c r="N280" s="13">
        <v>6327</v>
      </c>
    </row>
    <row r="281" spans="1:14" x14ac:dyDescent="0.25">
      <c r="A281" s="11">
        <v>271</v>
      </c>
      <c r="B281" s="12">
        <f t="shared" si="24"/>
        <v>6351.5625</v>
      </c>
      <c r="C281" s="12">
        <f t="shared" si="25"/>
        <v>70.5625</v>
      </c>
      <c r="D281" s="13">
        <v>6281</v>
      </c>
      <c r="F281" s="11">
        <v>271</v>
      </c>
      <c r="G281" s="12">
        <f t="shared" si="26"/>
        <v>6351.5625</v>
      </c>
      <c r="H281" s="12">
        <f t="shared" si="27"/>
        <v>1.5625</v>
      </c>
      <c r="I281" s="13">
        <v>6350</v>
      </c>
      <c r="K281" s="11">
        <v>271</v>
      </c>
      <c r="L281" s="12">
        <f t="shared" si="28"/>
        <v>6351.5625</v>
      </c>
      <c r="M281" s="12">
        <f t="shared" si="29"/>
        <v>1.5625</v>
      </c>
      <c r="N281" s="13">
        <v>6350</v>
      </c>
    </row>
    <row r="282" spans="1:14" x14ac:dyDescent="0.25">
      <c r="A282" s="11">
        <v>272</v>
      </c>
      <c r="B282" s="12">
        <f t="shared" si="24"/>
        <v>6375</v>
      </c>
      <c r="C282" s="12">
        <f t="shared" si="25"/>
        <v>0</v>
      </c>
      <c r="D282" s="13">
        <v>6375</v>
      </c>
      <c r="F282" s="11">
        <v>272</v>
      </c>
      <c r="G282" s="12">
        <f t="shared" si="26"/>
        <v>6375</v>
      </c>
      <c r="H282" s="12">
        <f t="shared" si="27"/>
        <v>0</v>
      </c>
      <c r="I282" s="13">
        <v>6375</v>
      </c>
      <c r="K282" s="11">
        <v>272</v>
      </c>
      <c r="L282" s="12">
        <f t="shared" si="28"/>
        <v>6375</v>
      </c>
      <c r="M282" s="12">
        <f t="shared" si="29"/>
        <v>0</v>
      </c>
      <c r="N282" s="13">
        <v>6375</v>
      </c>
    </row>
    <row r="283" spans="1:14" x14ac:dyDescent="0.25">
      <c r="A283" s="11">
        <v>273</v>
      </c>
      <c r="B283" s="12">
        <f t="shared" si="24"/>
        <v>6398.4375</v>
      </c>
      <c r="C283" s="12">
        <f t="shared" si="25"/>
        <v>23.4375</v>
      </c>
      <c r="D283" s="13">
        <v>6375</v>
      </c>
      <c r="F283" s="11">
        <v>273</v>
      </c>
      <c r="G283" s="12">
        <f t="shared" si="26"/>
        <v>6398.4375</v>
      </c>
      <c r="H283" s="12">
        <f t="shared" si="27"/>
        <v>13.4375</v>
      </c>
      <c r="I283" s="13">
        <v>6385</v>
      </c>
      <c r="K283" s="11">
        <v>273</v>
      </c>
      <c r="L283" s="12">
        <f t="shared" si="28"/>
        <v>6398.4375</v>
      </c>
      <c r="M283" s="12">
        <f t="shared" si="29"/>
        <v>1.4375</v>
      </c>
      <c r="N283" s="13">
        <v>6397</v>
      </c>
    </row>
    <row r="284" spans="1:14" x14ac:dyDescent="0.25">
      <c r="A284" s="11">
        <v>274</v>
      </c>
      <c r="B284" s="12">
        <f t="shared" si="24"/>
        <v>6421.875</v>
      </c>
      <c r="C284" s="12">
        <f t="shared" si="25"/>
        <v>46.875</v>
      </c>
      <c r="D284" s="13">
        <v>6375</v>
      </c>
      <c r="F284" s="11">
        <v>274</v>
      </c>
      <c r="G284" s="12">
        <f t="shared" si="26"/>
        <v>6421.875</v>
      </c>
      <c r="H284" s="12">
        <f t="shared" si="27"/>
        <v>11.875</v>
      </c>
      <c r="I284" s="13">
        <v>6410</v>
      </c>
      <c r="K284" s="11">
        <v>274</v>
      </c>
      <c r="L284" s="12">
        <f t="shared" si="28"/>
        <v>6421.875</v>
      </c>
      <c r="M284" s="12">
        <f t="shared" si="29"/>
        <v>1.875</v>
      </c>
      <c r="N284" s="13">
        <v>6420</v>
      </c>
    </row>
    <row r="285" spans="1:14" x14ac:dyDescent="0.25">
      <c r="A285" s="11">
        <v>275</v>
      </c>
      <c r="B285" s="12">
        <f t="shared" si="24"/>
        <v>6445.3125</v>
      </c>
      <c r="C285" s="12">
        <f t="shared" si="25"/>
        <v>70.3125</v>
      </c>
      <c r="D285" s="13">
        <v>6375</v>
      </c>
      <c r="F285" s="11">
        <v>275</v>
      </c>
      <c r="G285" s="12">
        <f t="shared" si="26"/>
        <v>6445.3125</v>
      </c>
      <c r="H285" s="12">
        <f t="shared" si="27"/>
        <v>10.3125</v>
      </c>
      <c r="I285" s="13">
        <v>6435</v>
      </c>
      <c r="K285" s="11">
        <v>275</v>
      </c>
      <c r="L285" s="12">
        <f t="shared" si="28"/>
        <v>6445.3125</v>
      </c>
      <c r="M285" s="12">
        <f t="shared" si="29"/>
        <v>0.3125</v>
      </c>
      <c r="N285" s="13">
        <v>6445</v>
      </c>
    </row>
    <row r="286" spans="1:14" x14ac:dyDescent="0.25">
      <c r="A286" s="11">
        <v>276</v>
      </c>
      <c r="B286" s="12">
        <f t="shared" si="24"/>
        <v>6468.75</v>
      </c>
      <c r="C286" s="12">
        <f t="shared" si="25"/>
        <v>0.75</v>
      </c>
      <c r="D286" s="13">
        <v>6468</v>
      </c>
      <c r="F286" s="11">
        <v>276</v>
      </c>
      <c r="G286" s="12">
        <f t="shared" si="26"/>
        <v>6468.75</v>
      </c>
      <c r="H286" s="12">
        <f t="shared" si="27"/>
        <v>8.75</v>
      </c>
      <c r="I286" s="13">
        <v>6460</v>
      </c>
      <c r="K286" s="11">
        <v>276</v>
      </c>
      <c r="L286" s="12">
        <f t="shared" si="28"/>
        <v>6468.75</v>
      </c>
      <c r="M286" s="12">
        <f t="shared" si="29"/>
        <v>1.75</v>
      </c>
      <c r="N286" s="13">
        <v>6467</v>
      </c>
    </row>
    <row r="287" spans="1:14" x14ac:dyDescent="0.25">
      <c r="A287" s="11">
        <v>277</v>
      </c>
      <c r="B287" s="12">
        <f t="shared" si="24"/>
        <v>6492.1875</v>
      </c>
      <c r="C287" s="12">
        <f t="shared" si="25"/>
        <v>24.1875</v>
      </c>
      <c r="D287" s="13">
        <v>6468</v>
      </c>
      <c r="F287" s="11">
        <v>277</v>
      </c>
      <c r="G287" s="12">
        <f t="shared" si="26"/>
        <v>6492.1875</v>
      </c>
      <c r="H287" s="12">
        <f t="shared" si="27"/>
        <v>7.1875</v>
      </c>
      <c r="I287" s="13">
        <v>6485</v>
      </c>
      <c r="K287" s="11">
        <v>277</v>
      </c>
      <c r="L287" s="12">
        <f t="shared" si="28"/>
        <v>6492.1875</v>
      </c>
      <c r="M287" s="12">
        <f t="shared" si="29"/>
        <v>2.1875</v>
      </c>
      <c r="N287" s="13">
        <v>6490</v>
      </c>
    </row>
    <row r="288" spans="1:14" x14ac:dyDescent="0.25">
      <c r="A288" s="11">
        <v>278</v>
      </c>
      <c r="B288" s="12">
        <f t="shared" si="24"/>
        <v>6515.625</v>
      </c>
      <c r="C288" s="12">
        <f t="shared" si="25"/>
        <v>47.625</v>
      </c>
      <c r="D288" s="13">
        <v>6468</v>
      </c>
      <c r="F288" s="11">
        <v>278</v>
      </c>
      <c r="G288" s="12">
        <f t="shared" si="26"/>
        <v>6515.625</v>
      </c>
      <c r="H288" s="12">
        <f t="shared" si="27"/>
        <v>5.625</v>
      </c>
      <c r="I288" s="13">
        <v>6510</v>
      </c>
      <c r="K288" s="11">
        <v>278</v>
      </c>
      <c r="L288" s="12">
        <f t="shared" si="28"/>
        <v>6515.625</v>
      </c>
      <c r="M288" s="12">
        <f t="shared" si="29"/>
        <v>0.625</v>
      </c>
      <c r="N288" s="13">
        <v>6515</v>
      </c>
    </row>
    <row r="289" spans="1:14" x14ac:dyDescent="0.25">
      <c r="A289" s="11">
        <v>279</v>
      </c>
      <c r="B289" s="12">
        <f t="shared" si="24"/>
        <v>6539.0625</v>
      </c>
      <c r="C289" s="12">
        <f t="shared" si="25"/>
        <v>71.0625</v>
      </c>
      <c r="D289" s="13">
        <v>6468</v>
      </c>
      <c r="F289" s="11">
        <v>279</v>
      </c>
      <c r="G289" s="12">
        <f t="shared" si="26"/>
        <v>6539.0625</v>
      </c>
      <c r="H289" s="12">
        <f t="shared" si="27"/>
        <v>4.0625</v>
      </c>
      <c r="I289" s="13">
        <v>6535</v>
      </c>
      <c r="K289" s="11">
        <v>279</v>
      </c>
      <c r="L289" s="12">
        <f t="shared" si="28"/>
        <v>6539.0625</v>
      </c>
      <c r="M289" s="12">
        <f t="shared" si="29"/>
        <v>2.0625</v>
      </c>
      <c r="N289" s="13">
        <v>6537</v>
      </c>
    </row>
    <row r="290" spans="1:14" x14ac:dyDescent="0.25">
      <c r="A290" s="11">
        <v>280</v>
      </c>
      <c r="B290" s="12">
        <f t="shared" si="24"/>
        <v>6562.5</v>
      </c>
      <c r="C290" s="12">
        <f t="shared" si="25"/>
        <v>0.5</v>
      </c>
      <c r="D290" s="13">
        <v>6562</v>
      </c>
      <c r="F290" s="11">
        <v>280</v>
      </c>
      <c r="G290" s="12">
        <f t="shared" si="26"/>
        <v>6562.5</v>
      </c>
      <c r="H290" s="12">
        <f t="shared" si="27"/>
        <v>2.5</v>
      </c>
      <c r="I290" s="13">
        <v>6560</v>
      </c>
      <c r="K290" s="11">
        <v>280</v>
      </c>
      <c r="L290" s="12">
        <f t="shared" si="28"/>
        <v>6562.5</v>
      </c>
      <c r="M290" s="12">
        <f t="shared" si="29"/>
        <v>0.5</v>
      </c>
      <c r="N290" s="13">
        <v>6562</v>
      </c>
    </row>
    <row r="291" spans="1:14" x14ac:dyDescent="0.25">
      <c r="A291" s="11">
        <v>281</v>
      </c>
      <c r="B291" s="12">
        <f t="shared" si="24"/>
        <v>6585.9375</v>
      </c>
      <c r="C291" s="12">
        <f t="shared" si="25"/>
        <v>23.9375</v>
      </c>
      <c r="D291" s="13">
        <v>6562</v>
      </c>
      <c r="F291" s="11">
        <v>281</v>
      </c>
      <c r="G291" s="12">
        <f t="shared" si="26"/>
        <v>6585.9375</v>
      </c>
      <c r="H291" s="12">
        <f t="shared" si="27"/>
        <v>10.9375</v>
      </c>
      <c r="I291" s="13">
        <v>6575</v>
      </c>
      <c r="K291" s="11">
        <v>281</v>
      </c>
      <c r="L291" s="12">
        <f t="shared" si="28"/>
        <v>6585.9375</v>
      </c>
      <c r="M291" s="12">
        <f t="shared" si="29"/>
        <v>0.9375</v>
      </c>
      <c r="N291" s="13">
        <v>6585</v>
      </c>
    </row>
    <row r="292" spans="1:14" x14ac:dyDescent="0.25">
      <c r="A292" s="11">
        <v>282</v>
      </c>
      <c r="B292" s="12">
        <f t="shared" si="24"/>
        <v>6609.375</v>
      </c>
      <c r="C292" s="12">
        <f t="shared" si="25"/>
        <v>47.375</v>
      </c>
      <c r="D292" s="13">
        <v>6562</v>
      </c>
      <c r="F292" s="11">
        <v>282</v>
      </c>
      <c r="G292" s="12">
        <f t="shared" si="26"/>
        <v>6609.375</v>
      </c>
      <c r="H292" s="12">
        <f t="shared" si="27"/>
        <v>9.375</v>
      </c>
      <c r="I292" s="13">
        <v>6600</v>
      </c>
      <c r="K292" s="11">
        <v>282</v>
      </c>
      <c r="L292" s="12">
        <f t="shared" si="28"/>
        <v>6609.375</v>
      </c>
      <c r="M292" s="12">
        <f t="shared" si="29"/>
        <v>2.375</v>
      </c>
      <c r="N292" s="13">
        <v>6607</v>
      </c>
    </row>
    <row r="293" spans="1:14" x14ac:dyDescent="0.25">
      <c r="A293" s="11">
        <v>283</v>
      </c>
      <c r="B293" s="12">
        <f t="shared" si="24"/>
        <v>6632.8125</v>
      </c>
      <c r="C293" s="12">
        <f t="shared" si="25"/>
        <v>70.8125</v>
      </c>
      <c r="D293" s="13">
        <v>6562</v>
      </c>
      <c r="F293" s="11">
        <v>283</v>
      </c>
      <c r="G293" s="12">
        <f t="shared" si="26"/>
        <v>6632.8125</v>
      </c>
      <c r="H293" s="12">
        <f t="shared" si="27"/>
        <v>7.8125</v>
      </c>
      <c r="I293" s="13">
        <v>6625</v>
      </c>
      <c r="K293" s="11">
        <v>283</v>
      </c>
      <c r="L293" s="12">
        <f t="shared" si="28"/>
        <v>6632.8125</v>
      </c>
      <c r="M293" s="12">
        <f t="shared" si="29"/>
        <v>0.8125</v>
      </c>
      <c r="N293" s="13">
        <v>6632</v>
      </c>
    </row>
    <row r="294" spans="1:14" x14ac:dyDescent="0.25">
      <c r="A294" s="11">
        <v>284</v>
      </c>
      <c r="B294" s="12">
        <f t="shared" si="24"/>
        <v>6656.25</v>
      </c>
      <c r="C294" s="12">
        <f t="shared" si="25"/>
        <v>0.25</v>
      </c>
      <c r="D294" s="13">
        <v>6656</v>
      </c>
      <c r="F294" s="11">
        <v>284</v>
      </c>
      <c r="G294" s="12">
        <f t="shared" si="26"/>
        <v>6656.25</v>
      </c>
      <c r="H294" s="12">
        <f t="shared" si="27"/>
        <v>6.25</v>
      </c>
      <c r="I294" s="13">
        <v>6650</v>
      </c>
      <c r="K294" s="11">
        <v>284</v>
      </c>
      <c r="L294" s="12">
        <f t="shared" si="28"/>
        <v>6656.25</v>
      </c>
      <c r="M294" s="12">
        <f t="shared" si="29"/>
        <v>1.25</v>
      </c>
      <c r="N294" s="13">
        <v>6655</v>
      </c>
    </row>
    <row r="295" spans="1:14" x14ac:dyDescent="0.25">
      <c r="A295" s="11">
        <v>285</v>
      </c>
      <c r="B295" s="12">
        <f t="shared" si="24"/>
        <v>6679.6875</v>
      </c>
      <c r="C295" s="12">
        <f t="shared" si="25"/>
        <v>23.6875</v>
      </c>
      <c r="D295" s="13">
        <v>6656</v>
      </c>
      <c r="F295" s="11">
        <v>285</v>
      </c>
      <c r="G295" s="12">
        <f t="shared" si="26"/>
        <v>6679.6875</v>
      </c>
      <c r="H295" s="12">
        <f t="shared" si="27"/>
        <v>4.6875</v>
      </c>
      <c r="I295" s="13">
        <v>6675</v>
      </c>
      <c r="K295" s="11">
        <v>285</v>
      </c>
      <c r="L295" s="12">
        <f t="shared" si="28"/>
        <v>6679.6875</v>
      </c>
      <c r="M295" s="12">
        <f t="shared" si="29"/>
        <v>2.6875</v>
      </c>
      <c r="N295" s="13">
        <v>6677</v>
      </c>
    </row>
    <row r="296" spans="1:14" x14ac:dyDescent="0.25">
      <c r="A296" s="11">
        <v>286</v>
      </c>
      <c r="B296" s="12">
        <f t="shared" si="24"/>
        <v>6703.125</v>
      </c>
      <c r="C296" s="12">
        <f t="shared" si="25"/>
        <v>47.125</v>
      </c>
      <c r="D296" s="13">
        <v>6656</v>
      </c>
      <c r="F296" s="11">
        <v>286</v>
      </c>
      <c r="G296" s="12">
        <f t="shared" si="26"/>
        <v>6703.125</v>
      </c>
      <c r="H296" s="12">
        <f t="shared" si="27"/>
        <v>3.125</v>
      </c>
      <c r="I296" s="13">
        <v>6700</v>
      </c>
      <c r="K296" s="11">
        <v>286</v>
      </c>
      <c r="L296" s="12">
        <f t="shared" si="28"/>
        <v>6703.125</v>
      </c>
      <c r="M296" s="12">
        <f t="shared" si="29"/>
        <v>1.125</v>
      </c>
      <c r="N296" s="13">
        <v>6702</v>
      </c>
    </row>
    <row r="297" spans="1:14" x14ac:dyDescent="0.25">
      <c r="A297" s="11">
        <v>287</v>
      </c>
      <c r="B297" s="12">
        <f t="shared" si="24"/>
        <v>6726.5625</v>
      </c>
      <c r="C297" s="12">
        <f t="shared" si="25"/>
        <v>70.5625</v>
      </c>
      <c r="D297" s="13">
        <v>6656</v>
      </c>
      <c r="F297" s="11">
        <v>287</v>
      </c>
      <c r="G297" s="12">
        <f t="shared" si="26"/>
        <v>6726.5625</v>
      </c>
      <c r="H297" s="12">
        <f t="shared" si="27"/>
        <v>1.5625</v>
      </c>
      <c r="I297" s="13">
        <v>6725</v>
      </c>
      <c r="K297" s="11">
        <v>287</v>
      </c>
      <c r="L297" s="12">
        <f t="shared" si="28"/>
        <v>6726.5625</v>
      </c>
      <c r="M297" s="12">
        <f t="shared" si="29"/>
        <v>1.5625</v>
      </c>
      <c r="N297" s="13">
        <v>6725</v>
      </c>
    </row>
    <row r="298" spans="1:14" x14ac:dyDescent="0.25">
      <c r="A298" s="11">
        <v>288</v>
      </c>
      <c r="B298" s="12">
        <f t="shared" si="24"/>
        <v>6750</v>
      </c>
      <c r="C298" s="12">
        <f t="shared" si="25"/>
        <v>0</v>
      </c>
      <c r="D298" s="13">
        <v>6750</v>
      </c>
      <c r="F298" s="11">
        <v>288</v>
      </c>
      <c r="G298" s="12">
        <f t="shared" si="26"/>
        <v>6750</v>
      </c>
      <c r="H298" s="12">
        <f t="shared" si="27"/>
        <v>0</v>
      </c>
      <c r="I298" s="13">
        <v>6750</v>
      </c>
      <c r="K298" s="11">
        <v>288</v>
      </c>
      <c r="L298" s="12">
        <f t="shared" si="28"/>
        <v>6750</v>
      </c>
      <c r="M298" s="12">
        <f t="shared" si="29"/>
        <v>0</v>
      </c>
      <c r="N298" s="13">
        <v>6750</v>
      </c>
    </row>
    <row r="299" spans="1:14" x14ac:dyDescent="0.25">
      <c r="A299" s="11">
        <v>289</v>
      </c>
      <c r="B299" s="12">
        <f t="shared" si="24"/>
        <v>6773.4375</v>
      </c>
      <c r="C299" s="12">
        <f t="shared" si="25"/>
        <v>23.4375</v>
      </c>
      <c r="D299" s="13">
        <v>6750</v>
      </c>
      <c r="F299" s="11">
        <v>289</v>
      </c>
      <c r="G299" s="12">
        <f t="shared" si="26"/>
        <v>6773.4375</v>
      </c>
      <c r="H299" s="12">
        <f t="shared" si="27"/>
        <v>13.4375</v>
      </c>
      <c r="I299" s="13">
        <v>6760</v>
      </c>
      <c r="K299" s="11">
        <v>289</v>
      </c>
      <c r="L299" s="12">
        <f t="shared" si="28"/>
        <v>6773.4375</v>
      </c>
      <c r="M299" s="12">
        <f t="shared" si="29"/>
        <v>1.4375</v>
      </c>
      <c r="N299" s="13">
        <v>6772</v>
      </c>
    </row>
    <row r="300" spans="1:14" x14ac:dyDescent="0.25">
      <c r="A300" s="11">
        <v>290</v>
      </c>
      <c r="B300" s="12">
        <f t="shared" si="24"/>
        <v>6796.875</v>
      </c>
      <c r="C300" s="12">
        <f t="shared" si="25"/>
        <v>46.875</v>
      </c>
      <c r="D300" s="13">
        <v>6750</v>
      </c>
      <c r="F300" s="11">
        <v>290</v>
      </c>
      <c r="G300" s="12">
        <f t="shared" si="26"/>
        <v>6796.875</v>
      </c>
      <c r="H300" s="12">
        <f t="shared" si="27"/>
        <v>11.875</v>
      </c>
      <c r="I300" s="13">
        <v>6785</v>
      </c>
      <c r="K300" s="11">
        <v>290</v>
      </c>
      <c r="L300" s="12">
        <f t="shared" si="28"/>
        <v>6796.875</v>
      </c>
      <c r="M300" s="12">
        <f t="shared" si="29"/>
        <v>1.875</v>
      </c>
      <c r="N300" s="13">
        <v>6795</v>
      </c>
    </row>
    <row r="301" spans="1:14" x14ac:dyDescent="0.25">
      <c r="A301" s="11">
        <v>291</v>
      </c>
      <c r="B301" s="12">
        <f t="shared" si="24"/>
        <v>6820.3125</v>
      </c>
      <c r="C301" s="12">
        <f t="shared" si="25"/>
        <v>70.3125</v>
      </c>
      <c r="D301" s="13">
        <v>6750</v>
      </c>
      <c r="F301" s="11">
        <v>291</v>
      </c>
      <c r="G301" s="12">
        <f t="shared" si="26"/>
        <v>6820.3125</v>
      </c>
      <c r="H301" s="12">
        <f t="shared" si="27"/>
        <v>10.3125</v>
      </c>
      <c r="I301" s="13">
        <v>6810</v>
      </c>
      <c r="K301" s="11">
        <v>291</v>
      </c>
      <c r="L301" s="12">
        <f t="shared" si="28"/>
        <v>6820.3125</v>
      </c>
      <c r="M301" s="12">
        <f t="shared" si="29"/>
        <v>0.3125</v>
      </c>
      <c r="N301" s="13">
        <v>6820</v>
      </c>
    </row>
    <row r="302" spans="1:14" x14ac:dyDescent="0.25">
      <c r="A302" s="11">
        <v>292</v>
      </c>
      <c r="B302" s="12">
        <f t="shared" si="24"/>
        <v>6843.75</v>
      </c>
      <c r="C302" s="12">
        <f t="shared" si="25"/>
        <v>0.75</v>
      </c>
      <c r="D302" s="13">
        <v>6843</v>
      </c>
      <c r="F302" s="11">
        <v>292</v>
      </c>
      <c r="G302" s="12">
        <f t="shared" si="26"/>
        <v>6843.75</v>
      </c>
      <c r="H302" s="12">
        <f t="shared" si="27"/>
        <v>8.75</v>
      </c>
      <c r="I302" s="13">
        <v>6835</v>
      </c>
      <c r="K302" s="11">
        <v>292</v>
      </c>
      <c r="L302" s="12">
        <f t="shared" si="28"/>
        <v>6843.75</v>
      </c>
      <c r="M302" s="12">
        <f t="shared" si="29"/>
        <v>1.75</v>
      </c>
      <c r="N302" s="13">
        <v>6842</v>
      </c>
    </row>
    <row r="303" spans="1:14" x14ac:dyDescent="0.25">
      <c r="A303" s="11">
        <v>293</v>
      </c>
      <c r="B303" s="12">
        <f t="shared" si="24"/>
        <v>6867.1875</v>
      </c>
      <c r="C303" s="12">
        <f t="shared" si="25"/>
        <v>24.1875</v>
      </c>
      <c r="D303" s="13">
        <v>6843</v>
      </c>
      <c r="F303" s="11">
        <v>293</v>
      </c>
      <c r="G303" s="12">
        <f t="shared" si="26"/>
        <v>6867.1875</v>
      </c>
      <c r="H303" s="12">
        <f t="shared" si="27"/>
        <v>7.1875</v>
      </c>
      <c r="I303" s="13">
        <v>6860</v>
      </c>
      <c r="K303" s="11">
        <v>293</v>
      </c>
      <c r="L303" s="12">
        <f t="shared" si="28"/>
        <v>6867.1875</v>
      </c>
      <c r="M303" s="12">
        <f t="shared" si="29"/>
        <v>2.1875</v>
      </c>
      <c r="N303" s="13">
        <v>6865</v>
      </c>
    </row>
    <row r="304" spans="1:14" x14ac:dyDescent="0.25">
      <c r="A304" s="11">
        <v>294</v>
      </c>
      <c r="B304" s="12">
        <f t="shared" si="24"/>
        <v>6890.625</v>
      </c>
      <c r="C304" s="12">
        <f t="shared" si="25"/>
        <v>47.625</v>
      </c>
      <c r="D304" s="13">
        <v>6843</v>
      </c>
      <c r="F304" s="11">
        <v>294</v>
      </c>
      <c r="G304" s="12">
        <f t="shared" si="26"/>
        <v>6890.625</v>
      </c>
      <c r="H304" s="12">
        <f t="shared" si="27"/>
        <v>5.625</v>
      </c>
      <c r="I304" s="13">
        <v>6885</v>
      </c>
      <c r="K304" s="11">
        <v>294</v>
      </c>
      <c r="L304" s="12">
        <f t="shared" si="28"/>
        <v>6890.625</v>
      </c>
      <c r="M304" s="12">
        <f t="shared" si="29"/>
        <v>0.625</v>
      </c>
      <c r="N304" s="13">
        <v>6890</v>
      </c>
    </row>
    <row r="305" spans="1:14" x14ac:dyDescent="0.25">
      <c r="A305" s="11">
        <v>295</v>
      </c>
      <c r="B305" s="12">
        <f t="shared" si="24"/>
        <v>6914.0625</v>
      </c>
      <c r="C305" s="12">
        <f t="shared" si="25"/>
        <v>71.0625</v>
      </c>
      <c r="D305" s="13">
        <v>6843</v>
      </c>
      <c r="F305" s="11">
        <v>295</v>
      </c>
      <c r="G305" s="12">
        <f t="shared" si="26"/>
        <v>6914.0625</v>
      </c>
      <c r="H305" s="12">
        <f t="shared" si="27"/>
        <v>4.0625</v>
      </c>
      <c r="I305" s="13">
        <v>6910</v>
      </c>
      <c r="K305" s="11">
        <v>295</v>
      </c>
      <c r="L305" s="12">
        <f t="shared" si="28"/>
        <v>6914.0625</v>
      </c>
      <c r="M305" s="12">
        <f t="shared" si="29"/>
        <v>2.0625</v>
      </c>
      <c r="N305" s="13">
        <v>6912</v>
      </c>
    </row>
    <row r="306" spans="1:14" x14ac:dyDescent="0.25">
      <c r="A306" s="11">
        <v>296</v>
      </c>
      <c r="B306" s="12">
        <f t="shared" si="24"/>
        <v>6937.5</v>
      </c>
      <c r="C306" s="12">
        <f t="shared" si="25"/>
        <v>0.5</v>
      </c>
      <c r="D306" s="13">
        <v>6937</v>
      </c>
      <c r="F306" s="11">
        <v>296</v>
      </c>
      <c r="G306" s="12">
        <f t="shared" si="26"/>
        <v>6937.5</v>
      </c>
      <c r="H306" s="12">
        <f t="shared" si="27"/>
        <v>2.5</v>
      </c>
      <c r="I306" s="13">
        <v>6935</v>
      </c>
      <c r="K306" s="11">
        <v>296</v>
      </c>
      <c r="L306" s="12">
        <f t="shared" si="28"/>
        <v>6937.5</v>
      </c>
      <c r="M306" s="12">
        <f t="shared" si="29"/>
        <v>0.5</v>
      </c>
      <c r="N306" s="13">
        <v>6937</v>
      </c>
    </row>
    <row r="307" spans="1:14" x14ac:dyDescent="0.25">
      <c r="A307" s="11">
        <v>297</v>
      </c>
      <c r="B307" s="12">
        <f t="shared" si="24"/>
        <v>6960.9375</v>
      </c>
      <c r="C307" s="12">
        <f t="shared" si="25"/>
        <v>23.9375</v>
      </c>
      <c r="D307" s="13">
        <v>6937</v>
      </c>
      <c r="F307" s="11">
        <v>297</v>
      </c>
      <c r="G307" s="12">
        <f t="shared" si="26"/>
        <v>6960.9375</v>
      </c>
      <c r="H307" s="12">
        <f t="shared" si="27"/>
        <v>10.9375</v>
      </c>
      <c r="I307" s="13">
        <v>6950</v>
      </c>
      <c r="K307" s="11">
        <v>297</v>
      </c>
      <c r="L307" s="12">
        <f t="shared" si="28"/>
        <v>6960.9375</v>
      </c>
      <c r="M307" s="12">
        <f t="shared" si="29"/>
        <v>0.9375</v>
      </c>
      <c r="N307" s="13">
        <v>6960</v>
      </c>
    </row>
    <row r="308" spans="1:14" x14ac:dyDescent="0.25">
      <c r="A308" s="11">
        <v>298</v>
      </c>
      <c r="B308" s="12">
        <f t="shared" si="24"/>
        <v>6984.375</v>
      </c>
      <c r="C308" s="12">
        <f t="shared" si="25"/>
        <v>47.375</v>
      </c>
      <c r="D308" s="13">
        <v>6937</v>
      </c>
      <c r="F308" s="11">
        <v>298</v>
      </c>
      <c r="G308" s="12">
        <f t="shared" si="26"/>
        <v>6984.375</v>
      </c>
      <c r="H308" s="12">
        <f t="shared" si="27"/>
        <v>9.375</v>
      </c>
      <c r="I308" s="13">
        <v>6975</v>
      </c>
      <c r="K308" s="11">
        <v>298</v>
      </c>
      <c r="L308" s="12">
        <f t="shared" si="28"/>
        <v>6984.375</v>
      </c>
      <c r="M308" s="12">
        <f t="shared" si="29"/>
        <v>2.375</v>
      </c>
      <c r="N308" s="13">
        <v>6982</v>
      </c>
    </row>
    <row r="309" spans="1:14" x14ac:dyDescent="0.25">
      <c r="A309" s="11">
        <v>299</v>
      </c>
      <c r="B309" s="12">
        <f t="shared" si="24"/>
        <v>7007.8125</v>
      </c>
      <c r="C309" s="12">
        <f t="shared" si="25"/>
        <v>70.8125</v>
      </c>
      <c r="D309" s="13">
        <v>6937</v>
      </c>
      <c r="F309" s="11">
        <v>299</v>
      </c>
      <c r="G309" s="12">
        <f t="shared" si="26"/>
        <v>7007.8125</v>
      </c>
      <c r="H309" s="12">
        <f t="shared" si="27"/>
        <v>7.8125</v>
      </c>
      <c r="I309" s="13">
        <v>7000</v>
      </c>
      <c r="K309" s="11">
        <v>299</v>
      </c>
      <c r="L309" s="12">
        <f t="shared" si="28"/>
        <v>7007.8125</v>
      </c>
      <c r="M309" s="12">
        <f t="shared" si="29"/>
        <v>0.8125</v>
      </c>
      <c r="N309" s="13">
        <v>7007</v>
      </c>
    </row>
    <row r="310" spans="1:14" x14ac:dyDescent="0.25">
      <c r="A310" s="11">
        <v>300</v>
      </c>
      <c r="B310" s="12">
        <f t="shared" si="24"/>
        <v>7031.25</v>
      </c>
      <c r="C310" s="12">
        <f t="shared" si="25"/>
        <v>0.25</v>
      </c>
      <c r="D310" s="13">
        <v>7031</v>
      </c>
      <c r="F310" s="11">
        <v>300</v>
      </c>
      <c r="G310" s="12">
        <f t="shared" si="26"/>
        <v>7031.25</v>
      </c>
      <c r="H310" s="12">
        <f t="shared" si="27"/>
        <v>6.25</v>
      </c>
      <c r="I310" s="13">
        <v>7025</v>
      </c>
      <c r="K310" s="11">
        <v>300</v>
      </c>
      <c r="L310" s="12">
        <f t="shared" si="28"/>
        <v>7031.25</v>
      </c>
      <c r="M310" s="12">
        <f t="shared" si="29"/>
        <v>1.25</v>
      </c>
      <c r="N310" s="13">
        <v>7030</v>
      </c>
    </row>
    <row r="311" spans="1:14" x14ac:dyDescent="0.25">
      <c r="A311" s="11">
        <v>301</v>
      </c>
      <c r="B311" s="12">
        <f t="shared" si="24"/>
        <v>7054.6875</v>
      </c>
      <c r="C311" s="12">
        <f t="shared" si="25"/>
        <v>23.6875</v>
      </c>
      <c r="D311" s="13">
        <v>7031</v>
      </c>
      <c r="F311" s="11">
        <v>301</v>
      </c>
      <c r="G311" s="12">
        <f t="shared" si="26"/>
        <v>7054.6875</v>
      </c>
      <c r="H311" s="12">
        <f t="shared" si="27"/>
        <v>4.6875</v>
      </c>
      <c r="I311" s="13">
        <v>7050</v>
      </c>
      <c r="K311" s="11">
        <v>301</v>
      </c>
      <c r="L311" s="12">
        <f t="shared" si="28"/>
        <v>7054.6875</v>
      </c>
      <c r="M311" s="12">
        <f t="shared" si="29"/>
        <v>2.6875</v>
      </c>
      <c r="N311" s="13">
        <v>7052</v>
      </c>
    </row>
    <row r="312" spans="1:14" x14ac:dyDescent="0.25">
      <c r="A312" s="11">
        <v>302</v>
      </c>
      <c r="B312" s="12">
        <f t="shared" si="24"/>
        <v>7078.125</v>
      </c>
      <c r="C312" s="12">
        <f t="shared" si="25"/>
        <v>47.125</v>
      </c>
      <c r="D312" s="13">
        <v>7031</v>
      </c>
      <c r="F312" s="11">
        <v>302</v>
      </c>
      <c r="G312" s="12">
        <f t="shared" si="26"/>
        <v>7078.125</v>
      </c>
      <c r="H312" s="12">
        <f t="shared" si="27"/>
        <v>3.125</v>
      </c>
      <c r="I312" s="13">
        <v>7075</v>
      </c>
      <c r="K312" s="11">
        <v>302</v>
      </c>
      <c r="L312" s="12">
        <f t="shared" si="28"/>
        <v>7078.125</v>
      </c>
      <c r="M312" s="12">
        <f t="shared" si="29"/>
        <v>1.125</v>
      </c>
      <c r="N312" s="13">
        <v>7077</v>
      </c>
    </row>
    <row r="313" spans="1:14" x14ac:dyDescent="0.25">
      <c r="A313" s="11">
        <v>303</v>
      </c>
      <c r="B313" s="12">
        <f t="shared" si="24"/>
        <v>7101.5625</v>
      </c>
      <c r="C313" s="12">
        <f t="shared" si="25"/>
        <v>70.5625</v>
      </c>
      <c r="D313" s="13">
        <v>7031</v>
      </c>
      <c r="F313" s="11">
        <v>303</v>
      </c>
      <c r="G313" s="12">
        <f t="shared" si="26"/>
        <v>7101.5625</v>
      </c>
      <c r="H313" s="12">
        <f t="shared" si="27"/>
        <v>1.5625</v>
      </c>
      <c r="I313" s="13">
        <v>7100</v>
      </c>
      <c r="K313" s="11">
        <v>303</v>
      </c>
      <c r="L313" s="12">
        <f t="shared" si="28"/>
        <v>7101.5625</v>
      </c>
      <c r="M313" s="12">
        <f t="shared" si="29"/>
        <v>1.5625</v>
      </c>
      <c r="N313" s="13">
        <v>7100</v>
      </c>
    </row>
    <row r="314" spans="1:14" x14ac:dyDescent="0.25">
      <c r="A314" s="11">
        <v>304</v>
      </c>
      <c r="B314" s="12">
        <f t="shared" si="24"/>
        <v>7125</v>
      </c>
      <c r="C314" s="12">
        <f t="shared" si="25"/>
        <v>0</v>
      </c>
      <c r="D314" s="13">
        <v>7125</v>
      </c>
      <c r="F314" s="11">
        <v>304</v>
      </c>
      <c r="G314" s="12">
        <f t="shared" si="26"/>
        <v>7125</v>
      </c>
      <c r="H314" s="12">
        <f t="shared" si="27"/>
        <v>0</v>
      </c>
      <c r="I314" s="13">
        <v>7125</v>
      </c>
      <c r="K314" s="11">
        <v>304</v>
      </c>
      <c r="L314" s="12">
        <f t="shared" si="28"/>
        <v>7125</v>
      </c>
      <c r="M314" s="12">
        <f t="shared" si="29"/>
        <v>0</v>
      </c>
      <c r="N314" s="13">
        <v>7125</v>
      </c>
    </row>
    <row r="315" spans="1:14" x14ac:dyDescent="0.25">
      <c r="A315" s="11">
        <v>305</v>
      </c>
      <c r="B315" s="12">
        <f t="shared" si="24"/>
        <v>7148.4375</v>
      </c>
      <c r="C315" s="12">
        <f t="shared" si="25"/>
        <v>23.4375</v>
      </c>
      <c r="D315" s="13">
        <v>7125</v>
      </c>
      <c r="F315" s="11">
        <v>305</v>
      </c>
      <c r="G315" s="12">
        <f t="shared" si="26"/>
        <v>7148.4375</v>
      </c>
      <c r="H315" s="12">
        <f t="shared" si="27"/>
        <v>13.4375</v>
      </c>
      <c r="I315" s="13">
        <v>7135</v>
      </c>
      <c r="K315" s="11">
        <v>305</v>
      </c>
      <c r="L315" s="12">
        <f t="shared" si="28"/>
        <v>7148.4375</v>
      </c>
      <c r="M315" s="12">
        <f t="shared" si="29"/>
        <v>1.4375</v>
      </c>
      <c r="N315" s="13">
        <v>7147</v>
      </c>
    </row>
    <row r="316" spans="1:14" x14ac:dyDescent="0.25">
      <c r="A316" s="11">
        <v>306</v>
      </c>
      <c r="B316" s="12">
        <f t="shared" si="24"/>
        <v>7171.875</v>
      </c>
      <c r="C316" s="12">
        <f t="shared" si="25"/>
        <v>46.875</v>
      </c>
      <c r="D316" s="13">
        <v>7125</v>
      </c>
      <c r="F316" s="11">
        <v>306</v>
      </c>
      <c r="G316" s="12">
        <f t="shared" si="26"/>
        <v>7171.875</v>
      </c>
      <c r="H316" s="12">
        <f t="shared" si="27"/>
        <v>11.875</v>
      </c>
      <c r="I316" s="13">
        <v>7160</v>
      </c>
      <c r="K316" s="11">
        <v>306</v>
      </c>
      <c r="L316" s="12">
        <f t="shared" si="28"/>
        <v>7171.875</v>
      </c>
      <c r="M316" s="12">
        <f t="shared" si="29"/>
        <v>1.875</v>
      </c>
      <c r="N316" s="13">
        <v>7170</v>
      </c>
    </row>
    <row r="317" spans="1:14" x14ac:dyDescent="0.25">
      <c r="A317" s="11">
        <v>307</v>
      </c>
      <c r="B317" s="12">
        <f t="shared" si="24"/>
        <v>7195.3125</v>
      </c>
      <c r="C317" s="12">
        <f t="shared" si="25"/>
        <v>70.3125</v>
      </c>
      <c r="D317" s="13">
        <v>7125</v>
      </c>
      <c r="F317" s="11">
        <v>307</v>
      </c>
      <c r="G317" s="12">
        <f t="shared" si="26"/>
        <v>7195.3125</v>
      </c>
      <c r="H317" s="12">
        <f t="shared" si="27"/>
        <v>10.3125</v>
      </c>
      <c r="I317" s="13">
        <v>7185</v>
      </c>
      <c r="K317" s="11">
        <v>307</v>
      </c>
      <c r="L317" s="12">
        <f t="shared" si="28"/>
        <v>7195.3125</v>
      </c>
      <c r="M317" s="12">
        <f t="shared" si="29"/>
        <v>0.3125</v>
      </c>
      <c r="N317" s="13">
        <v>7195</v>
      </c>
    </row>
    <row r="318" spans="1:14" x14ac:dyDescent="0.25">
      <c r="A318" s="11">
        <v>308</v>
      </c>
      <c r="B318" s="12">
        <f t="shared" si="24"/>
        <v>7218.75</v>
      </c>
      <c r="C318" s="12">
        <f t="shared" si="25"/>
        <v>0.75</v>
      </c>
      <c r="D318" s="13">
        <v>7218</v>
      </c>
      <c r="F318" s="11">
        <v>308</v>
      </c>
      <c r="G318" s="12">
        <f t="shared" si="26"/>
        <v>7218.75</v>
      </c>
      <c r="H318" s="12">
        <f t="shared" si="27"/>
        <v>8.75</v>
      </c>
      <c r="I318" s="13">
        <v>7210</v>
      </c>
      <c r="K318" s="11">
        <v>308</v>
      </c>
      <c r="L318" s="12">
        <f t="shared" si="28"/>
        <v>7218.75</v>
      </c>
      <c r="M318" s="12">
        <f t="shared" si="29"/>
        <v>1.75</v>
      </c>
      <c r="N318" s="13">
        <v>7217</v>
      </c>
    </row>
    <row r="319" spans="1:14" x14ac:dyDescent="0.25">
      <c r="A319" s="11">
        <v>309</v>
      </c>
      <c r="B319" s="12">
        <f t="shared" si="24"/>
        <v>7242.1875</v>
      </c>
      <c r="C319" s="12">
        <f t="shared" si="25"/>
        <v>24.1875</v>
      </c>
      <c r="D319" s="13">
        <v>7218</v>
      </c>
      <c r="F319" s="11">
        <v>309</v>
      </c>
      <c r="G319" s="12">
        <f t="shared" si="26"/>
        <v>7242.1875</v>
      </c>
      <c r="H319" s="12">
        <f t="shared" si="27"/>
        <v>7.1875</v>
      </c>
      <c r="I319" s="13">
        <v>7235</v>
      </c>
      <c r="K319" s="11">
        <v>309</v>
      </c>
      <c r="L319" s="12">
        <f t="shared" si="28"/>
        <v>7242.1875</v>
      </c>
      <c r="M319" s="12">
        <f t="shared" si="29"/>
        <v>2.1875</v>
      </c>
      <c r="N319" s="13">
        <v>7240</v>
      </c>
    </row>
    <row r="320" spans="1:14" x14ac:dyDescent="0.25">
      <c r="A320" s="11">
        <v>310</v>
      </c>
      <c r="B320" s="12">
        <f t="shared" si="24"/>
        <v>7265.625</v>
      </c>
      <c r="C320" s="12">
        <f t="shared" si="25"/>
        <v>47.625</v>
      </c>
      <c r="D320" s="13">
        <v>7218</v>
      </c>
      <c r="F320" s="11">
        <v>310</v>
      </c>
      <c r="G320" s="12">
        <f t="shared" si="26"/>
        <v>7265.625</v>
      </c>
      <c r="H320" s="12">
        <f t="shared" si="27"/>
        <v>5.625</v>
      </c>
      <c r="I320" s="13">
        <v>7260</v>
      </c>
      <c r="K320" s="11">
        <v>310</v>
      </c>
      <c r="L320" s="12">
        <f t="shared" si="28"/>
        <v>7265.625</v>
      </c>
      <c r="M320" s="12">
        <f t="shared" si="29"/>
        <v>0.625</v>
      </c>
      <c r="N320" s="13">
        <v>7265</v>
      </c>
    </row>
    <row r="321" spans="1:14" x14ac:dyDescent="0.25">
      <c r="A321" s="11">
        <v>311</v>
      </c>
      <c r="B321" s="12">
        <f t="shared" si="24"/>
        <v>7289.0625</v>
      </c>
      <c r="C321" s="12">
        <f t="shared" si="25"/>
        <v>71.0625</v>
      </c>
      <c r="D321" s="13">
        <v>7218</v>
      </c>
      <c r="F321" s="11">
        <v>311</v>
      </c>
      <c r="G321" s="12">
        <f t="shared" si="26"/>
        <v>7289.0625</v>
      </c>
      <c r="H321" s="12">
        <f t="shared" si="27"/>
        <v>4.0625</v>
      </c>
      <c r="I321" s="13">
        <v>7285</v>
      </c>
      <c r="K321" s="11">
        <v>311</v>
      </c>
      <c r="L321" s="12">
        <f t="shared" si="28"/>
        <v>7289.0625</v>
      </c>
      <c r="M321" s="12">
        <f t="shared" si="29"/>
        <v>2.0625</v>
      </c>
      <c r="N321" s="13">
        <v>7287</v>
      </c>
    </row>
    <row r="322" spans="1:14" x14ac:dyDescent="0.25">
      <c r="A322" s="11">
        <v>312</v>
      </c>
      <c r="B322" s="12">
        <f t="shared" si="24"/>
        <v>7312.5</v>
      </c>
      <c r="C322" s="12">
        <f t="shared" si="25"/>
        <v>0.5</v>
      </c>
      <c r="D322" s="13">
        <v>7312</v>
      </c>
      <c r="F322" s="11">
        <v>312</v>
      </c>
      <c r="G322" s="12">
        <f t="shared" si="26"/>
        <v>7312.5</v>
      </c>
      <c r="H322" s="12">
        <f t="shared" si="27"/>
        <v>2.5</v>
      </c>
      <c r="I322" s="13">
        <v>7310</v>
      </c>
      <c r="K322" s="11">
        <v>312</v>
      </c>
      <c r="L322" s="12">
        <f t="shared" si="28"/>
        <v>7312.5</v>
      </c>
      <c r="M322" s="12">
        <f t="shared" si="29"/>
        <v>0.5</v>
      </c>
      <c r="N322" s="13">
        <v>7312</v>
      </c>
    </row>
    <row r="323" spans="1:14" x14ac:dyDescent="0.25">
      <c r="A323" s="11">
        <v>313</v>
      </c>
      <c r="B323" s="12">
        <f t="shared" si="24"/>
        <v>7335.9375</v>
      </c>
      <c r="C323" s="12">
        <f t="shared" si="25"/>
        <v>23.9375</v>
      </c>
      <c r="D323" s="13">
        <v>7312</v>
      </c>
      <c r="F323" s="11">
        <v>313</v>
      </c>
      <c r="G323" s="12">
        <f t="shared" si="26"/>
        <v>7335.9375</v>
      </c>
      <c r="H323" s="12">
        <f t="shared" si="27"/>
        <v>10.9375</v>
      </c>
      <c r="I323" s="13">
        <v>7325</v>
      </c>
      <c r="K323" s="11">
        <v>313</v>
      </c>
      <c r="L323" s="12">
        <f t="shared" si="28"/>
        <v>7335.9375</v>
      </c>
      <c r="M323" s="12">
        <f t="shared" si="29"/>
        <v>0.9375</v>
      </c>
      <c r="N323" s="13">
        <v>7335</v>
      </c>
    </row>
    <row r="324" spans="1:14" x14ac:dyDescent="0.25">
      <c r="A324" s="11">
        <v>314</v>
      </c>
      <c r="B324" s="12">
        <f t="shared" si="24"/>
        <v>7359.375</v>
      </c>
      <c r="C324" s="12">
        <f t="shared" si="25"/>
        <v>47.375</v>
      </c>
      <c r="D324" s="13">
        <v>7312</v>
      </c>
      <c r="F324" s="11">
        <v>314</v>
      </c>
      <c r="G324" s="12">
        <f t="shared" si="26"/>
        <v>7359.375</v>
      </c>
      <c r="H324" s="12">
        <f t="shared" si="27"/>
        <v>9.375</v>
      </c>
      <c r="I324" s="13">
        <v>7350</v>
      </c>
      <c r="K324" s="11">
        <v>314</v>
      </c>
      <c r="L324" s="12">
        <f t="shared" si="28"/>
        <v>7359.375</v>
      </c>
      <c r="M324" s="12">
        <f t="shared" si="29"/>
        <v>2.375</v>
      </c>
      <c r="N324" s="13">
        <v>7357</v>
      </c>
    </row>
    <row r="325" spans="1:14" x14ac:dyDescent="0.25">
      <c r="A325" s="11">
        <v>315</v>
      </c>
      <c r="B325" s="12">
        <f t="shared" si="24"/>
        <v>7382.8125</v>
      </c>
      <c r="C325" s="12">
        <f t="shared" si="25"/>
        <v>70.8125</v>
      </c>
      <c r="D325" s="13">
        <v>7312</v>
      </c>
      <c r="F325" s="11">
        <v>315</v>
      </c>
      <c r="G325" s="12">
        <f t="shared" si="26"/>
        <v>7382.8125</v>
      </c>
      <c r="H325" s="12">
        <f t="shared" si="27"/>
        <v>7.8125</v>
      </c>
      <c r="I325" s="13">
        <v>7375</v>
      </c>
      <c r="K325" s="11">
        <v>315</v>
      </c>
      <c r="L325" s="12">
        <f t="shared" si="28"/>
        <v>7382.8125</v>
      </c>
      <c r="M325" s="12">
        <f t="shared" si="29"/>
        <v>0.8125</v>
      </c>
      <c r="N325" s="13">
        <v>7382</v>
      </c>
    </row>
    <row r="326" spans="1:14" x14ac:dyDescent="0.25">
      <c r="A326" s="11">
        <v>316</v>
      </c>
      <c r="B326" s="12">
        <f t="shared" si="24"/>
        <v>7406.25</v>
      </c>
      <c r="C326" s="12">
        <f t="shared" si="25"/>
        <v>0.25</v>
      </c>
      <c r="D326" s="13">
        <v>7406</v>
      </c>
      <c r="F326" s="11">
        <v>316</v>
      </c>
      <c r="G326" s="12">
        <f t="shared" si="26"/>
        <v>7406.25</v>
      </c>
      <c r="H326" s="12">
        <f t="shared" si="27"/>
        <v>6.25</v>
      </c>
      <c r="I326" s="13">
        <v>7400</v>
      </c>
      <c r="K326" s="11">
        <v>316</v>
      </c>
      <c r="L326" s="12">
        <f t="shared" si="28"/>
        <v>7406.25</v>
      </c>
      <c r="M326" s="12">
        <f t="shared" si="29"/>
        <v>1.25</v>
      </c>
      <c r="N326" s="13">
        <v>7405</v>
      </c>
    </row>
    <row r="327" spans="1:14" x14ac:dyDescent="0.25">
      <c r="A327" s="11">
        <v>317</v>
      </c>
      <c r="B327" s="12">
        <f t="shared" si="24"/>
        <v>7429.6875</v>
      </c>
      <c r="C327" s="12">
        <f t="shared" si="25"/>
        <v>23.6875</v>
      </c>
      <c r="D327" s="13">
        <v>7406</v>
      </c>
      <c r="F327" s="11">
        <v>317</v>
      </c>
      <c r="G327" s="12">
        <f t="shared" si="26"/>
        <v>7429.6875</v>
      </c>
      <c r="H327" s="12">
        <f t="shared" si="27"/>
        <v>4.6875</v>
      </c>
      <c r="I327" s="13">
        <v>7425</v>
      </c>
      <c r="K327" s="11">
        <v>317</v>
      </c>
      <c r="L327" s="12">
        <f t="shared" si="28"/>
        <v>7429.6875</v>
      </c>
      <c r="M327" s="12">
        <f t="shared" si="29"/>
        <v>2.6875</v>
      </c>
      <c r="N327" s="13">
        <v>7427</v>
      </c>
    </row>
    <row r="328" spans="1:14" x14ac:dyDescent="0.25">
      <c r="A328" s="11">
        <v>318</v>
      </c>
      <c r="B328" s="12">
        <f t="shared" si="24"/>
        <v>7453.125</v>
      </c>
      <c r="C328" s="12">
        <f t="shared" si="25"/>
        <v>47.125</v>
      </c>
      <c r="D328" s="13">
        <v>7406</v>
      </c>
      <c r="F328" s="11">
        <v>318</v>
      </c>
      <c r="G328" s="12">
        <f t="shared" si="26"/>
        <v>7453.125</v>
      </c>
      <c r="H328" s="12">
        <f t="shared" si="27"/>
        <v>3.125</v>
      </c>
      <c r="I328" s="13">
        <v>7450</v>
      </c>
      <c r="K328" s="11">
        <v>318</v>
      </c>
      <c r="L328" s="12">
        <f t="shared" si="28"/>
        <v>7453.125</v>
      </c>
      <c r="M328" s="12">
        <f t="shared" si="29"/>
        <v>1.125</v>
      </c>
      <c r="N328" s="13">
        <v>7452</v>
      </c>
    </row>
    <row r="329" spans="1:14" x14ac:dyDescent="0.25">
      <c r="A329" s="11">
        <v>319</v>
      </c>
      <c r="B329" s="12">
        <f t="shared" si="24"/>
        <v>7476.5625</v>
      </c>
      <c r="C329" s="12">
        <f t="shared" si="25"/>
        <v>70.5625</v>
      </c>
      <c r="D329" s="13">
        <v>7406</v>
      </c>
      <c r="F329" s="11">
        <v>319</v>
      </c>
      <c r="G329" s="12">
        <f t="shared" si="26"/>
        <v>7476.5625</v>
      </c>
      <c r="H329" s="12">
        <f t="shared" si="27"/>
        <v>1.5625</v>
      </c>
      <c r="I329" s="13">
        <v>7475</v>
      </c>
      <c r="K329" s="11">
        <v>319</v>
      </c>
      <c r="L329" s="12">
        <f t="shared" si="28"/>
        <v>7476.5625</v>
      </c>
      <c r="M329" s="12">
        <f t="shared" si="29"/>
        <v>1.5625</v>
      </c>
      <c r="N329" s="13">
        <v>7475</v>
      </c>
    </row>
    <row r="330" spans="1:14" x14ac:dyDescent="0.25">
      <c r="A330" s="11">
        <v>320</v>
      </c>
      <c r="B330" s="12">
        <f t="shared" si="24"/>
        <v>7500</v>
      </c>
      <c r="C330" s="12">
        <f t="shared" si="25"/>
        <v>0</v>
      </c>
      <c r="D330" s="13">
        <v>7500</v>
      </c>
      <c r="F330" s="11">
        <v>320</v>
      </c>
      <c r="G330" s="12">
        <f t="shared" si="26"/>
        <v>7500</v>
      </c>
      <c r="H330" s="12">
        <f t="shared" si="27"/>
        <v>0</v>
      </c>
      <c r="I330" s="13">
        <v>7500</v>
      </c>
      <c r="K330" s="11">
        <v>320</v>
      </c>
      <c r="L330" s="12">
        <f t="shared" si="28"/>
        <v>7500</v>
      </c>
      <c r="M330" s="12">
        <f t="shared" si="29"/>
        <v>0</v>
      </c>
      <c r="N330" s="13">
        <v>7500</v>
      </c>
    </row>
    <row r="331" spans="1:14" x14ac:dyDescent="0.25">
      <c r="A331" s="11">
        <v>321</v>
      </c>
      <c r="B331" s="12">
        <f t="shared" si="24"/>
        <v>7523.4375</v>
      </c>
      <c r="C331" s="12">
        <f t="shared" si="25"/>
        <v>23.4375</v>
      </c>
      <c r="D331" s="13">
        <v>7500</v>
      </c>
      <c r="F331" s="11">
        <v>321</v>
      </c>
      <c r="G331" s="12">
        <f t="shared" si="26"/>
        <v>7523.4375</v>
      </c>
      <c r="H331" s="12">
        <f t="shared" si="27"/>
        <v>13.4375</v>
      </c>
      <c r="I331" s="13">
        <v>7510</v>
      </c>
      <c r="K331" s="11">
        <v>321</v>
      </c>
      <c r="L331" s="12">
        <f t="shared" si="28"/>
        <v>7523.4375</v>
      </c>
      <c r="M331" s="12">
        <f t="shared" si="29"/>
        <v>1.4375</v>
      </c>
      <c r="N331" s="13">
        <v>7522</v>
      </c>
    </row>
    <row r="332" spans="1:14" x14ac:dyDescent="0.25">
      <c r="A332" s="11">
        <v>322</v>
      </c>
      <c r="B332" s="12">
        <f t="shared" si="24"/>
        <v>7546.875</v>
      </c>
      <c r="C332" s="12">
        <f t="shared" si="25"/>
        <v>46.875</v>
      </c>
      <c r="D332" s="13">
        <v>7500</v>
      </c>
      <c r="F332" s="11">
        <v>322</v>
      </c>
      <c r="G332" s="12">
        <f t="shared" si="26"/>
        <v>7546.875</v>
      </c>
      <c r="H332" s="12">
        <f t="shared" si="27"/>
        <v>11.875</v>
      </c>
      <c r="I332" s="13">
        <v>7535</v>
      </c>
      <c r="K332" s="11">
        <v>322</v>
      </c>
      <c r="L332" s="12">
        <f t="shared" si="28"/>
        <v>7546.875</v>
      </c>
      <c r="M332" s="12">
        <f t="shared" si="29"/>
        <v>1.875</v>
      </c>
      <c r="N332" s="13">
        <v>7545</v>
      </c>
    </row>
    <row r="333" spans="1:14" x14ac:dyDescent="0.25">
      <c r="A333" s="11">
        <v>323</v>
      </c>
      <c r="B333" s="12">
        <f t="shared" ref="B333:B396" si="30">A333*375/16</f>
        <v>7570.3125</v>
      </c>
      <c r="C333" s="12">
        <f t="shared" ref="C333:C396" si="31">B333-D333</f>
        <v>70.3125</v>
      </c>
      <c r="D333" s="13">
        <v>7500</v>
      </c>
      <c r="F333" s="11">
        <v>323</v>
      </c>
      <c r="G333" s="12">
        <f t="shared" ref="G333:G396" si="32">F333*375/16</f>
        <v>7570.3125</v>
      </c>
      <c r="H333" s="12">
        <f t="shared" ref="H333:H396" si="33">G333-I333</f>
        <v>10.3125</v>
      </c>
      <c r="I333" s="13">
        <v>7560</v>
      </c>
      <c r="K333" s="11">
        <v>323</v>
      </c>
      <c r="L333" s="12">
        <f t="shared" ref="L333:L396" si="34">K333*375/16</f>
        <v>7570.3125</v>
      </c>
      <c r="M333" s="12">
        <f t="shared" ref="M333:M396" si="35">L333-N333</f>
        <v>0.3125</v>
      </c>
      <c r="N333" s="13">
        <v>7570</v>
      </c>
    </row>
    <row r="334" spans="1:14" x14ac:dyDescent="0.25">
      <c r="A334" s="11">
        <v>324</v>
      </c>
      <c r="B334" s="12">
        <f t="shared" si="30"/>
        <v>7593.75</v>
      </c>
      <c r="C334" s="12">
        <f t="shared" si="31"/>
        <v>0.75</v>
      </c>
      <c r="D334" s="13">
        <v>7593</v>
      </c>
      <c r="F334" s="11">
        <v>324</v>
      </c>
      <c r="G334" s="12">
        <f t="shared" si="32"/>
        <v>7593.75</v>
      </c>
      <c r="H334" s="12">
        <f t="shared" si="33"/>
        <v>8.75</v>
      </c>
      <c r="I334" s="13">
        <v>7585</v>
      </c>
      <c r="K334" s="11">
        <v>324</v>
      </c>
      <c r="L334" s="12">
        <f t="shared" si="34"/>
        <v>7593.75</v>
      </c>
      <c r="M334" s="12">
        <f t="shared" si="35"/>
        <v>1.75</v>
      </c>
      <c r="N334" s="13">
        <v>7592</v>
      </c>
    </row>
    <row r="335" spans="1:14" x14ac:dyDescent="0.25">
      <c r="A335" s="11">
        <v>325</v>
      </c>
      <c r="B335" s="12">
        <f t="shared" si="30"/>
        <v>7617.1875</v>
      </c>
      <c r="C335" s="12">
        <f t="shared" si="31"/>
        <v>24.1875</v>
      </c>
      <c r="D335" s="13">
        <v>7593</v>
      </c>
      <c r="F335" s="11">
        <v>325</v>
      </c>
      <c r="G335" s="12">
        <f t="shared" si="32"/>
        <v>7617.1875</v>
      </c>
      <c r="H335" s="12">
        <f t="shared" si="33"/>
        <v>7.1875</v>
      </c>
      <c r="I335" s="13">
        <v>7610</v>
      </c>
      <c r="K335" s="11">
        <v>325</v>
      </c>
      <c r="L335" s="12">
        <f t="shared" si="34"/>
        <v>7617.1875</v>
      </c>
      <c r="M335" s="12">
        <f t="shared" si="35"/>
        <v>2.1875</v>
      </c>
      <c r="N335" s="13">
        <v>7615</v>
      </c>
    </row>
    <row r="336" spans="1:14" x14ac:dyDescent="0.25">
      <c r="A336" s="11">
        <v>326</v>
      </c>
      <c r="B336" s="12">
        <f t="shared" si="30"/>
        <v>7640.625</v>
      </c>
      <c r="C336" s="12">
        <f t="shared" si="31"/>
        <v>47.625</v>
      </c>
      <c r="D336" s="13">
        <v>7593</v>
      </c>
      <c r="F336" s="11">
        <v>326</v>
      </c>
      <c r="G336" s="12">
        <f t="shared" si="32"/>
        <v>7640.625</v>
      </c>
      <c r="H336" s="12">
        <f t="shared" si="33"/>
        <v>5.625</v>
      </c>
      <c r="I336" s="13">
        <v>7635</v>
      </c>
      <c r="K336" s="11">
        <v>326</v>
      </c>
      <c r="L336" s="12">
        <f t="shared" si="34"/>
        <v>7640.625</v>
      </c>
      <c r="M336" s="12">
        <f t="shared" si="35"/>
        <v>0.625</v>
      </c>
      <c r="N336" s="13">
        <v>7640</v>
      </c>
    </row>
    <row r="337" spans="1:14" x14ac:dyDescent="0.25">
      <c r="A337" s="11">
        <v>327</v>
      </c>
      <c r="B337" s="12">
        <f t="shared" si="30"/>
        <v>7664.0625</v>
      </c>
      <c r="C337" s="12">
        <f t="shared" si="31"/>
        <v>71.0625</v>
      </c>
      <c r="D337" s="13">
        <v>7593</v>
      </c>
      <c r="F337" s="11">
        <v>327</v>
      </c>
      <c r="G337" s="12">
        <f t="shared" si="32"/>
        <v>7664.0625</v>
      </c>
      <c r="H337" s="12">
        <f t="shared" si="33"/>
        <v>4.0625</v>
      </c>
      <c r="I337" s="13">
        <v>7660</v>
      </c>
      <c r="K337" s="11">
        <v>327</v>
      </c>
      <c r="L337" s="12">
        <f t="shared" si="34"/>
        <v>7664.0625</v>
      </c>
      <c r="M337" s="12">
        <f t="shared" si="35"/>
        <v>2.0625</v>
      </c>
      <c r="N337" s="13">
        <v>7662</v>
      </c>
    </row>
    <row r="338" spans="1:14" x14ac:dyDescent="0.25">
      <c r="A338" s="11">
        <v>328</v>
      </c>
      <c r="B338" s="12">
        <f t="shared" si="30"/>
        <v>7687.5</v>
      </c>
      <c r="C338" s="12">
        <f t="shared" si="31"/>
        <v>0.5</v>
      </c>
      <c r="D338" s="13">
        <v>7687</v>
      </c>
      <c r="F338" s="11">
        <v>328</v>
      </c>
      <c r="G338" s="12">
        <f t="shared" si="32"/>
        <v>7687.5</v>
      </c>
      <c r="H338" s="12">
        <f t="shared" si="33"/>
        <v>2.5</v>
      </c>
      <c r="I338" s="13">
        <v>7685</v>
      </c>
      <c r="K338" s="11">
        <v>328</v>
      </c>
      <c r="L338" s="12">
        <f t="shared" si="34"/>
        <v>7687.5</v>
      </c>
      <c r="M338" s="12">
        <f t="shared" si="35"/>
        <v>0.5</v>
      </c>
      <c r="N338" s="13">
        <v>7687</v>
      </c>
    </row>
    <row r="339" spans="1:14" x14ac:dyDescent="0.25">
      <c r="A339" s="11">
        <v>329</v>
      </c>
      <c r="B339" s="12">
        <f t="shared" si="30"/>
        <v>7710.9375</v>
      </c>
      <c r="C339" s="12">
        <f t="shared" si="31"/>
        <v>23.9375</v>
      </c>
      <c r="D339" s="13">
        <v>7687</v>
      </c>
      <c r="F339" s="11">
        <v>329</v>
      </c>
      <c r="G339" s="12">
        <f t="shared" si="32"/>
        <v>7710.9375</v>
      </c>
      <c r="H339" s="12">
        <f t="shared" si="33"/>
        <v>10.9375</v>
      </c>
      <c r="I339" s="13">
        <v>7700</v>
      </c>
      <c r="K339" s="11">
        <v>329</v>
      </c>
      <c r="L339" s="12">
        <f t="shared" si="34"/>
        <v>7710.9375</v>
      </c>
      <c r="M339" s="12">
        <f t="shared" si="35"/>
        <v>0.9375</v>
      </c>
      <c r="N339" s="13">
        <v>7710</v>
      </c>
    </row>
    <row r="340" spans="1:14" x14ac:dyDescent="0.25">
      <c r="A340" s="11">
        <v>330</v>
      </c>
      <c r="B340" s="12">
        <f t="shared" si="30"/>
        <v>7734.375</v>
      </c>
      <c r="C340" s="12">
        <f t="shared" si="31"/>
        <v>47.375</v>
      </c>
      <c r="D340" s="13">
        <v>7687</v>
      </c>
      <c r="F340" s="11">
        <v>330</v>
      </c>
      <c r="G340" s="12">
        <f t="shared" si="32"/>
        <v>7734.375</v>
      </c>
      <c r="H340" s="12">
        <f t="shared" si="33"/>
        <v>9.375</v>
      </c>
      <c r="I340" s="13">
        <v>7725</v>
      </c>
      <c r="K340" s="11">
        <v>330</v>
      </c>
      <c r="L340" s="12">
        <f t="shared" si="34"/>
        <v>7734.375</v>
      </c>
      <c r="M340" s="12">
        <f t="shared" si="35"/>
        <v>2.375</v>
      </c>
      <c r="N340" s="13">
        <v>7732</v>
      </c>
    </row>
    <row r="341" spans="1:14" x14ac:dyDescent="0.25">
      <c r="A341" s="11">
        <v>331</v>
      </c>
      <c r="B341" s="12">
        <f t="shared" si="30"/>
        <v>7757.8125</v>
      </c>
      <c r="C341" s="12">
        <f t="shared" si="31"/>
        <v>70.8125</v>
      </c>
      <c r="D341" s="13">
        <v>7687</v>
      </c>
      <c r="F341" s="11">
        <v>331</v>
      </c>
      <c r="G341" s="12">
        <f t="shared" si="32"/>
        <v>7757.8125</v>
      </c>
      <c r="H341" s="12">
        <f t="shared" si="33"/>
        <v>7.8125</v>
      </c>
      <c r="I341" s="13">
        <v>7750</v>
      </c>
      <c r="K341" s="11">
        <v>331</v>
      </c>
      <c r="L341" s="12">
        <f t="shared" si="34"/>
        <v>7757.8125</v>
      </c>
      <c r="M341" s="12">
        <f t="shared" si="35"/>
        <v>0.8125</v>
      </c>
      <c r="N341" s="13">
        <v>7757</v>
      </c>
    </row>
    <row r="342" spans="1:14" x14ac:dyDescent="0.25">
      <c r="A342" s="11">
        <v>332</v>
      </c>
      <c r="B342" s="12">
        <f t="shared" si="30"/>
        <v>7781.25</v>
      </c>
      <c r="C342" s="12">
        <f t="shared" si="31"/>
        <v>0.25</v>
      </c>
      <c r="D342" s="13">
        <v>7781</v>
      </c>
      <c r="F342" s="11">
        <v>332</v>
      </c>
      <c r="G342" s="12">
        <f t="shared" si="32"/>
        <v>7781.25</v>
      </c>
      <c r="H342" s="12">
        <f t="shared" si="33"/>
        <v>6.25</v>
      </c>
      <c r="I342" s="13">
        <v>7775</v>
      </c>
      <c r="K342" s="11">
        <v>332</v>
      </c>
      <c r="L342" s="12">
        <f t="shared" si="34"/>
        <v>7781.25</v>
      </c>
      <c r="M342" s="12">
        <f t="shared" si="35"/>
        <v>1.25</v>
      </c>
      <c r="N342" s="13">
        <v>7780</v>
      </c>
    </row>
    <row r="343" spans="1:14" x14ac:dyDescent="0.25">
      <c r="A343" s="11">
        <v>333</v>
      </c>
      <c r="B343" s="12">
        <f t="shared" si="30"/>
        <v>7804.6875</v>
      </c>
      <c r="C343" s="12">
        <f t="shared" si="31"/>
        <v>23.6875</v>
      </c>
      <c r="D343" s="13">
        <v>7781</v>
      </c>
      <c r="F343" s="11">
        <v>333</v>
      </c>
      <c r="G343" s="12">
        <f t="shared" si="32"/>
        <v>7804.6875</v>
      </c>
      <c r="H343" s="12">
        <f t="shared" si="33"/>
        <v>4.6875</v>
      </c>
      <c r="I343" s="13">
        <v>7800</v>
      </c>
      <c r="K343" s="11">
        <v>333</v>
      </c>
      <c r="L343" s="12">
        <f t="shared" si="34"/>
        <v>7804.6875</v>
      </c>
      <c r="M343" s="12">
        <f t="shared" si="35"/>
        <v>2.6875</v>
      </c>
      <c r="N343" s="13">
        <v>7802</v>
      </c>
    </row>
    <row r="344" spans="1:14" x14ac:dyDescent="0.25">
      <c r="A344" s="11">
        <v>334</v>
      </c>
      <c r="B344" s="12">
        <f t="shared" si="30"/>
        <v>7828.125</v>
      </c>
      <c r="C344" s="12">
        <f t="shared" si="31"/>
        <v>47.125</v>
      </c>
      <c r="D344" s="13">
        <v>7781</v>
      </c>
      <c r="F344" s="11">
        <v>334</v>
      </c>
      <c r="G344" s="12">
        <f t="shared" si="32"/>
        <v>7828.125</v>
      </c>
      <c r="H344" s="12">
        <f t="shared" si="33"/>
        <v>3.125</v>
      </c>
      <c r="I344" s="13">
        <v>7825</v>
      </c>
      <c r="K344" s="11">
        <v>334</v>
      </c>
      <c r="L344" s="12">
        <f t="shared" si="34"/>
        <v>7828.125</v>
      </c>
      <c r="M344" s="12">
        <f t="shared" si="35"/>
        <v>1.125</v>
      </c>
      <c r="N344" s="13">
        <v>7827</v>
      </c>
    </row>
    <row r="345" spans="1:14" x14ac:dyDescent="0.25">
      <c r="A345" s="11">
        <v>335</v>
      </c>
      <c r="B345" s="12">
        <f t="shared" si="30"/>
        <v>7851.5625</v>
      </c>
      <c r="C345" s="12">
        <f t="shared" si="31"/>
        <v>70.5625</v>
      </c>
      <c r="D345" s="13">
        <v>7781</v>
      </c>
      <c r="F345" s="11">
        <v>335</v>
      </c>
      <c r="G345" s="12">
        <f t="shared" si="32"/>
        <v>7851.5625</v>
      </c>
      <c r="H345" s="12">
        <f t="shared" si="33"/>
        <v>1.5625</v>
      </c>
      <c r="I345" s="13">
        <v>7850</v>
      </c>
      <c r="K345" s="11">
        <v>335</v>
      </c>
      <c r="L345" s="12">
        <f t="shared" si="34"/>
        <v>7851.5625</v>
      </c>
      <c r="M345" s="12">
        <f t="shared" si="35"/>
        <v>1.5625</v>
      </c>
      <c r="N345" s="13">
        <v>7850</v>
      </c>
    </row>
    <row r="346" spans="1:14" x14ac:dyDescent="0.25">
      <c r="A346" s="11">
        <v>336</v>
      </c>
      <c r="B346" s="12">
        <f t="shared" si="30"/>
        <v>7875</v>
      </c>
      <c r="C346" s="12">
        <f t="shared" si="31"/>
        <v>0</v>
      </c>
      <c r="D346" s="13">
        <v>7875</v>
      </c>
      <c r="F346" s="11">
        <v>336</v>
      </c>
      <c r="G346" s="12">
        <f t="shared" si="32"/>
        <v>7875</v>
      </c>
      <c r="H346" s="12">
        <f t="shared" si="33"/>
        <v>0</v>
      </c>
      <c r="I346" s="13">
        <v>7875</v>
      </c>
      <c r="K346" s="11">
        <v>336</v>
      </c>
      <c r="L346" s="12">
        <f t="shared" si="34"/>
        <v>7875</v>
      </c>
      <c r="M346" s="12">
        <f t="shared" si="35"/>
        <v>0</v>
      </c>
      <c r="N346" s="13">
        <v>7875</v>
      </c>
    </row>
    <row r="347" spans="1:14" x14ac:dyDescent="0.25">
      <c r="A347" s="11">
        <v>337</v>
      </c>
      <c r="B347" s="12">
        <f t="shared" si="30"/>
        <v>7898.4375</v>
      </c>
      <c r="C347" s="12">
        <f t="shared" si="31"/>
        <v>23.4375</v>
      </c>
      <c r="D347" s="13">
        <v>7875</v>
      </c>
      <c r="F347" s="11">
        <v>337</v>
      </c>
      <c r="G347" s="12">
        <f t="shared" si="32"/>
        <v>7898.4375</v>
      </c>
      <c r="H347" s="12">
        <f t="shared" si="33"/>
        <v>13.4375</v>
      </c>
      <c r="I347" s="13">
        <v>7885</v>
      </c>
      <c r="K347" s="11">
        <v>337</v>
      </c>
      <c r="L347" s="12">
        <f t="shared" si="34"/>
        <v>7898.4375</v>
      </c>
      <c r="M347" s="12">
        <f t="shared" si="35"/>
        <v>1.4375</v>
      </c>
      <c r="N347" s="13">
        <v>7897</v>
      </c>
    </row>
    <row r="348" spans="1:14" x14ac:dyDescent="0.25">
      <c r="A348" s="11">
        <v>338</v>
      </c>
      <c r="B348" s="12">
        <f t="shared" si="30"/>
        <v>7921.875</v>
      </c>
      <c r="C348" s="12">
        <f t="shared" si="31"/>
        <v>46.875</v>
      </c>
      <c r="D348" s="13">
        <v>7875</v>
      </c>
      <c r="F348" s="11">
        <v>338</v>
      </c>
      <c r="G348" s="12">
        <f t="shared" si="32"/>
        <v>7921.875</v>
      </c>
      <c r="H348" s="12">
        <f t="shared" si="33"/>
        <v>11.875</v>
      </c>
      <c r="I348" s="13">
        <v>7910</v>
      </c>
      <c r="K348" s="11">
        <v>338</v>
      </c>
      <c r="L348" s="12">
        <f t="shared" si="34"/>
        <v>7921.875</v>
      </c>
      <c r="M348" s="12">
        <f t="shared" si="35"/>
        <v>1.875</v>
      </c>
      <c r="N348" s="13">
        <v>7920</v>
      </c>
    </row>
    <row r="349" spans="1:14" x14ac:dyDescent="0.25">
      <c r="A349" s="11">
        <v>339</v>
      </c>
      <c r="B349" s="12">
        <f t="shared" si="30"/>
        <v>7945.3125</v>
      </c>
      <c r="C349" s="12">
        <f t="shared" si="31"/>
        <v>70.3125</v>
      </c>
      <c r="D349" s="13">
        <v>7875</v>
      </c>
      <c r="F349" s="11">
        <v>339</v>
      </c>
      <c r="G349" s="12">
        <f t="shared" si="32"/>
        <v>7945.3125</v>
      </c>
      <c r="H349" s="12">
        <f t="shared" si="33"/>
        <v>10.3125</v>
      </c>
      <c r="I349" s="13">
        <v>7935</v>
      </c>
      <c r="K349" s="11">
        <v>339</v>
      </c>
      <c r="L349" s="12">
        <f t="shared" si="34"/>
        <v>7945.3125</v>
      </c>
      <c r="M349" s="12">
        <f t="shared" si="35"/>
        <v>0.3125</v>
      </c>
      <c r="N349" s="13">
        <v>7945</v>
      </c>
    </row>
    <row r="350" spans="1:14" x14ac:dyDescent="0.25">
      <c r="A350" s="11">
        <v>340</v>
      </c>
      <c r="B350" s="12">
        <f t="shared" si="30"/>
        <v>7968.75</v>
      </c>
      <c r="C350" s="12">
        <f t="shared" si="31"/>
        <v>0.75</v>
      </c>
      <c r="D350" s="13">
        <v>7968</v>
      </c>
      <c r="F350" s="11">
        <v>340</v>
      </c>
      <c r="G350" s="12">
        <f t="shared" si="32"/>
        <v>7968.75</v>
      </c>
      <c r="H350" s="12">
        <f t="shared" si="33"/>
        <v>8.75</v>
      </c>
      <c r="I350" s="13">
        <v>7960</v>
      </c>
      <c r="K350" s="11">
        <v>340</v>
      </c>
      <c r="L350" s="12">
        <f t="shared" si="34"/>
        <v>7968.75</v>
      </c>
      <c r="M350" s="12">
        <f t="shared" si="35"/>
        <v>1.75</v>
      </c>
      <c r="N350" s="13">
        <v>7967</v>
      </c>
    </row>
    <row r="351" spans="1:14" x14ac:dyDescent="0.25">
      <c r="A351" s="11">
        <v>341</v>
      </c>
      <c r="B351" s="12">
        <f t="shared" si="30"/>
        <v>7992.1875</v>
      </c>
      <c r="C351" s="12">
        <f t="shared" si="31"/>
        <v>24.1875</v>
      </c>
      <c r="D351" s="13">
        <v>7968</v>
      </c>
      <c r="F351" s="11">
        <v>341</v>
      </c>
      <c r="G351" s="12">
        <f t="shared" si="32"/>
        <v>7992.1875</v>
      </c>
      <c r="H351" s="12">
        <f t="shared" si="33"/>
        <v>7.1875</v>
      </c>
      <c r="I351" s="13">
        <v>7985</v>
      </c>
      <c r="K351" s="11">
        <v>341</v>
      </c>
      <c r="L351" s="12">
        <f t="shared" si="34"/>
        <v>7992.1875</v>
      </c>
      <c r="M351" s="12">
        <f t="shared" si="35"/>
        <v>2.1875</v>
      </c>
      <c r="N351" s="13">
        <v>7990</v>
      </c>
    </row>
    <row r="352" spans="1:14" x14ac:dyDescent="0.25">
      <c r="A352" s="11">
        <v>342</v>
      </c>
      <c r="B352" s="12">
        <f t="shared" si="30"/>
        <v>8015.625</v>
      </c>
      <c r="C352" s="12">
        <f t="shared" si="31"/>
        <v>47.625</v>
      </c>
      <c r="D352" s="13">
        <v>7968</v>
      </c>
      <c r="F352" s="11">
        <v>342</v>
      </c>
      <c r="G352" s="12">
        <f t="shared" si="32"/>
        <v>8015.625</v>
      </c>
      <c r="H352" s="12">
        <f t="shared" si="33"/>
        <v>5.625</v>
      </c>
      <c r="I352" s="13">
        <v>8010</v>
      </c>
      <c r="K352" s="11">
        <v>342</v>
      </c>
      <c r="L352" s="12">
        <f t="shared" si="34"/>
        <v>8015.625</v>
      </c>
      <c r="M352" s="12">
        <f t="shared" si="35"/>
        <v>0.625</v>
      </c>
      <c r="N352" s="13">
        <v>8015</v>
      </c>
    </row>
    <row r="353" spans="1:14" x14ac:dyDescent="0.25">
      <c r="A353" s="11">
        <v>343</v>
      </c>
      <c r="B353" s="12">
        <f t="shared" si="30"/>
        <v>8039.0625</v>
      </c>
      <c r="C353" s="12">
        <f t="shared" si="31"/>
        <v>71.0625</v>
      </c>
      <c r="D353" s="13">
        <v>7968</v>
      </c>
      <c r="F353" s="11">
        <v>343</v>
      </c>
      <c r="G353" s="12">
        <f t="shared" si="32"/>
        <v>8039.0625</v>
      </c>
      <c r="H353" s="12">
        <f t="shared" si="33"/>
        <v>4.0625</v>
      </c>
      <c r="I353" s="13">
        <v>8035</v>
      </c>
      <c r="K353" s="11">
        <v>343</v>
      </c>
      <c r="L353" s="12">
        <f t="shared" si="34"/>
        <v>8039.0625</v>
      </c>
      <c r="M353" s="12">
        <f t="shared" si="35"/>
        <v>2.0625</v>
      </c>
      <c r="N353" s="13">
        <v>8037</v>
      </c>
    </row>
    <row r="354" spans="1:14" x14ac:dyDescent="0.25">
      <c r="A354" s="11">
        <v>344</v>
      </c>
      <c r="B354" s="12">
        <f t="shared" si="30"/>
        <v>8062.5</v>
      </c>
      <c r="C354" s="12">
        <f t="shared" si="31"/>
        <v>0.5</v>
      </c>
      <c r="D354" s="13">
        <v>8062</v>
      </c>
      <c r="F354" s="11">
        <v>344</v>
      </c>
      <c r="G354" s="12">
        <f t="shared" si="32"/>
        <v>8062.5</v>
      </c>
      <c r="H354" s="12">
        <f t="shared" si="33"/>
        <v>2.5</v>
      </c>
      <c r="I354" s="13">
        <v>8060</v>
      </c>
      <c r="K354" s="11">
        <v>344</v>
      </c>
      <c r="L354" s="12">
        <f t="shared" si="34"/>
        <v>8062.5</v>
      </c>
      <c r="M354" s="12">
        <f t="shared" si="35"/>
        <v>0.5</v>
      </c>
      <c r="N354" s="13">
        <v>8062</v>
      </c>
    </row>
    <row r="355" spans="1:14" x14ac:dyDescent="0.25">
      <c r="A355" s="11">
        <v>345</v>
      </c>
      <c r="B355" s="12">
        <f t="shared" si="30"/>
        <v>8085.9375</v>
      </c>
      <c r="C355" s="12">
        <f t="shared" si="31"/>
        <v>23.9375</v>
      </c>
      <c r="D355" s="13">
        <v>8062</v>
      </c>
      <c r="F355" s="11">
        <v>345</v>
      </c>
      <c r="G355" s="12">
        <f t="shared" si="32"/>
        <v>8085.9375</v>
      </c>
      <c r="H355" s="12">
        <f t="shared" si="33"/>
        <v>10.9375</v>
      </c>
      <c r="I355" s="13">
        <v>8075</v>
      </c>
      <c r="K355" s="11">
        <v>345</v>
      </c>
      <c r="L355" s="12">
        <f t="shared" si="34"/>
        <v>8085.9375</v>
      </c>
      <c r="M355" s="12">
        <f t="shared" si="35"/>
        <v>0.9375</v>
      </c>
      <c r="N355" s="13">
        <v>8085</v>
      </c>
    </row>
    <row r="356" spans="1:14" x14ac:dyDescent="0.25">
      <c r="A356" s="11">
        <v>346</v>
      </c>
      <c r="B356" s="12">
        <f t="shared" si="30"/>
        <v>8109.375</v>
      </c>
      <c r="C356" s="12">
        <f t="shared" si="31"/>
        <v>47.375</v>
      </c>
      <c r="D356" s="13">
        <v>8062</v>
      </c>
      <c r="F356" s="11">
        <v>346</v>
      </c>
      <c r="G356" s="12">
        <f t="shared" si="32"/>
        <v>8109.375</v>
      </c>
      <c r="H356" s="12">
        <f t="shared" si="33"/>
        <v>9.375</v>
      </c>
      <c r="I356" s="13">
        <v>8100</v>
      </c>
      <c r="K356" s="11">
        <v>346</v>
      </c>
      <c r="L356" s="12">
        <f t="shared" si="34"/>
        <v>8109.375</v>
      </c>
      <c r="M356" s="12">
        <f t="shared" si="35"/>
        <v>2.375</v>
      </c>
      <c r="N356" s="13">
        <v>8107</v>
      </c>
    </row>
    <row r="357" spans="1:14" x14ac:dyDescent="0.25">
      <c r="A357" s="11">
        <v>347</v>
      </c>
      <c r="B357" s="12">
        <f t="shared" si="30"/>
        <v>8132.8125</v>
      </c>
      <c r="C357" s="12">
        <f t="shared" si="31"/>
        <v>70.8125</v>
      </c>
      <c r="D357" s="13">
        <v>8062</v>
      </c>
      <c r="F357" s="11">
        <v>347</v>
      </c>
      <c r="G357" s="12">
        <f t="shared" si="32"/>
        <v>8132.8125</v>
      </c>
      <c r="H357" s="12">
        <f t="shared" si="33"/>
        <v>7.8125</v>
      </c>
      <c r="I357" s="13">
        <v>8125</v>
      </c>
      <c r="K357" s="11">
        <v>347</v>
      </c>
      <c r="L357" s="12">
        <f t="shared" si="34"/>
        <v>8132.8125</v>
      </c>
      <c r="M357" s="12">
        <f t="shared" si="35"/>
        <v>0.8125</v>
      </c>
      <c r="N357" s="13">
        <v>8132</v>
      </c>
    </row>
    <row r="358" spans="1:14" x14ac:dyDescent="0.25">
      <c r="A358" s="11">
        <v>348</v>
      </c>
      <c r="B358" s="12">
        <f t="shared" si="30"/>
        <v>8156.25</v>
      </c>
      <c r="C358" s="12">
        <f t="shared" si="31"/>
        <v>0.25</v>
      </c>
      <c r="D358" s="13">
        <v>8156</v>
      </c>
      <c r="F358" s="11">
        <v>348</v>
      </c>
      <c r="G358" s="12">
        <f t="shared" si="32"/>
        <v>8156.25</v>
      </c>
      <c r="H358" s="12">
        <f t="shared" si="33"/>
        <v>6.25</v>
      </c>
      <c r="I358" s="13">
        <v>8150</v>
      </c>
      <c r="K358" s="11">
        <v>348</v>
      </c>
      <c r="L358" s="12">
        <f t="shared" si="34"/>
        <v>8156.25</v>
      </c>
      <c r="M358" s="12">
        <f t="shared" si="35"/>
        <v>1.25</v>
      </c>
      <c r="N358" s="13">
        <v>8155</v>
      </c>
    </row>
    <row r="359" spans="1:14" x14ac:dyDescent="0.25">
      <c r="A359" s="11">
        <v>349</v>
      </c>
      <c r="B359" s="12">
        <f t="shared" si="30"/>
        <v>8179.6875</v>
      </c>
      <c r="C359" s="12">
        <f t="shared" si="31"/>
        <v>23.6875</v>
      </c>
      <c r="D359" s="13">
        <v>8156</v>
      </c>
      <c r="F359" s="11">
        <v>349</v>
      </c>
      <c r="G359" s="12">
        <f t="shared" si="32"/>
        <v>8179.6875</v>
      </c>
      <c r="H359" s="12">
        <f t="shared" si="33"/>
        <v>4.6875</v>
      </c>
      <c r="I359" s="13">
        <v>8175</v>
      </c>
      <c r="K359" s="11">
        <v>349</v>
      </c>
      <c r="L359" s="12">
        <f t="shared" si="34"/>
        <v>8179.6875</v>
      </c>
      <c r="M359" s="12">
        <f t="shared" si="35"/>
        <v>2.6875</v>
      </c>
      <c r="N359" s="13">
        <v>8177</v>
      </c>
    </row>
    <row r="360" spans="1:14" x14ac:dyDescent="0.25">
      <c r="A360" s="11">
        <v>350</v>
      </c>
      <c r="B360" s="12">
        <f t="shared" si="30"/>
        <v>8203.125</v>
      </c>
      <c r="C360" s="12">
        <f t="shared" si="31"/>
        <v>47.125</v>
      </c>
      <c r="D360" s="13">
        <v>8156</v>
      </c>
      <c r="F360" s="11">
        <v>350</v>
      </c>
      <c r="G360" s="12">
        <f t="shared" si="32"/>
        <v>8203.125</v>
      </c>
      <c r="H360" s="12">
        <f t="shared" si="33"/>
        <v>3.125</v>
      </c>
      <c r="I360" s="13">
        <v>8200</v>
      </c>
      <c r="K360" s="11">
        <v>350</v>
      </c>
      <c r="L360" s="12">
        <f t="shared" si="34"/>
        <v>8203.125</v>
      </c>
      <c r="M360" s="12">
        <f t="shared" si="35"/>
        <v>1.125</v>
      </c>
      <c r="N360" s="13">
        <v>8202</v>
      </c>
    </row>
    <row r="361" spans="1:14" x14ac:dyDescent="0.25">
      <c r="A361" s="11">
        <v>351</v>
      </c>
      <c r="B361" s="12">
        <f t="shared" si="30"/>
        <v>8226.5625</v>
      </c>
      <c r="C361" s="12">
        <f t="shared" si="31"/>
        <v>70.5625</v>
      </c>
      <c r="D361" s="13">
        <v>8156</v>
      </c>
      <c r="F361" s="11">
        <v>351</v>
      </c>
      <c r="G361" s="12">
        <f t="shared" si="32"/>
        <v>8226.5625</v>
      </c>
      <c r="H361" s="12">
        <f t="shared" si="33"/>
        <v>1.5625</v>
      </c>
      <c r="I361" s="13">
        <v>8225</v>
      </c>
      <c r="K361" s="11">
        <v>351</v>
      </c>
      <c r="L361" s="12">
        <f t="shared" si="34"/>
        <v>8226.5625</v>
      </c>
      <c r="M361" s="12">
        <f t="shared" si="35"/>
        <v>1.5625</v>
      </c>
      <c r="N361" s="13">
        <v>8225</v>
      </c>
    </row>
    <row r="362" spans="1:14" x14ac:dyDescent="0.25">
      <c r="A362" s="11">
        <v>352</v>
      </c>
      <c r="B362" s="12">
        <f t="shared" si="30"/>
        <v>8250</v>
      </c>
      <c r="C362" s="12">
        <f t="shared" si="31"/>
        <v>0</v>
      </c>
      <c r="D362" s="13">
        <v>8250</v>
      </c>
      <c r="F362" s="11">
        <v>352</v>
      </c>
      <c r="G362" s="12">
        <f t="shared" si="32"/>
        <v>8250</v>
      </c>
      <c r="H362" s="12">
        <f t="shared" si="33"/>
        <v>0</v>
      </c>
      <c r="I362" s="13">
        <v>8250</v>
      </c>
      <c r="K362" s="11">
        <v>352</v>
      </c>
      <c r="L362" s="12">
        <f t="shared" si="34"/>
        <v>8250</v>
      </c>
      <c r="M362" s="12">
        <f t="shared" si="35"/>
        <v>0</v>
      </c>
      <c r="N362" s="13">
        <v>8250</v>
      </c>
    </row>
    <row r="363" spans="1:14" x14ac:dyDescent="0.25">
      <c r="A363" s="11">
        <v>353</v>
      </c>
      <c r="B363" s="12">
        <f t="shared" si="30"/>
        <v>8273.4375</v>
      </c>
      <c r="C363" s="12">
        <f t="shared" si="31"/>
        <v>23.4375</v>
      </c>
      <c r="D363" s="13">
        <v>8250</v>
      </c>
      <c r="F363" s="11">
        <v>353</v>
      </c>
      <c r="G363" s="12">
        <f t="shared" si="32"/>
        <v>8273.4375</v>
      </c>
      <c r="H363" s="12">
        <f t="shared" si="33"/>
        <v>13.4375</v>
      </c>
      <c r="I363" s="13">
        <v>8260</v>
      </c>
      <c r="K363" s="11">
        <v>353</v>
      </c>
      <c r="L363" s="12">
        <f t="shared" si="34"/>
        <v>8273.4375</v>
      </c>
      <c r="M363" s="12">
        <f t="shared" si="35"/>
        <v>1.4375</v>
      </c>
      <c r="N363" s="13">
        <v>8272</v>
      </c>
    </row>
    <row r="364" spans="1:14" x14ac:dyDescent="0.25">
      <c r="A364" s="11">
        <v>354</v>
      </c>
      <c r="B364" s="12">
        <f t="shared" si="30"/>
        <v>8296.875</v>
      </c>
      <c r="C364" s="12">
        <f t="shared" si="31"/>
        <v>46.875</v>
      </c>
      <c r="D364" s="13">
        <v>8250</v>
      </c>
      <c r="F364" s="11">
        <v>354</v>
      </c>
      <c r="G364" s="12">
        <f t="shared" si="32"/>
        <v>8296.875</v>
      </c>
      <c r="H364" s="12">
        <f t="shared" si="33"/>
        <v>11.875</v>
      </c>
      <c r="I364" s="13">
        <v>8285</v>
      </c>
      <c r="K364" s="11">
        <v>354</v>
      </c>
      <c r="L364" s="12">
        <f t="shared" si="34"/>
        <v>8296.875</v>
      </c>
      <c r="M364" s="12">
        <f t="shared" si="35"/>
        <v>1.875</v>
      </c>
      <c r="N364" s="13">
        <v>8295</v>
      </c>
    </row>
    <row r="365" spans="1:14" x14ac:dyDescent="0.25">
      <c r="A365" s="11">
        <v>355</v>
      </c>
      <c r="B365" s="12">
        <f t="shared" si="30"/>
        <v>8320.3125</v>
      </c>
      <c r="C365" s="12">
        <f t="shared" si="31"/>
        <v>70.3125</v>
      </c>
      <c r="D365" s="13">
        <v>8250</v>
      </c>
      <c r="F365" s="11">
        <v>355</v>
      </c>
      <c r="G365" s="12">
        <f t="shared" si="32"/>
        <v>8320.3125</v>
      </c>
      <c r="H365" s="12">
        <f t="shared" si="33"/>
        <v>10.3125</v>
      </c>
      <c r="I365" s="13">
        <v>8310</v>
      </c>
      <c r="K365" s="11">
        <v>355</v>
      </c>
      <c r="L365" s="12">
        <f t="shared" si="34"/>
        <v>8320.3125</v>
      </c>
      <c r="M365" s="12">
        <f t="shared" si="35"/>
        <v>0.3125</v>
      </c>
      <c r="N365" s="13">
        <v>8320</v>
      </c>
    </row>
    <row r="366" spans="1:14" x14ac:dyDescent="0.25">
      <c r="A366" s="11">
        <v>356</v>
      </c>
      <c r="B366" s="12">
        <f t="shared" si="30"/>
        <v>8343.75</v>
      </c>
      <c r="C366" s="12">
        <f t="shared" si="31"/>
        <v>93.75</v>
      </c>
      <c r="D366" s="13">
        <v>8250</v>
      </c>
      <c r="F366" s="11">
        <v>356</v>
      </c>
      <c r="G366" s="12">
        <f t="shared" si="32"/>
        <v>8343.75</v>
      </c>
      <c r="H366" s="12">
        <f t="shared" si="33"/>
        <v>8.75</v>
      </c>
      <c r="I366" s="13">
        <v>8335</v>
      </c>
      <c r="K366" s="11">
        <v>356</v>
      </c>
      <c r="L366" s="12">
        <f t="shared" si="34"/>
        <v>8343.75</v>
      </c>
      <c r="M366" s="12">
        <f t="shared" si="35"/>
        <v>1.75</v>
      </c>
      <c r="N366" s="13">
        <v>8342</v>
      </c>
    </row>
    <row r="367" spans="1:14" x14ac:dyDescent="0.25">
      <c r="A367" s="11">
        <v>357</v>
      </c>
      <c r="B367" s="12">
        <f t="shared" si="30"/>
        <v>8367.1875</v>
      </c>
      <c r="C367" s="12">
        <f t="shared" si="31"/>
        <v>117.1875</v>
      </c>
      <c r="D367" s="13">
        <v>8250</v>
      </c>
      <c r="F367" s="11">
        <v>357</v>
      </c>
      <c r="G367" s="12">
        <f t="shared" si="32"/>
        <v>8367.1875</v>
      </c>
      <c r="H367" s="12">
        <f t="shared" si="33"/>
        <v>7.1875</v>
      </c>
      <c r="I367" s="13">
        <v>8360</v>
      </c>
      <c r="K367" s="11">
        <v>357</v>
      </c>
      <c r="L367" s="12">
        <f t="shared" si="34"/>
        <v>8367.1875</v>
      </c>
      <c r="M367" s="12">
        <f t="shared" si="35"/>
        <v>2.1875</v>
      </c>
      <c r="N367" s="13">
        <v>8365</v>
      </c>
    </row>
    <row r="368" spans="1:14" x14ac:dyDescent="0.25">
      <c r="A368" s="11">
        <v>358</v>
      </c>
      <c r="B368" s="12">
        <f t="shared" si="30"/>
        <v>8390.625</v>
      </c>
      <c r="C368" s="12">
        <f t="shared" si="31"/>
        <v>140.625</v>
      </c>
      <c r="D368" s="13">
        <v>8250</v>
      </c>
      <c r="F368" s="11">
        <v>358</v>
      </c>
      <c r="G368" s="12">
        <f t="shared" si="32"/>
        <v>8390.625</v>
      </c>
      <c r="H368" s="12">
        <f t="shared" si="33"/>
        <v>5.625</v>
      </c>
      <c r="I368" s="13">
        <v>8385</v>
      </c>
      <c r="K368" s="11">
        <v>358</v>
      </c>
      <c r="L368" s="12">
        <f t="shared" si="34"/>
        <v>8390.625</v>
      </c>
      <c r="M368" s="12">
        <f t="shared" si="35"/>
        <v>0.625</v>
      </c>
      <c r="N368" s="13">
        <v>8390</v>
      </c>
    </row>
    <row r="369" spans="1:14" x14ac:dyDescent="0.25">
      <c r="A369" s="11">
        <v>359</v>
      </c>
      <c r="B369" s="12">
        <f t="shared" si="30"/>
        <v>8414.0625</v>
      </c>
      <c r="C369" s="12">
        <f t="shared" si="31"/>
        <v>164.0625</v>
      </c>
      <c r="D369" s="13">
        <v>8250</v>
      </c>
      <c r="F369" s="11">
        <v>359</v>
      </c>
      <c r="G369" s="12">
        <f t="shared" si="32"/>
        <v>8414.0625</v>
      </c>
      <c r="H369" s="12">
        <f t="shared" si="33"/>
        <v>4.0625</v>
      </c>
      <c r="I369" s="13">
        <v>8410</v>
      </c>
      <c r="K369" s="11">
        <v>359</v>
      </c>
      <c r="L369" s="12">
        <f t="shared" si="34"/>
        <v>8414.0625</v>
      </c>
      <c r="M369" s="12">
        <f t="shared" si="35"/>
        <v>2.0625</v>
      </c>
      <c r="N369" s="13">
        <v>8412</v>
      </c>
    </row>
    <row r="370" spans="1:14" x14ac:dyDescent="0.25">
      <c r="A370" s="11">
        <v>360</v>
      </c>
      <c r="B370" s="12">
        <f t="shared" si="30"/>
        <v>8437.5</v>
      </c>
      <c r="C370" s="12">
        <f t="shared" si="31"/>
        <v>0.5</v>
      </c>
      <c r="D370" s="13">
        <v>8437</v>
      </c>
      <c r="F370" s="11">
        <v>360</v>
      </c>
      <c r="G370" s="12">
        <f t="shared" si="32"/>
        <v>8437.5</v>
      </c>
      <c r="H370" s="12">
        <f t="shared" si="33"/>
        <v>2.5</v>
      </c>
      <c r="I370" s="13">
        <v>8435</v>
      </c>
      <c r="K370" s="11">
        <v>360</v>
      </c>
      <c r="L370" s="12">
        <f t="shared" si="34"/>
        <v>8437.5</v>
      </c>
      <c r="M370" s="12">
        <f t="shared" si="35"/>
        <v>0.5</v>
      </c>
      <c r="N370" s="13">
        <v>8437</v>
      </c>
    </row>
    <row r="371" spans="1:14" x14ac:dyDescent="0.25">
      <c r="A371" s="11">
        <v>361</v>
      </c>
      <c r="B371" s="12">
        <f t="shared" si="30"/>
        <v>8460.9375</v>
      </c>
      <c r="C371" s="12">
        <f t="shared" si="31"/>
        <v>23.9375</v>
      </c>
      <c r="D371" s="13">
        <v>8437</v>
      </c>
      <c r="F371" s="11">
        <v>361</v>
      </c>
      <c r="G371" s="12">
        <f t="shared" si="32"/>
        <v>8460.9375</v>
      </c>
      <c r="H371" s="12">
        <f t="shared" si="33"/>
        <v>10.9375</v>
      </c>
      <c r="I371" s="13">
        <v>8450</v>
      </c>
      <c r="K371" s="11">
        <v>361</v>
      </c>
      <c r="L371" s="12">
        <f t="shared" si="34"/>
        <v>8460.9375</v>
      </c>
      <c r="M371" s="12">
        <f t="shared" si="35"/>
        <v>0.9375</v>
      </c>
      <c r="N371" s="13">
        <v>8460</v>
      </c>
    </row>
    <row r="372" spans="1:14" x14ac:dyDescent="0.25">
      <c r="A372" s="11">
        <v>362</v>
      </c>
      <c r="B372" s="12">
        <f t="shared" si="30"/>
        <v>8484.375</v>
      </c>
      <c r="C372" s="12">
        <f t="shared" si="31"/>
        <v>47.375</v>
      </c>
      <c r="D372" s="13">
        <v>8437</v>
      </c>
      <c r="F372" s="11">
        <v>362</v>
      </c>
      <c r="G372" s="12">
        <f t="shared" si="32"/>
        <v>8484.375</v>
      </c>
      <c r="H372" s="12">
        <f t="shared" si="33"/>
        <v>9.375</v>
      </c>
      <c r="I372" s="13">
        <v>8475</v>
      </c>
      <c r="K372" s="11">
        <v>362</v>
      </c>
      <c r="L372" s="12">
        <f t="shared" si="34"/>
        <v>8484.375</v>
      </c>
      <c r="M372" s="12">
        <f t="shared" si="35"/>
        <v>2.375</v>
      </c>
      <c r="N372" s="13">
        <v>8482</v>
      </c>
    </row>
    <row r="373" spans="1:14" x14ac:dyDescent="0.25">
      <c r="A373" s="11">
        <v>363</v>
      </c>
      <c r="B373" s="12">
        <f t="shared" si="30"/>
        <v>8507.8125</v>
      </c>
      <c r="C373" s="12">
        <f t="shared" si="31"/>
        <v>70.8125</v>
      </c>
      <c r="D373" s="13">
        <v>8437</v>
      </c>
      <c r="F373" s="11">
        <v>363</v>
      </c>
      <c r="G373" s="12">
        <f t="shared" si="32"/>
        <v>8507.8125</v>
      </c>
      <c r="H373" s="12">
        <f t="shared" si="33"/>
        <v>7.8125</v>
      </c>
      <c r="I373" s="13">
        <v>8500</v>
      </c>
      <c r="K373" s="11">
        <v>363</v>
      </c>
      <c r="L373" s="12">
        <f t="shared" si="34"/>
        <v>8507.8125</v>
      </c>
      <c r="M373" s="12">
        <f t="shared" si="35"/>
        <v>0.8125</v>
      </c>
      <c r="N373" s="13">
        <v>8507</v>
      </c>
    </row>
    <row r="374" spans="1:14" x14ac:dyDescent="0.25">
      <c r="A374" s="11">
        <v>364</v>
      </c>
      <c r="B374" s="12">
        <f t="shared" si="30"/>
        <v>8531.25</v>
      </c>
      <c r="C374" s="12">
        <f t="shared" si="31"/>
        <v>94.25</v>
      </c>
      <c r="D374" s="13">
        <v>8437</v>
      </c>
      <c r="F374" s="11">
        <v>364</v>
      </c>
      <c r="G374" s="12">
        <f t="shared" si="32"/>
        <v>8531.25</v>
      </c>
      <c r="H374" s="12">
        <f t="shared" si="33"/>
        <v>6.25</v>
      </c>
      <c r="I374" s="13">
        <v>8525</v>
      </c>
      <c r="K374" s="11">
        <v>364</v>
      </c>
      <c r="L374" s="12">
        <f t="shared" si="34"/>
        <v>8531.25</v>
      </c>
      <c r="M374" s="12">
        <f t="shared" si="35"/>
        <v>1.25</v>
      </c>
      <c r="N374" s="13">
        <v>8530</v>
      </c>
    </row>
    <row r="375" spans="1:14" x14ac:dyDescent="0.25">
      <c r="A375" s="11">
        <v>365</v>
      </c>
      <c r="B375" s="12">
        <f t="shared" si="30"/>
        <v>8554.6875</v>
      </c>
      <c r="C375" s="12">
        <f t="shared" si="31"/>
        <v>117.6875</v>
      </c>
      <c r="D375" s="13">
        <v>8437</v>
      </c>
      <c r="F375" s="11">
        <v>365</v>
      </c>
      <c r="G375" s="12">
        <f t="shared" si="32"/>
        <v>8554.6875</v>
      </c>
      <c r="H375" s="12">
        <f t="shared" si="33"/>
        <v>4.6875</v>
      </c>
      <c r="I375" s="13">
        <v>8550</v>
      </c>
      <c r="K375" s="11">
        <v>365</v>
      </c>
      <c r="L375" s="12">
        <f t="shared" si="34"/>
        <v>8554.6875</v>
      </c>
      <c r="M375" s="12">
        <f t="shared" si="35"/>
        <v>2.6875</v>
      </c>
      <c r="N375" s="13">
        <v>8552</v>
      </c>
    </row>
    <row r="376" spans="1:14" x14ac:dyDescent="0.25">
      <c r="A376" s="11">
        <v>366</v>
      </c>
      <c r="B376" s="12">
        <f t="shared" si="30"/>
        <v>8578.125</v>
      </c>
      <c r="C376" s="12">
        <f t="shared" si="31"/>
        <v>141.125</v>
      </c>
      <c r="D376" s="13">
        <v>8437</v>
      </c>
      <c r="F376" s="11">
        <v>366</v>
      </c>
      <c r="G376" s="12">
        <f t="shared" si="32"/>
        <v>8578.125</v>
      </c>
      <c r="H376" s="12">
        <f t="shared" si="33"/>
        <v>3.125</v>
      </c>
      <c r="I376" s="13">
        <v>8575</v>
      </c>
      <c r="K376" s="11">
        <v>366</v>
      </c>
      <c r="L376" s="12">
        <f t="shared" si="34"/>
        <v>8578.125</v>
      </c>
      <c r="M376" s="12">
        <f t="shared" si="35"/>
        <v>1.125</v>
      </c>
      <c r="N376" s="13">
        <v>8577</v>
      </c>
    </row>
    <row r="377" spans="1:14" x14ac:dyDescent="0.25">
      <c r="A377" s="11">
        <v>367</v>
      </c>
      <c r="B377" s="12">
        <f t="shared" si="30"/>
        <v>8601.5625</v>
      </c>
      <c r="C377" s="12">
        <f t="shared" si="31"/>
        <v>164.5625</v>
      </c>
      <c r="D377" s="13">
        <v>8437</v>
      </c>
      <c r="F377" s="11">
        <v>367</v>
      </c>
      <c r="G377" s="12">
        <f t="shared" si="32"/>
        <v>8601.5625</v>
      </c>
      <c r="H377" s="12">
        <f t="shared" si="33"/>
        <v>1.5625</v>
      </c>
      <c r="I377" s="13">
        <v>8600</v>
      </c>
      <c r="K377" s="11">
        <v>367</v>
      </c>
      <c r="L377" s="12">
        <f t="shared" si="34"/>
        <v>8601.5625</v>
      </c>
      <c r="M377" s="12">
        <f t="shared" si="35"/>
        <v>1.5625</v>
      </c>
      <c r="N377" s="13">
        <v>8600</v>
      </c>
    </row>
    <row r="378" spans="1:14" x14ac:dyDescent="0.25">
      <c r="A378" s="11">
        <v>368</v>
      </c>
      <c r="B378" s="12">
        <f t="shared" si="30"/>
        <v>8625</v>
      </c>
      <c r="C378" s="12">
        <f t="shared" si="31"/>
        <v>0</v>
      </c>
      <c r="D378" s="13">
        <v>8625</v>
      </c>
      <c r="F378" s="11">
        <v>368</v>
      </c>
      <c r="G378" s="12">
        <f t="shared" si="32"/>
        <v>8625</v>
      </c>
      <c r="H378" s="12">
        <f t="shared" si="33"/>
        <v>0</v>
      </c>
      <c r="I378" s="13">
        <v>8625</v>
      </c>
      <c r="K378" s="11">
        <v>368</v>
      </c>
      <c r="L378" s="12">
        <f t="shared" si="34"/>
        <v>8625</v>
      </c>
      <c r="M378" s="12">
        <f t="shared" si="35"/>
        <v>0</v>
      </c>
      <c r="N378" s="13">
        <v>8625</v>
      </c>
    </row>
    <row r="379" spans="1:14" x14ac:dyDescent="0.25">
      <c r="A379" s="11">
        <v>369</v>
      </c>
      <c r="B379" s="12">
        <f t="shared" si="30"/>
        <v>8648.4375</v>
      </c>
      <c r="C379" s="12">
        <f t="shared" si="31"/>
        <v>23.4375</v>
      </c>
      <c r="D379" s="13">
        <v>8625</v>
      </c>
      <c r="F379" s="11">
        <v>369</v>
      </c>
      <c r="G379" s="12">
        <f t="shared" si="32"/>
        <v>8648.4375</v>
      </c>
      <c r="H379" s="12">
        <f t="shared" si="33"/>
        <v>13.4375</v>
      </c>
      <c r="I379" s="13">
        <v>8635</v>
      </c>
      <c r="K379" s="11">
        <v>369</v>
      </c>
      <c r="L379" s="12">
        <f t="shared" si="34"/>
        <v>8648.4375</v>
      </c>
      <c r="M379" s="12">
        <f t="shared" si="35"/>
        <v>1.4375</v>
      </c>
      <c r="N379" s="13">
        <v>8647</v>
      </c>
    </row>
    <row r="380" spans="1:14" x14ac:dyDescent="0.25">
      <c r="A380" s="11">
        <v>370</v>
      </c>
      <c r="B380" s="12">
        <f t="shared" si="30"/>
        <v>8671.875</v>
      </c>
      <c r="C380" s="12">
        <f t="shared" si="31"/>
        <v>46.875</v>
      </c>
      <c r="D380" s="13">
        <v>8625</v>
      </c>
      <c r="F380" s="11">
        <v>370</v>
      </c>
      <c r="G380" s="12">
        <f t="shared" si="32"/>
        <v>8671.875</v>
      </c>
      <c r="H380" s="12">
        <f t="shared" si="33"/>
        <v>11.875</v>
      </c>
      <c r="I380" s="13">
        <v>8660</v>
      </c>
      <c r="K380" s="11">
        <v>370</v>
      </c>
      <c r="L380" s="12">
        <f t="shared" si="34"/>
        <v>8671.875</v>
      </c>
      <c r="M380" s="12">
        <f t="shared" si="35"/>
        <v>1.875</v>
      </c>
      <c r="N380" s="13">
        <v>8670</v>
      </c>
    </row>
    <row r="381" spans="1:14" x14ac:dyDescent="0.25">
      <c r="A381" s="11">
        <v>371</v>
      </c>
      <c r="B381" s="12">
        <f t="shared" si="30"/>
        <v>8695.3125</v>
      </c>
      <c r="C381" s="12">
        <f t="shared" si="31"/>
        <v>70.3125</v>
      </c>
      <c r="D381" s="13">
        <v>8625</v>
      </c>
      <c r="F381" s="11">
        <v>371</v>
      </c>
      <c r="G381" s="12">
        <f t="shared" si="32"/>
        <v>8695.3125</v>
      </c>
      <c r="H381" s="12">
        <f t="shared" si="33"/>
        <v>10.3125</v>
      </c>
      <c r="I381" s="13">
        <v>8685</v>
      </c>
      <c r="K381" s="11">
        <v>371</v>
      </c>
      <c r="L381" s="12">
        <f t="shared" si="34"/>
        <v>8695.3125</v>
      </c>
      <c r="M381" s="12">
        <f t="shared" si="35"/>
        <v>0.3125</v>
      </c>
      <c r="N381" s="13">
        <v>8695</v>
      </c>
    </row>
    <row r="382" spans="1:14" x14ac:dyDescent="0.25">
      <c r="A382" s="11">
        <v>372</v>
      </c>
      <c r="B382" s="12">
        <f t="shared" si="30"/>
        <v>8718.75</v>
      </c>
      <c r="C382" s="12">
        <f t="shared" si="31"/>
        <v>93.75</v>
      </c>
      <c r="D382" s="13">
        <v>8625</v>
      </c>
      <c r="F382" s="11">
        <v>372</v>
      </c>
      <c r="G382" s="12">
        <f t="shared" si="32"/>
        <v>8718.75</v>
      </c>
      <c r="H382" s="12">
        <f t="shared" si="33"/>
        <v>8.75</v>
      </c>
      <c r="I382" s="13">
        <v>8710</v>
      </c>
      <c r="K382" s="11">
        <v>372</v>
      </c>
      <c r="L382" s="12">
        <f t="shared" si="34"/>
        <v>8718.75</v>
      </c>
      <c r="M382" s="12">
        <f t="shared" si="35"/>
        <v>1.75</v>
      </c>
      <c r="N382" s="13">
        <v>8717</v>
      </c>
    </row>
    <row r="383" spans="1:14" x14ac:dyDescent="0.25">
      <c r="A383" s="11">
        <v>373</v>
      </c>
      <c r="B383" s="12">
        <f t="shared" si="30"/>
        <v>8742.1875</v>
      </c>
      <c r="C383" s="12">
        <f t="shared" si="31"/>
        <v>117.1875</v>
      </c>
      <c r="D383" s="13">
        <v>8625</v>
      </c>
      <c r="F383" s="11">
        <v>373</v>
      </c>
      <c r="G383" s="12">
        <f t="shared" si="32"/>
        <v>8742.1875</v>
      </c>
      <c r="H383" s="12">
        <f t="shared" si="33"/>
        <v>7.1875</v>
      </c>
      <c r="I383" s="13">
        <v>8735</v>
      </c>
      <c r="K383" s="11">
        <v>373</v>
      </c>
      <c r="L383" s="12">
        <f t="shared" si="34"/>
        <v>8742.1875</v>
      </c>
      <c r="M383" s="12">
        <f t="shared" si="35"/>
        <v>2.1875</v>
      </c>
      <c r="N383" s="13">
        <v>8740</v>
      </c>
    </row>
    <row r="384" spans="1:14" x14ac:dyDescent="0.25">
      <c r="A384" s="11">
        <v>374</v>
      </c>
      <c r="B384" s="12">
        <f t="shared" si="30"/>
        <v>8765.625</v>
      </c>
      <c r="C384" s="12">
        <f t="shared" si="31"/>
        <v>140.625</v>
      </c>
      <c r="D384" s="13">
        <v>8625</v>
      </c>
      <c r="F384" s="11">
        <v>374</v>
      </c>
      <c r="G384" s="12">
        <f t="shared" si="32"/>
        <v>8765.625</v>
      </c>
      <c r="H384" s="12">
        <f t="shared" si="33"/>
        <v>5.625</v>
      </c>
      <c r="I384" s="13">
        <v>8760</v>
      </c>
      <c r="K384" s="11">
        <v>374</v>
      </c>
      <c r="L384" s="12">
        <f t="shared" si="34"/>
        <v>8765.625</v>
      </c>
      <c r="M384" s="12">
        <f t="shared" si="35"/>
        <v>0.625</v>
      </c>
      <c r="N384" s="13">
        <v>8765</v>
      </c>
    </row>
    <row r="385" spans="1:14" x14ac:dyDescent="0.25">
      <c r="A385" s="11">
        <v>375</v>
      </c>
      <c r="B385" s="12">
        <f t="shared" si="30"/>
        <v>8789.0625</v>
      </c>
      <c r="C385" s="12">
        <f t="shared" si="31"/>
        <v>164.0625</v>
      </c>
      <c r="D385" s="13">
        <v>8625</v>
      </c>
      <c r="F385" s="11">
        <v>375</v>
      </c>
      <c r="G385" s="12">
        <f t="shared" si="32"/>
        <v>8789.0625</v>
      </c>
      <c r="H385" s="12">
        <f t="shared" si="33"/>
        <v>4.0625</v>
      </c>
      <c r="I385" s="13">
        <v>8785</v>
      </c>
      <c r="K385" s="11">
        <v>375</v>
      </c>
      <c r="L385" s="12">
        <f t="shared" si="34"/>
        <v>8789.0625</v>
      </c>
      <c r="M385" s="12">
        <f t="shared" si="35"/>
        <v>2.0625</v>
      </c>
      <c r="N385" s="13">
        <v>8787</v>
      </c>
    </row>
    <row r="386" spans="1:14" x14ac:dyDescent="0.25">
      <c r="A386" s="11">
        <v>376</v>
      </c>
      <c r="B386" s="12">
        <f t="shared" si="30"/>
        <v>8812.5</v>
      </c>
      <c r="C386" s="12">
        <f t="shared" si="31"/>
        <v>0.5</v>
      </c>
      <c r="D386" s="13">
        <v>8812</v>
      </c>
      <c r="F386" s="11">
        <v>376</v>
      </c>
      <c r="G386" s="12">
        <f t="shared" si="32"/>
        <v>8812.5</v>
      </c>
      <c r="H386" s="12">
        <f t="shared" si="33"/>
        <v>2.5</v>
      </c>
      <c r="I386" s="13">
        <v>8810</v>
      </c>
      <c r="K386" s="11">
        <v>376</v>
      </c>
      <c r="L386" s="12">
        <f t="shared" si="34"/>
        <v>8812.5</v>
      </c>
      <c r="M386" s="12">
        <f t="shared" si="35"/>
        <v>0.5</v>
      </c>
      <c r="N386" s="13">
        <v>8812</v>
      </c>
    </row>
    <row r="387" spans="1:14" x14ac:dyDescent="0.25">
      <c r="A387" s="11">
        <v>377</v>
      </c>
      <c r="B387" s="12">
        <f t="shared" si="30"/>
        <v>8835.9375</v>
      </c>
      <c r="C387" s="12">
        <f t="shared" si="31"/>
        <v>23.9375</v>
      </c>
      <c r="D387" s="13">
        <v>8812</v>
      </c>
      <c r="F387" s="11">
        <v>377</v>
      </c>
      <c r="G387" s="12">
        <f t="shared" si="32"/>
        <v>8835.9375</v>
      </c>
      <c r="H387" s="12">
        <f t="shared" si="33"/>
        <v>10.9375</v>
      </c>
      <c r="I387" s="13">
        <v>8825</v>
      </c>
      <c r="K387" s="11">
        <v>377</v>
      </c>
      <c r="L387" s="12">
        <f t="shared" si="34"/>
        <v>8835.9375</v>
      </c>
      <c r="M387" s="12">
        <f t="shared" si="35"/>
        <v>0.9375</v>
      </c>
      <c r="N387" s="13">
        <v>8835</v>
      </c>
    </row>
    <row r="388" spans="1:14" x14ac:dyDescent="0.25">
      <c r="A388" s="11">
        <v>378</v>
      </c>
      <c r="B388" s="12">
        <f t="shared" si="30"/>
        <v>8859.375</v>
      </c>
      <c r="C388" s="12">
        <f t="shared" si="31"/>
        <v>47.375</v>
      </c>
      <c r="D388" s="13">
        <v>8812</v>
      </c>
      <c r="F388" s="11">
        <v>378</v>
      </c>
      <c r="G388" s="12">
        <f t="shared" si="32"/>
        <v>8859.375</v>
      </c>
      <c r="H388" s="12">
        <f t="shared" si="33"/>
        <v>9.375</v>
      </c>
      <c r="I388" s="13">
        <v>8850</v>
      </c>
      <c r="K388" s="11">
        <v>378</v>
      </c>
      <c r="L388" s="12">
        <f t="shared" si="34"/>
        <v>8859.375</v>
      </c>
      <c r="M388" s="12">
        <f t="shared" si="35"/>
        <v>2.375</v>
      </c>
      <c r="N388" s="13">
        <v>8857</v>
      </c>
    </row>
    <row r="389" spans="1:14" x14ac:dyDescent="0.25">
      <c r="A389" s="11">
        <v>379</v>
      </c>
      <c r="B389" s="12">
        <f t="shared" si="30"/>
        <v>8882.8125</v>
      </c>
      <c r="C389" s="12">
        <f t="shared" si="31"/>
        <v>70.8125</v>
      </c>
      <c r="D389" s="13">
        <v>8812</v>
      </c>
      <c r="F389" s="11">
        <v>379</v>
      </c>
      <c r="G389" s="12">
        <f t="shared" si="32"/>
        <v>8882.8125</v>
      </c>
      <c r="H389" s="12">
        <f t="shared" si="33"/>
        <v>7.8125</v>
      </c>
      <c r="I389" s="13">
        <v>8875</v>
      </c>
      <c r="K389" s="11">
        <v>379</v>
      </c>
      <c r="L389" s="12">
        <f t="shared" si="34"/>
        <v>8882.8125</v>
      </c>
      <c r="M389" s="12">
        <f t="shared" si="35"/>
        <v>0.8125</v>
      </c>
      <c r="N389" s="13">
        <v>8882</v>
      </c>
    </row>
    <row r="390" spans="1:14" x14ac:dyDescent="0.25">
      <c r="A390" s="11">
        <v>380</v>
      </c>
      <c r="B390" s="12">
        <f t="shared" si="30"/>
        <v>8906.25</v>
      </c>
      <c r="C390" s="12">
        <f t="shared" si="31"/>
        <v>94.25</v>
      </c>
      <c r="D390" s="13">
        <v>8812</v>
      </c>
      <c r="F390" s="11">
        <v>380</v>
      </c>
      <c r="G390" s="12">
        <f t="shared" si="32"/>
        <v>8906.25</v>
      </c>
      <c r="H390" s="12">
        <f t="shared" si="33"/>
        <v>6.25</v>
      </c>
      <c r="I390" s="13">
        <v>8900</v>
      </c>
      <c r="K390" s="11">
        <v>380</v>
      </c>
      <c r="L390" s="12">
        <f t="shared" si="34"/>
        <v>8906.25</v>
      </c>
      <c r="M390" s="12">
        <f t="shared" si="35"/>
        <v>1.25</v>
      </c>
      <c r="N390" s="13">
        <v>8905</v>
      </c>
    </row>
    <row r="391" spans="1:14" x14ac:dyDescent="0.25">
      <c r="A391" s="11">
        <v>381</v>
      </c>
      <c r="B391" s="12">
        <f t="shared" si="30"/>
        <v>8929.6875</v>
      </c>
      <c r="C391" s="12">
        <f t="shared" si="31"/>
        <v>117.6875</v>
      </c>
      <c r="D391" s="13">
        <v>8812</v>
      </c>
      <c r="F391" s="11">
        <v>381</v>
      </c>
      <c r="G391" s="12">
        <f t="shared" si="32"/>
        <v>8929.6875</v>
      </c>
      <c r="H391" s="12">
        <f t="shared" si="33"/>
        <v>4.6875</v>
      </c>
      <c r="I391" s="13">
        <v>8925</v>
      </c>
      <c r="K391" s="11">
        <v>381</v>
      </c>
      <c r="L391" s="12">
        <f t="shared" si="34"/>
        <v>8929.6875</v>
      </c>
      <c r="M391" s="12">
        <f t="shared" si="35"/>
        <v>2.6875</v>
      </c>
      <c r="N391" s="13">
        <v>8927</v>
      </c>
    </row>
    <row r="392" spans="1:14" x14ac:dyDescent="0.25">
      <c r="A392" s="11">
        <v>382</v>
      </c>
      <c r="B392" s="12">
        <f t="shared" si="30"/>
        <v>8953.125</v>
      </c>
      <c r="C392" s="12">
        <f t="shared" si="31"/>
        <v>141.125</v>
      </c>
      <c r="D392" s="13">
        <v>8812</v>
      </c>
      <c r="F392" s="11">
        <v>382</v>
      </c>
      <c r="G392" s="12">
        <f t="shared" si="32"/>
        <v>8953.125</v>
      </c>
      <c r="H392" s="12">
        <f t="shared" si="33"/>
        <v>3.125</v>
      </c>
      <c r="I392" s="13">
        <v>8950</v>
      </c>
      <c r="K392" s="11">
        <v>382</v>
      </c>
      <c r="L392" s="12">
        <f t="shared" si="34"/>
        <v>8953.125</v>
      </c>
      <c r="M392" s="12">
        <f t="shared" si="35"/>
        <v>1.125</v>
      </c>
      <c r="N392" s="13">
        <v>8952</v>
      </c>
    </row>
    <row r="393" spans="1:14" x14ac:dyDescent="0.25">
      <c r="A393" s="11">
        <v>383</v>
      </c>
      <c r="B393" s="12">
        <f t="shared" si="30"/>
        <v>8976.5625</v>
      </c>
      <c r="C393" s="12">
        <f t="shared" si="31"/>
        <v>164.5625</v>
      </c>
      <c r="D393" s="13">
        <v>8812</v>
      </c>
      <c r="F393" s="11">
        <v>383</v>
      </c>
      <c r="G393" s="12">
        <f t="shared" si="32"/>
        <v>8976.5625</v>
      </c>
      <c r="H393" s="12">
        <f t="shared" si="33"/>
        <v>1.5625</v>
      </c>
      <c r="I393" s="13">
        <v>8975</v>
      </c>
      <c r="K393" s="11">
        <v>383</v>
      </c>
      <c r="L393" s="12">
        <f t="shared" si="34"/>
        <v>8976.5625</v>
      </c>
      <c r="M393" s="12">
        <f t="shared" si="35"/>
        <v>1.5625</v>
      </c>
      <c r="N393" s="13">
        <v>8975</v>
      </c>
    </row>
    <row r="394" spans="1:14" x14ac:dyDescent="0.25">
      <c r="A394" s="11">
        <v>384</v>
      </c>
      <c r="B394" s="12">
        <f t="shared" si="30"/>
        <v>9000</v>
      </c>
      <c r="C394" s="12">
        <f t="shared" si="31"/>
        <v>0</v>
      </c>
      <c r="D394" s="13">
        <v>9000</v>
      </c>
      <c r="F394" s="11">
        <v>384</v>
      </c>
      <c r="G394" s="12">
        <f t="shared" si="32"/>
        <v>9000</v>
      </c>
      <c r="H394" s="12">
        <f t="shared" si="33"/>
        <v>0</v>
      </c>
      <c r="I394" s="13">
        <v>9000</v>
      </c>
      <c r="K394" s="11">
        <v>384</v>
      </c>
      <c r="L394" s="12">
        <f t="shared" si="34"/>
        <v>9000</v>
      </c>
      <c r="M394" s="12">
        <f t="shared" si="35"/>
        <v>0</v>
      </c>
      <c r="N394" s="13">
        <v>9000</v>
      </c>
    </row>
    <row r="395" spans="1:14" x14ac:dyDescent="0.25">
      <c r="A395" s="11">
        <v>385</v>
      </c>
      <c r="B395" s="12">
        <f t="shared" si="30"/>
        <v>9023.4375</v>
      </c>
      <c r="C395" s="12">
        <f t="shared" si="31"/>
        <v>23.4375</v>
      </c>
      <c r="D395" s="13">
        <v>9000</v>
      </c>
      <c r="F395" s="11">
        <v>385</v>
      </c>
      <c r="G395" s="12">
        <f t="shared" si="32"/>
        <v>9023.4375</v>
      </c>
      <c r="H395" s="12">
        <f t="shared" si="33"/>
        <v>13.4375</v>
      </c>
      <c r="I395" s="13">
        <v>9010</v>
      </c>
      <c r="K395" s="11">
        <v>385</v>
      </c>
      <c r="L395" s="12">
        <f t="shared" si="34"/>
        <v>9023.4375</v>
      </c>
      <c r="M395" s="12">
        <f t="shared" si="35"/>
        <v>1.4375</v>
      </c>
      <c r="N395" s="13">
        <v>9022</v>
      </c>
    </row>
    <row r="396" spans="1:14" x14ac:dyDescent="0.25">
      <c r="A396" s="11">
        <v>386</v>
      </c>
      <c r="B396" s="12">
        <f t="shared" si="30"/>
        <v>9046.875</v>
      </c>
      <c r="C396" s="12">
        <f t="shared" si="31"/>
        <v>46.875</v>
      </c>
      <c r="D396" s="13">
        <v>9000</v>
      </c>
      <c r="F396" s="11">
        <v>386</v>
      </c>
      <c r="G396" s="12">
        <f t="shared" si="32"/>
        <v>9046.875</v>
      </c>
      <c r="H396" s="12">
        <f t="shared" si="33"/>
        <v>11.875</v>
      </c>
      <c r="I396" s="13">
        <v>9035</v>
      </c>
      <c r="K396" s="11">
        <v>386</v>
      </c>
      <c r="L396" s="12">
        <f t="shared" si="34"/>
        <v>9046.875</v>
      </c>
      <c r="M396" s="12">
        <f t="shared" si="35"/>
        <v>1.875</v>
      </c>
      <c r="N396" s="13">
        <v>9045</v>
      </c>
    </row>
    <row r="397" spans="1:14" x14ac:dyDescent="0.25">
      <c r="A397" s="11">
        <v>387</v>
      </c>
      <c r="B397" s="12">
        <f t="shared" ref="B397:B460" si="36">A397*375/16</f>
        <v>9070.3125</v>
      </c>
      <c r="C397" s="12">
        <f t="shared" ref="C397:C460" si="37">B397-D397</f>
        <v>70.3125</v>
      </c>
      <c r="D397" s="13">
        <v>9000</v>
      </c>
      <c r="F397" s="11">
        <v>387</v>
      </c>
      <c r="G397" s="12">
        <f t="shared" ref="G397:G460" si="38">F397*375/16</f>
        <v>9070.3125</v>
      </c>
      <c r="H397" s="12">
        <f t="shared" ref="H397:H460" si="39">G397-I397</f>
        <v>10.3125</v>
      </c>
      <c r="I397" s="13">
        <v>9060</v>
      </c>
      <c r="K397" s="11">
        <v>387</v>
      </c>
      <c r="L397" s="12">
        <f t="shared" ref="L397:L460" si="40">K397*375/16</f>
        <v>9070.3125</v>
      </c>
      <c r="M397" s="12">
        <f t="shared" ref="M397:M460" si="41">L397-N397</f>
        <v>0.3125</v>
      </c>
      <c r="N397" s="13">
        <v>9070</v>
      </c>
    </row>
    <row r="398" spans="1:14" x14ac:dyDescent="0.25">
      <c r="A398" s="11">
        <v>388</v>
      </c>
      <c r="B398" s="12">
        <f t="shared" si="36"/>
        <v>9093.75</v>
      </c>
      <c r="C398" s="12">
        <f t="shared" si="37"/>
        <v>93.75</v>
      </c>
      <c r="D398" s="13">
        <v>9000</v>
      </c>
      <c r="F398" s="11">
        <v>388</v>
      </c>
      <c r="G398" s="12">
        <f t="shared" si="38"/>
        <v>9093.75</v>
      </c>
      <c r="H398" s="12">
        <f t="shared" si="39"/>
        <v>8.75</v>
      </c>
      <c r="I398" s="13">
        <v>9085</v>
      </c>
      <c r="K398" s="11">
        <v>388</v>
      </c>
      <c r="L398" s="12">
        <f t="shared" si="40"/>
        <v>9093.75</v>
      </c>
      <c r="M398" s="12">
        <f t="shared" si="41"/>
        <v>1.75</v>
      </c>
      <c r="N398" s="13">
        <v>9092</v>
      </c>
    </row>
    <row r="399" spans="1:14" x14ac:dyDescent="0.25">
      <c r="A399" s="11">
        <v>389</v>
      </c>
      <c r="B399" s="12">
        <f t="shared" si="36"/>
        <v>9117.1875</v>
      </c>
      <c r="C399" s="12">
        <f t="shared" si="37"/>
        <v>117.1875</v>
      </c>
      <c r="D399" s="13">
        <v>9000</v>
      </c>
      <c r="F399" s="11">
        <v>389</v>
      </c>
      <c r="G399" s="12">
        <f t="shared" si="38"/>
        <v>9117.1875</v>
      </c>
      <c r="H399" s="12">
        <f t="shared" si="39"/>
        <v>7.1875</v>
      </c>
      <c r="I399" s="13">
        <v>9110</v>
      </c>
      <c r="K399" s="11">
        <v>389</v>
      </c>
      <c r="L399" s="12">
        <f t="shared" si="40"/>
        <v>9117.1875</v>
      </c>
      <c r="M399" s="12">
        <f t="shared" si="41"/>
        <v>2.1875</v>
      </c>
      <c r="N399" s="13">
        <v>9115</v>
      </c>
    </row>
    <row r="400" spans="1:14" x14ac:dyDescent="0.25">
      <c r="A400" s="11">
        <v>390</v>
      </c>
      <c r="B400" s="12">
        <f t="shared" si="36"/>
        <v>9140.625</v>
      </c>
      <c r="C400" s="12">
        <f t="shared" si="37"/>
        <v>140.625</v>
      </c>
      <c r="D400" s="13">
        <v>9000</v>
      </c>
      <c r="F400" s="11">
        <v>390</v>
      </c>
      <c r="G400" s="12">
        <f t="shared" si="38"/>
        <v>9140.625</v>
      </c>
      <c r="H400" s="12">
        <f t="shared" si="39"/>
        <v>5.625</v>
      </c>
      <c r="I400" s="13">
        <v>9135</v>
      </c>
      <c r="K400" s="11">
        <v>390</v>
      </c>
      <c r="L400" s="12">
        <f t="shared" si="40"/>
        <v>9140.625</v>
      </c>
      <c r="M400" s="12">
        <f t="shared" si="41"/>
        <v>0.625</v>
      </c>
      <c r="N400" s="13">
        <v>9140</v>
      </c>
    </row>
    <row r="401" spans="1:14" x14ac:dyDescent="0.25">
      <c r="A401" s="11">
        <v>391</v>
      </c>
      <c r="B401" s="12">
        <f t="shared" si="36"/>
        <v>9164.0625</v>
      </c>
      <c r="C401" s="12">
        <f t="shared" si="37"/>
        <v>164.0625</v>
      </c>
      <c r="D401" s="13">
        <v>9000</v>
      </c>
      <c r="F401" s="11">
        <v>391</v>
      </c>
      <c r="G401" s="12">
        <f t="shared" si="38"/>
        <v>9164.0625</v>
      </c>
      <c r="H401" s="12">
        <f t="shared" si="39"/>
        <v>4.0625</v>
      </c>
      <c r="I401" s="13">
        <v>9160</v>
      </c>
      <c r="K401" s="11">
        <v>391</v>
      </c>
      <c r="L401" s="12">
        <f t="shared" si="40"/>
        <v>9164.0625</v>
      </c>
      <c r="M401" s="12">
        <f t="shared" si="41"/>
        <v>2.0625</v>
      </c>
      <c r="N401" s="13">
        <v>9162</v>
      </c>
    </row>
    <row r="402" spans="1:14" x14ac:dyDescent="0.25">
      <c r="A402" s="11">
        <v>392</v>
      </c>
      <c r="B402" s="12">
        <f t="shared" si="36"/>
        <v>9187.5</v>
      </c>
      <c r="C402" s="12">
        <f t="shared" si="37"/>
        <v>0.5</v>
      </c>
      <c r="D402" s="13">
        <v>9187</v>
      </c>
      <c r="F402" s="11">
        <v>392</v>
      </c>
      <c r="G402" s="12">
        <f t="shared" si="38"/>
        <v>9187.5</v>
      </c>
      <c r="H402" s="12">
        <f t="shared" si="39"/>
        <v>2.5</v>
      </c>
      <c r="I402" s="13">
        <v>9185</v>
      </c>
      <c r="K402" s="11">
        <v>392</v>
      </c>
      <c r="L402" s="12">
        <f t="shared" si="40"/>
        <v>9187.5</v>
      </c>
      <c r="M402" s="12">
        <f t="shared" si="41"/>
        <v>0.5</v>
      </c>
      <c r="N402" s="13">
        <v>9187</v>
      </c>
    </row>
    <row r="403" spans="1:14" x14ac:dyDescent="0.25">
      <c r="A403" s="11">
        <v>393</v>
      </c>
      <c r="B403" s="12">
        <f t="shared" si="36"/>
        <v>9210.9375</v>
      </c>
      <c r="C403" s="12">
        <f t="shared" si="37"/>
        <v>23.9375</v>
      </c>
      <c r="D403" s="13">
        <v>9187</v>
      </c>
      <c r="F403" s="11">
        <v>393</v>
      </c>
      <c r="G403" s="12">
        <f t="shared" si="38"/>
        <v>9210.9375</v>
      </c>
      <c r="H403" s="12">
        <f t="shared" si="39"/>
        <v>10.9375</v>
      </c>
      <c r="I403" s="13">
        <v>9200</v>
      </c>
      <c r="K403" s="11">
        <v>393</v>
      </c>
      <c r="L403" s="12">
        <f t="shared" si="40"/>
        <v>9210.9375</v>
      </c>
      <c r="M403" s="12">
        <f t="shared" si="41"/>
        <v>0.9375</v>
      </c>
      <c r="N403" s="13">
        <v>9210</v>
      </c>
    </row>
    <row r="404" spans="1:14" x14ac:dyDescent="0.25">
      <c r="A404" s="11">
        <v>394</v>
      </c>
      <c r="B404" s="12">
        <f t="shared" si="36"/>
        <v>9234.375</v>
      </c>
      <c r="C404" s="12">
        <f t="shared" si="37"/>
        <v>47.375</v>
      </c>
      <c r="D404" s="13">
        <v>9187</v>
      </c>
      <c r="F404" s="11">
        <v>394</v>
      </c>
      <c r="G404" s="12">
        <f t="shared" si="38"/>
        <v>9234.375</v>
      </c>
      <c r="H404" s="12">
        <f t="shared" si="39"/>
        <v>9.375</v>
      </c>
      <c r="I404" s="13">
        <v>9225</v>
      </c>
      <c r="K404" s="11">
        <v>394</v>
      </c>
      <c r="L404" s="12">
        <f t="shared" si="40"/>
        <v>9234.375</v>
      </c>
      <c r="M404" s="12">
        <f t="shared" si="41"/>
        <v>2.375</v>
      </c>
      <c r="N404" s="13">
        <v>9232</v>
      </c>
    </row>
    <row r="405" spans="1:14" x14ac:dyDescent="0.25">
      <c r="A405" s="11">
        <v>395</v>
      </c>
      <c r="B405" s="12">
        <f t="shared" si="36"/>
        <v>9257.8125</v>
      </c>
      <c r="C405" s="12">
        <f t="shared" si="37"/>
        <v>70.8125</v>
      </c>
      <c r="D405" s="13">
        <v>9187</v>
      </c>
      <c r="F405" s="11">
        <v>395</v>
      </c>
      <c r="G405" s="12">
        <f t="shared" si="38"/>
        <v>9257.8125</v>
      </c>
      <c r="H405" s="12">
        <f t="shared" si="39"/>
        <v>7.8125</v>
      </c>
      <c r="I405" s="13">
        <v>9250</v>
      </c>
      <c r="K405" s="11">
        <v>395</v>
      </c>
      <c r="L405" s="12">
        <f t="shared" si="40"/>
        <v>9257.8125</v>
      </c>
      <c r="M405" s="12">
        <f t="shared" si="41"/>
        <v>0.8125</v>
      </c>
      <c r="N405" s="13">
        <v>9257</v>
      </c>
    </row>
    <row r="406" spans="1:14" x14ac:dyDescent="0.25">
      <c r="A406" s="11">
        <v>396</v>
      </c>
      <c r="B406" s="12">
        <f t="shared" si="36"/>
        <v>9281.25</v>
      </c>
      <c r="C406" s="12">
        <f t="shared" si="37"/>
        <v>94.25</v>
      </c>
      <c r="D406" s="13">
        <v>9187</v>
      </c>
      <c r="F406" s="11">
        <v>396</v>
      </c>
      <c r="G406" s="12">
        <f t="shared" si="38"/>
        <v>9281.25</v>
      </c>
      <c r="H406" s="12">
        <f t="shared" si="39"/>
        <v>6.25</v>
      </c>
      <c r="I406" s="13">
        <v>9275</v>
      </c>
      <c r="K406" s="11">
        <v>396</v>
      </c>
      <c r="L406" s="12">
        <f t="shared" si="40"/>
        <v>9281.25</v>
      </c>
      <c r="M406" s="12">
        <f t="shared" si="41"/>
        <v>1.25</v>
      </c>
      <c r="N406" s="13">
        <v>9280</v>
      </c>
    </row>
    <row r="407" spans="1:14" x14ac:dyDescent="0.25">
      <c r="A407" s="11">
        <v>397</v>
      </c>
      <c r="B407" s="12">
        <f t="shared" si="36"/>
        <v>9304.6875</v>
      </c>
      <c r="C407" s="12">
        <f t="shared" si="37"/>
        <v>117.6875</v>
      </c>
      <c r="D407" s="13">
        <v>9187</v>
      </c>
      <c r="F407" s="11">
        <v>397</v>
      </c>
      <c r="G407" s="12">
        <f t="shared" si="38"/>
        <v>9304.6875</v>
      </c>
      <c r="H407" s="12">
        <f t="shared" si="39"/>
        <v>4.6875</v>
      </c>
      <c r="I407" s="13">
        <v>9300</v>
      </c>
      <c r="K407" s="11">
        <v>397</v>
      </c>
      <c r="L407" s="12">
        <f t="shared" si="40"/>
        <v>9304.6875</v>
      </c>
      <c r="M407" s="12">
        <f t="shared" si="41"/>
        <v>2.6875</v>
      </c>
      <c r="N407" s="13">
        <v>9302</v>
      </c>
    </row>
    <row r="408" spans="1:14" x14ac:dyDescent="0.25">
      <c r="A408" s="11">
        <v>398</v>
      </c>
      <c r="B408" s="12">
        <f t="shared" si="36"/>
        <v>9328.125</v>
      </c>
      <c r="C408" s="12">
        <f t="shared" si="37"/>
        <v>141.125</v>
      </c>
      <c r="D408" s="13">
        <v>9187</v>
      </c>
      <c r="F408" s="11">
        <v>398</v>
      </c>
      <c r="G408" s="12">
        <f t="shared" si="38"/>
        <v>9328.125</v>
      </c>
      <c r="H408" s="12">
        <f t="shared" si="39"/>
        <v>3.125</v>
      </c>
      <c r="I408" s="13">
        <v>9325</v>
      </c>
      <c r="K408" s="11">
        <v>398</v>
      </c>
      <c r="L408" s="12">
        <f t="shared" si="40"/>
        <v>9328.125</v>
      </c>
      <c r="M408" s="12">
        <f t="shared" si="41"/>
        <v>1.125</v>
      </c>
      <c r="N408" s="13">
        <v>9327</v>
      </c>
    </row>
    <row r="409" spans="1:14" x14ac:dyDescent="0.25">
      <c r="A409" s="11">
        <v>399</v>
      </c>
      <c r="B409" s="12">
        <f t="shared" si="36"/>
        <v>9351.5625</v>
      </c>
      <c r="C409" s="12">
        <f t="shared" si="37"/>
        <v>164.5625</v>
      </c>
      <c r="D409" s="13">
        <v>9187</v>
      </c>
      <c r="F409" s="11">
        <v>399</v>
      </c>
      <c r="G409" s="12">
        <f t="shared" si="38"/>
        <v>9351.5625</v>
      </c>
      <c r="H409" s="12">
        <f t="shared" si="39"/>
        <v>1.5625</v>
      </c>
      <c r="I409" s="13">
        <v>9350</v>
      </c>
      <c r="K409" s="11">
        <v>399</v>
      </c>
      <c r="L409" s="12">
        <f t="shared" si="40"/>
        <v>9351.5625</v>
      </c>
      <c r="M409" s="12">
        <f t="shared" si="41"/>
        <v>1.5625</v>
      </c>
      <c r="N409" s="13">
        <v>9350</v>
      </c>
    </row>
    <row r="410" spans="1:14" x14ac:dyDescent="0.25">
      <c r="A410" s="11">
        <v>400</v>
      </c>
      <c r="B410" s="12">
        <f t="shared" si="36"/>
        <v>9375</v>
      </c>
      <c r="C410" s="12">
        <f t="shared" si="37"/>
        <v>0</v>
      </c>
      <c r="D410" s="13">
        <v>9375</v>
      </c>
      <c r="F410" s="11">
        <v>400</v>
      </c>
      <c r="G410" s="12">
        <f t="shared" si="38"/>
        <v>9375</v>
      </c>
      <c r="H410" s="12">
        <f t="shared" si="39"/>
        <v>0</v>
      </c>
      <c r="I410" s="13">
        <v>9375</v>
      </c>
      <c r="K410" s="11">
        <v>400</v>
      </c>
      <c r="L410" s="12">
        <f t="shared" si="40"/>
        <v>9375</v>
      </c>
      <c r="M410" s="12">
        <f t="shared" si="41"/>
        <v>0</v>
      </c>
      <c r="N410" s="13">
        <v>9375</v>
      </c>
    </row>
    <row r="411" spans="1:14" x14ac:dyDescent="0.25">
      <c r="A411" s="11">
        <v>401</v>
      </c>
      <c r="B411" s="12">
        <f t="shared" si="36"/>
        <v>9398.4375</v>
      </c>
      <c r="C411" s="12">
        <f t="shared" si="37"/>
        <v>23.4375</v>
      </c>
      <c r="D411" s="13">
        <v>9375</v>
      </c>
      <c r="F411" s="11">
        <v>401</v>
      </c>
      <c r="G411" s="12">
        <f t="shared" si="38"/>
        <v>9398.4375</v>
      </c>
      <c r="H411" s="12">
        <f t="shared" si="39"/>
        <v>13.4375</v>
      </c>
      <c r="I411" s="13">
        <v>9385</v>
      </c>
      <c r="K411" s="11">
        <v>401</v>
      </c>
      <c r="L411" s="12">
        <f t="shared" si="40"/>
        <v>9398.4375</v>
      </c>
      <c r="M411" s="12">
        <f t="shared" si="41"/>
        <v>1.4375</v>
      </c>
      <c r="N411" s="13">
        <v>9397</v>
      </c>
    </row>
    <row r="412" spans="1:14" x14ac:dyDescent="0.25">
      <c r="A412" s="11">
        <v>402</v>
      </c>
      <c r="B412" s="12">
        <f t="shared" si="36"/>
        <v>9421.875</v>
      </c>
      <c r="C412" s="12">
        <f t="shared" si="37"/>
        <v>46.875</v>
      </c>
      <c r="D412" s="13">
        <v>9375</v>
      </c>
      <c r="F412" s="11">
        <v>402</v>
      </c>
      <c r="G412" s="12">
        <f t="shared" si="38"/>
        <v>9421.875</v>
      </c>
      <c r="H412" s="12">
        <f t="shared" si="39"/>
        <v>11.875</v>
      </c>
      <c r="I412" s="13">
        <v>9410</v>
      </c>
      <c r="K412" s="11">
        <v>402</v>
      </c>
      <c r="L412" s="12">
        <f t="shared" si="40"/>
        <v>9421.875</v>
      </c>
      <c r="M412" s="12">
        <f t="shared" si="41"/>
        <v>1.875</v>
      </c>
      <c r="N412" s="13">
        <v>9420</v>
      </c>
    </row>
    <row r="413" spans="1:14" x14ac:dyDescent="0.25">
      <c r="A413" s="11">
        <v>403</v>
      </c>
      <c r="B413" s="12">
        <f t="shared" si="36"/>
        <v>9445.3125</v>
      </c>
      <c r="C413" s="12">
        <f t="shared" si="37"/>
        <v>70.3125</v>
      </c>
      <c r="D413" s="13">
        <v>9375</v>
      </c>
      <c r="F413" s="11">
        <v>403</v>
      </c>
      <c r="G413" s="12">
        <f t="shared" si="38"/>
        <v>9445.3125</v>
      </c>
      <c r="H413" s="12">
        <f t="shared" si="39"/>
        <v>10.3125</v>
      </c>
      <c r="I413" s="13">
        <v>9435</v>
      </c>
      <c r="K413" s="11">
        <v>403</v>
      </c>
      <c r="L413" s="12">
        <f t="shared" si="40"/>
        <v>9445.3125</v>
      </c>
      <c r="M413" s="12">
        <f t="shared" si="41"/>
        <v>0.3125</v>
      </c>
      <c r="N413" s="13">
        <v>9445</v>
      </c>
    </row>
    <row r="414" spans="1:14" x14ac:dyDescent="0.25">
      <c r="A414" s="11">
        <v>404</v>
      </c>
      <c r="B414" s="12">
        <f t="shared" si="36"/>
        <v>9468.75</v>
      </c>
      <c r="C414" s="12">
        <f t="shared" si="37"/>
        <v>93.75</v>
      </c>
      <c r="D414" s="13">
        <v>9375</v>
      </c>
      <c r="F414" s="11">
        <v>404</v>
      </c>
      <c r="G414" s="12">
        <f t="shared" si="38"/>
        <v>9468.75</v>
      </c>
      <c r="H414" s="12">
        <f t="shared" si="39"/>
        <v>8.75</v>
      </c>
      <c r="I414" s="13">
        <v>9460</v>
      </c>
      <c r="K414" s="11">
        <v>404</v>
      </c>
      <c r="L414" s="12">
        <f t="shared" si="40"/>
        <v>9468.75</v>
      </c>
      <c r="M414" s="12">
        <f t="shared" si="41"/>
        <v>1.75</v>
      </c>
      <c r="N414" s="13">
        <v>9467</v>
      </c>
    </row>
    <row r="415" spans="1:14" x14ac:dyDescent="0.25">
      <c r="A415" s="11">
        <v>405</v>
      </c>
      <c r="B415" s="12">
        <f t="shared" si="36"/>
        <v>9492.1875</v>
      </c>
      <c r="C415" s="12">
        <f t="shared" si="37"/>
        <v>117.1875</v>
      </c>
      <c r="D415" s="13">
        <v>9375</v>
      </c>
      <c r="F415" s="11">
        <v>405</v>
      </c>
      <c r="G415" s="12">
        <f t="shared" si="38"/>
        <v>9492.1875</v>
      </c>
      <c r="H415" s="12">
        <f t="shared" si="39"/>
        <v>7.1875</v>
      </c>
      <c r="I415" s="13">
        <v>9485</v>
      </c>
      <c r="K415" s="11">
        <v>405</v>
      </c>
      <c r="L415" s="12">
        <f t="shared" si="40"/>
        <v>9492.1875</v>
      </c>
      <c r="M415" s="12">
        <f t="shared" si="41"/>
        <v>2.1875</v>
      </c>
      <c r="N415" s="13">
        <v>9490</v>
      </c>
    </row>
    <row r="416" spans="1:14" x14ac:dyDescent="0.25">
      <c r="A416" s="11">
        <v>406</v>
      </c>
      <c r="B416" s="12">
        <f t="shared" si="36"/>
        <v>9515.625</v>
      </c>
      <c r="C416" s="12">
        <f t="shared" si="37"/>
        <v>140.625</v>
      </c>
      <c r="D416" s="13">
        <v>9375</v>
      </c>
      <c r="F416" s="11">
        <v>406</v>
      </c>
      <c r="G416" s="12">
        <f t="shared" si="38"/>
        <v>9515.625</v>
      </c>
      <c r="H416" s="12">
        <f t="shared" si="39"/>
        <v>5.625</v>
      </c>
      <c r="I416" s="13">
        <v>9510</v>
      </c>
      <c r="K416" s="11">
        <v>406</v>
      </c>
      <c r="L416" s="12">
        <f t="shared" si="40"/>
        <v>9515.625</v>
      </c>
      <c r="M416" s="12">
        <f t="shared" si="41"/>
        <v>0.625</v>
      </c>
      <c r="N416" s="13">
        <v>9515</v>
      </c>
    </row>
    <row r="417" spans="1:14" x14ac:dyDescent="0.25">
      <c r="A417" s="11">
        <v>407</v>
      </c>
      <c r="B417" s="12">
        <f t="shared" si="36"/>
        <v>9539.0625</v>
      </c>
      <c r="C417" s="12">
        <f t="shared" si="37"/>
        <v>164.0625</v>
      </c>
      <c r="D417" s="13">
        <v>9375</v>
      </c>
      <c r="F417" s="11">
        <v>407</v>
      </c>
      <c r="G417" s="12">
        <f t="shared" si="38"/>
        <v>9539.0625</v>
      </c>
      <c r="H417" s="12">
        <f t="shared" si="39"/>
        <v>4.0625</v>
      </c>
      <c r="I417" s="13">
        <v>9535</v>
      </c>
      <c r="K417" s="11">
        <v>407</v>
      </c>
      <c r="L417" s="12">
        <f t="shared" si="40"/>
        <v>9539.0625</v>
      </c>
      <c r="M417" s="12">
        <f t="shared" si="41"/>
        <v>2.0625</v>
      </c>
      <c r="N417" s="13">
        <v>9537</v>
      </c>
    </row>
    <row r="418" spans="1:14" x14ac:dyDescent="0.25">
      <c r="A418" s="11">
        <v>408</v>
      </c>
      <c r="B418" s="12">
        <f t="shared" si="36"/>
        <v>9562.5</v>
      </c>
      <c r="C418" s="12">
        <f t="shared" si="37"/>
        <v>0.5</v>
      </c>
      <c r="D418" s="13">
        <v>9562</v>
      </c>
      <c r="F418" s="11">
        <v>408</v>
      </c>
      <c r="G418" s="12">
        <f t="shared" si="38"/>
        <v>9562.5</v>
      </c>
      <c r="H418" s="12">
        <f t="shared" si="39"/>
        <v>2.5</v>
      </c>
      <c r="I418" s="13">
        <v>9560</v>
      </c>
      <c r="K418" s="11">
        <v>408</v>
      </c>
      <c r="L418" s="12">
        <f t="shared" si="40"/>
        <v>9562.5</v>
      </c>
      <c r="M418" s="12">
        <f t="shared" si="41"/>
        <v>0.5</v>
      </c>
      <c r="N418" s="13">
        <v>9562</v>
      </c>
    </row>
    <row r="419" spans="1:14" x14ac:dyDescent="0.25">
      <c r="A419" s="11">
        <v>409</v>
      </c>
      <c r="B419" s="12">
        <f t="shared" si="36"/>
        <v>9585.9375</v>
      </c>
      <c r="C419" s="12">
        <f t="shared" si="37"/>
        <v>23.9375</v>
      </c>
      <c r="D419" s="13">
        <v>9562</v>
      </c>
      <c r="F419" s="11">
        <v>409</v>
      </c>
      <c r="G419" s="12">
        <f t="shared" si="38"/>
        <v>9585.9375</v>
      </c>
      <c r="H419" s="12">
        <f t="shared" si="39"/>
        <v>10.9375</v>
      </c>
      <c r="I419" s="13">
        <v>9575</v>
      </c>
      <c r="K419" s="11">
        <v>409</v>
      </c>
      <c r="L419" s="12">
        <f t="shared" si="40"/>
        <v>9585.9375</v>
      </c>
      <c r="M419" s="12">
        <f t="shared" si="41"/>
        <v>0.9375</v>
      </c>
      <c r="N419" s="13">
        <v>9585</v>
      </c>
    </row>
    <row r="420" spans="1:14" x14ac:dyDescent="0.25">
      <c r="A420" s="11">
        <v>410</v>
      </c>
      <c r="B420" s="12">
        <f t="shared" si="36"/>
        <v>9609.375</v>
      </c>
      <c r="C420" s="12">
        <f t="shared" si="37"/>
        <v>47.375</v>
      </c>
      <c r="D420" s="13">
        <v>9562</v>
      </c>
      <c r="F420" s="11">
        <v>410</v>
      </c>
      <c r="G420" s="12">
        <f t="shared" si="38"/>
        <v>9609.375</v>
      </c>
      <c r="H420" s="12">
        <f t="shared" si="39"/>
        <v>9.375</v>
      </c>
      <c r="I420" s="13">
        <v>9600</v>
      </c>
      <c r="K420" s="11">
        <v>410</v>
      </c>
      <c r="L420" s="12">
        <f t="shared" si="40"/>
        <v>9609.375</v>
      </c>
      <c r="M420" s="12">
        <f t="shared" si="41"/>
        <v>2.375</v>
      </c>
      <c r="N420" s="13">
        <v>9607</v>
      </c>
    </row>
    <row r="421" spans="1:14" x14ac:dyDescent="0.25">
      <c r="A421" s="11">
        <v>411</v>
      </c>
      <c r="B421" s="12">
        <f t="shared" si="36"/>
        <v>9632.8125</v>
      </c>
      <c r="C421" s="12">
        <f t="shared" si="37"/>
        <v>70.8125</v>
      </c>
      <c r="D421" s="13">
        <v>9562</v>
      </c>
      <c r="F421" s="11">
        <v>411</v>
      </c>
      <c r="G421" s="12">
        <f t="shared" si="38"/>
        <v>9632.8125</v>
      </c>
      <c r="H421" s="12">
        <f t="shared" si="39"/>
        <v>7.8125</v>
      </c>
      <c r="I421" s="13">
        <v>9625</v>
      </c>
      <c r="K421" s="11">
        <v>411</v>
      </c>
      <c r="L421" s="12">
        <f t="shared" si="40"/>
        <v>9632.8125</v>
      </c>
      <c r="M421" s="12">
        <f t="shared" si="41"/>
        <v>0.8125</v>
      </c>
      <c r="N421" s="13">
        <v>9632</v>
      </c>
    </row>
    <row r="422" spans="1:14" x14ac:dyDescent="0.25">
      <c r="A422" s="11">
        <v>412</v>
      </c>
      <c r="B422" s="12">
        <f t="shared" si="36"/>
        <v>9656.25</v>
      </c>
      <c r="C422" s="12">
        <f t="shared" si="37"/>
        <v>94.25</v>
      </c>
      <c r="D422" s="13">
        <v>9562</v>
      </c>
      <c r="F422" s="11">
        <v>412</v>
      </c>
      <c r="G422" s="12">
        <f t="shared" si="38"/>
        <v>9656.25</v>
      </c>
      <c r="H422" s="12">
        <f t="shared" si="39"/>
        <v>6.25</v>
      </c>
      <c r="I422" s="13">
        <v>9650</v>
      </c>
      <c r="K422" s="11">
        <v>412</v>
      </c>
      <c r="L422" s="12">
        <f t="shared" si="40"/>
        <v>9656.25</v>
      </c>
      <c r="M422" s="12">
        <f t="shared" si="41"/>
        <v>1.25</v>
      </c>
      <c r="N422" s="13">
        <v>9655</v>
      </c>
    </row>
    <row r="423" spans="1:14" x14ac:dyDescent="0.25">
      <c r="A423" s="11">
        <v>413</v>
      </c>
      <c r="B423" s="12">
        <f t="shared" si="36"/>
        <v>9679.6875</v>
      </c>
      <c r="C423" s="12">
        <f t="shared" si="37"/>
        <v>117.6875</v>
      </c>
      <c r="D423" s="13">
        <v>9562</v>
      </c>
      <c r="F423" s="11">
        <v>413</v>
      </c>
      <c r="G423" s="12">
        <f t="shared" si="38"/>
        <v>9679.6875</v>
      </c>
      <c r="H423" s="12">
        <f t="shared" si="39"/>
        <v>4.6875</v>
      </c>
      <c r="I423" s="13">
        <v>9675</v>
      </c>
      <c r="K423" s="11">
        <v>413</v>
      </c>
      <c r="L423" s="12">
        <f t="shared" si="40"/>
        <v>9679.6875</v>
      </c>
      <c r="M423" s="12">
        <f t="shared" si="41"/>
        <v>2.6875</v>
      </c>
      <c r="N423" s="13">
        <v>9677</v>
      </c>
    </row>
    <row r="424" spans="1:14" x14ac:dyDescent="0.25">
      <c r="A424" s="11">
        <v>414</v>
      </c>
      <c r="B424" s="12">
        <f t="shared" si="36"/>
        <v>9703.125</v>
      </c>
      <c r="C424" s="12">
        <f t="shared" si="37"/>
        <v>141.125</v>
      </c>
      <c r="D424" s="13">
        <v>9562</v>
      </c>
      <c r="F424" s="11">
        <v>414</v>
      </c>
      <c r="G424" s="12">
        <f t="shared" si="38"/>
        <v>9703.125</v>
      </c>
      <c r="H424" s="12">
        <f t="shared" si="39"/>
        <v>3.125</v>
      </c>
      <c r="I424" s="13">
        <v>9700</v>
      </c>
      <c r="K424" s="11">
        <v>414</v>
      </c>
      <c r="L424" s="12">
        <f t="shared" si="40"/>
        <v>9703.125</v>
      </c>
      <c r="M424" s="12">
        <f t="shared" si="41"/>
        <v>1.125</v>
      </c>
      <c r="N424" s="13">
        <v>9702</v>
      </c>
    </row>
    <row r="425" spans="1:14" x14ac:dyDescent="0.25">
      <c r="A425" s="11">
        <v>415</v>
      </c>
      <c r="B425" s="12">
        <f t="shared" si="36"/>
        <v>9726.5625</v>
      </c>
      <c r="C425" s="12">
        <f t="shared" si="37"/>
        <v>164.5625</v>
      </c>
      <c r="D425" s="13">
        <v>9562</v>
      </c>
      <c r="F425" s="11">
        <v>415</v>
      </c>
      <c r="G425" s="12">
        <f t="shared" si="38"/>
        <v>9726.5625</v>
      </c>
      <c r="H425" s="12">
        <f t="shared" si="39"/>
        <v>1.5625</v>
      </c>
      <c r="I425" s="13">
        <v>9725</v>
      </c>
      <c r="K425" s="11">
        <v>415</v>
      </c>
      <c r="L425" s="12">
        <f t="shared" si="40"/>
        <v>9726.5625</v>
      </c>
      <c r="M425" s="12">
        <f t="shared" si="41"/>
        <v>1.5625</v>
      </c>
      <c r="N425" s="13">
        <v>9725</v>
      </c>
    </row>
    <row r="426" spans="1:14" x14ac:dyDescent="0.25">
      <c r="A426" s="11">
        <v>416</v>
      </c>
      <c r="B426" s="12">
        <f t="shared" si="36"/>
        <v>9750</v>
      </c>
      <c r="C426" s="12">
        <f t="shared" si="37"/>
        <v>0</v>
      </c>
      <c r="D426" s="13">
        <v>9750</v>
      </c>
      <c r="F426" s="11">
        <v>416</v>
      </c>
      <c r="G426" s="12">
        <f t="shared" si="38"/>
        <v>9750</v>
      </c>
      <c r="H426" s="12">
        <f t="shared" si="39"/>
        <v>0</v>
      </c>
      <c r="I426" s="13">
        <v>9750</v>
      </c>
      <c r="K426" s="11">
        <v>416</v>
      </c>
      <c r="L426" s="12">
        <f t="shared" si="40"/>
        <v>9750</v>
      </c>
      <c r="M426" s="12">
        <f t="shared" si="41"/>
        <v>0</v>
      </c>
      <c r="N426" s="13">
        <v>9750</v>
      </c>
    </row>
    <row r="427" spans="1:14" x14ac:dyDescent="0.25">
      <c r="A427" s="11">
        <v>417</v>
      </c>
      <c r="B427" s="12">
        <f t="shared" si="36"/>
        <v>9773.4375</v>
      </c>
      <c r="C427" s="12">
        <f t="shared" si="37"/>
        <v>23.4375</v>
      </c>
      <c r="D427" s="13">
        <v>9750</v>
      </c>
      <c r="F427" s="11">
        <v>417</v>
      </c>
      <c r="G427" s="12">
        <f t="shared" si="38"/>
        <v>9773.4375</v>
      </c>
      <c r="H427" s="12">
        <f t="shared" si="39"/>
        <v>13.4375</v>
      </c>
      <c r="I427" s="13">
        <v>9760</v>
      </c>
      <c r="K427" s="11">
        <v>417</v>
      </c>
      <c r="L427" s="12">
        <f t="shared" si="40"/>
        <v>9773.4375</v>
      </c>
      <c r="M427" s="12">
        <f t="shared" si="41"/>
        <v>1.4375</v>
      </c>
      <c r="N427" s="13">
        <v>9772</v>
      </c>
    </row>
    <row r="428" spans="1:14" x14ac:dyDescent="0.25">
      <c r="A428" s="11">
        <v>418</v>
      </c>
      <c r="B428" s="12">
        <f t="shared" si="36"/>
        <v>9796.875</v>
      </c>
      <c r="C428" s="12">
        <f t="shared" si="37"/>
        <v>46.875</v>
      </c>
      <c r="D428" s="13">
        <v>9750</v>
      </c>
      <c r="F428" s="11">
        <v>418</v>
      </c>
      <c r="G428" s="12">
        <f t="shared" si="38"/>
        <v>9796.875</v>
      </c>
      <c r="H428" s="12">
        <f t="shared" si="39"/>
        <v>11.875</v>
      </c>
      <c r="I428" s="13">
        <v>9785</v>
      </c>
      <c r="K428" s="11">
        <v>418</v>
      </c>
      <c r="L428" s="12">
        <f t="shared" si="40"/>
        <v>9796.875</v>
      </c>
      <c r="M428" s="12">
        <f t="shared" si="41"/>
        <v>1.875</v>
      </c>
      <c r="N428" s="13">
        <v>9795</v>
      </c>
    </row>
    <row r="429" spans="1:14" x14ac:dyDescent="0.25">
      <c r="A429" s="11">
        <v>419</v>
      </c>
      <c r="B429" s="12">
        <f t="shared" si="36"/>
        <v>9820.3125</v>
      </c>
      <c r="C429" s="12">
        <f t="shared" si="37"/>
        <v>70.3125</v>
      </c>
      <c r="D429" s="13">
        <v>9750</v>
      </c>
      <c r="F429" s="11">
        <v>419</v>
      </c>
      <c r="G429" s="12">
        <f t="shared" si="38"/>
        <v>9820.3125</v>
      </c>
      <c r="H429" s="12">
        <f t="shared" si="39"/>
        <v>10.3125</v>
      </c>
      <c r="I429" s="13">
        <v>9810</v>
      </c>
      <c r="K429" s="11">
        <v>419</v>
      </c>
      <c r="L429" s="12">
        <f t="shared" si="40"/>
        <v>9820.3125</v>
      </c>
      <c r="M429" s="12">
        <f t="shared" si="41"/>
        <v>0.3125</v>
      </c>
      <c r="N429" s="13">
        <v>9820</v>
      </c>
    </row>
    <row r="430" spans="1:14" x14ac:dyDescent="0.25">
      <c r="A430" s="11">
        <v>420</v>
      </c>
      <c r="B430" s="12">
        <f t="shared" si="36"/>
        <v>9843.75</v>
      </c>
      <c r="C430" s="12">
        <f t="shared" si="37"/>
        <v>93.75</v>
      </c>
      <c r="D430" s="13">
        <v>9750</v>
      </c>
      <c r="F430" s="11">
        <v>420</v>
      </c>
      <c r="G430" s="12">
        <f t="shared" si="38"/>
        <v>9843.75</v>
      </c>
      <c r="H430" s="12">
        <f t="shared" si="39"/>
        <v>8.75</v>
      </c>
      <c r="I430" s="13">
        <v>9835</v>
      </c>
      <c r="K430" s="11">
        <v>420</v>
      </c>
      <c r="L430" s="12">
        <f t="shared" si="40"/>
        <v>9843.75</v>
      </c>
      <c r="M430" s="12">
        <f t="shared" si="41"/>
        <v>1.75</v>
      </c>
      <c r="N430" s="13">
        <v>9842</v>
      </c>
    </row>
    <row r="431" spans="1:14" x14ac:dyDescent="0.25">
      <c r="A431" s="11">
        <v>421</v>
      </c>
      <c r="B431" s="12">
        <f t="shared" si="36"/>
        <v>9867.1875</v>
      </c>
      <c r="C431" s="12">
        <f t="shared" si="37"/>
        <v>117.1875</v>
      </c>
      <c r="D431" s="13">
        <v>9750</v>
      </c>
      <c r="F431" s="11">
        <v>421</v>
      </c>
      <c r="G431" s="12">
        <f t="shared" si="38"/>
        <v>9867.1875</v>
      </c>
      <c r="H431" s="12">
        <f t="shared" si="39"/>
        <v>7.1875</v>
      </c>
      <c r="I431" s="13">
        <v>9860</v>
      </c>
      <c r="K431" s="11">
        <v>421</v>
      </c>
      <c r="L431" s="12">
        <f t="shared" si="40"/>
        <v>9867.1875</v>
      </c>
      <c r="M431" s="12">
        <f t="shared" si="41"/>
        <v>2.1875</v>
      </c>
      <c r="N431" s="13">
        <v>9865</v>
      </c>
    </row>
    <row r="432" spans="1:14" x14ac:dyDescent="0.25">
      <c r="A432" s="11">
        <v>422</v>
      </c>
      <c r="B432" s="12">
        <f t="shared" si="36"/>
        <v>9890.625</v>
      </c>
      <c r="C432" s="12">
        <f t="shared" si="37"/>
        <v>140.625</v>
      </c>
      <c r="D432" s="13">
        <v>9750</v>
      </c>
      <c r="F432" s="11">
        <v>422</v>
      </c>
      <c r="G432" s="12">
        <f t="shared" si="38"/>
        <v>9890.625</v>
      </c>
      <c r="H432" s="12">
        <f t="shared" si="39"/>
        <v>5.625</v>
      </c>
      <c r="I432" s="13">
        <v>9885</v>
      </c>
      <c r="K432" s="11">
        <v>422</v>
      </c>
      <c r="L432" s="12">
        <f t="shared" si="40"/>
        <v>9890.625</v>
      </c>
      <c r="M432" s="12">
        <f t="shared" si="41"/>
        <v>0.625</v>
      </c>
      <c r="N432" s="13">
        <v>9890</v>
      </c>
    </row>
    <row r="433" spans="1:14" x14ac:dyDescent="0.25">
      <c r="A433" s="11">
        <v>423</v>
      </c>
      <c r="B433" s="12">
        <f t="shared" si="36"/>
        <v>9914.0625</v>
      </c>
      <c r="C433" s="12">
        <f t="shared" si="37"/>
        <v>164.0625</v>
      </c>
      <c r="D433" s="13">
        <v>9750</v>
      </c>
      <c r="F433" s="11">
        <v>423</v>
      </c>
      <c r="G433" s="12">
        <f t="shared" si="38"/>
        <v>9914.0625</v>
      </c>
      <c r="H433" s="12">
        <f t="shared" si="39"/>
        <v>4.0625</v>
      </c>
      <c r="I433" s="13">
        <v>9910</v>
      </c>
      <c r="K433" s="11">
        <v>423</v>
      </c>
      <c r="L433" s="12">
        <f t="shared" si="40"/>
        <v>9914.0625</v>
      </c>
      <c r="M433" s="12">
        <f t="shared" si="41"/>
        <v>2.0625</v>
      </c>
      <c r="N433" s="13">
        <v>9912</v>
      </c>
    </row>
    <row r="434" spans="1:14" x14ac:dyDescent="0.25">
      <c r="A434" s="11">
        <v>424</v>
      </c>
      <c r="B434" s="12">
        <f t="shared" si="36"/>
        <v>9937.5</v>
      </c>
      <c r="C434" s="12">
        <f t="shared" si="37"/>
        <v>0.5</v>
      </c>
      <c r="D434" s="13">
        <v>9937</v>
      </c>
      <c r="F434" s="11">
        <v>424</v>
      </c>
      <c r="G434" s="12">
        <f t="shared" si="38"/>
        <v>9937.5</v>
      </c>
      <c r="H434" s="12">
        <f t="shared" si="39"/>
        <v>2.5</v>
      </c>
      <c r="I434" s="13">
        <v>9935</v>
      </c>
      <c r="K434" s="11">
        <v>424</v>
      </c>
      <c r="L434" s="12">
        <f t="shared" si="40"/>
        <v>9937.5</v>
      </c>
      <c r="M434" s="12">
        <f t="shared" si="41"/>
        <v>0.5</v>
      </c>
      <c r="N434" s="13">
        <v>9937</v>
      </c>
    </row>
    <row r="435" spans="1:14" x14ac:dyDescent="0.25">
      <c r="A435" s="11">
        <v>425</v>
      </c>
      <c r="B435" s="12">
        <f t="shared" si="36"/>
        <v>9960.9375</v>
      </c>
      <c r="C435" s="12">
        <f t="shared" si="37"/>
        <v>23.9375</v>
      </c>
      <c r="D435" s="13">
        <v>9937</v>
      </c>
      <c r="F435" s="11">
        <v>425</v>
      </c>
      <c r="G435" s="12">
        <f t="shared" si="38"/>
        <v>9960.9375</v>
      </c>
      <c r="H435" s="12">
        <f t="shared" si="39"/>
        <v>10.9375</v>
      </c>
      <c r="I435" s="13">
        <v>9950</v>
      </c>
      <c r="K435" s="11">
        <v>425</v>
      </c>
      <c r="L435" s="12">
        <f t="shared" si="40"/>
        <v>9960.9375</v>
      </c>
      <c r="M435" s="12">
        <f t="shared" si="41"/>
        <v>0.9375</v>
      </c>
      <c r="N435" s="13">
        <v>9960</v>
      </c>
    </row>
    <row r="436" spans="1:14" x14ac:dyDescent="0.25">
      <c r="A436" s="11">
        <v>426</v>
      </c>
      <c r="B436" s="12">
        <f t="shared" si="36"/>
        <v>9984.375</v>
      </c>
      <c r="C436" s="12">
        <f t="shared" si="37"/>
        <v>47.375</v>
      </c>
      <c r="D436" s="13">
        <v>9937</v>
      </c>
      <c r="F436" s="11">
        <v>426</v>
      </c>
      <c r="G436" s="12">
        <f t="shared" si="38"/>
        <v>9984.375</v>
      </c>
      <c r="H436" s="12">
        <f t="shared" si="39"/>
        <v>9.375</v>
      </c>
      <c r="I436" s="13">
        <v>9975</v>
      </c>
      <c r="K436" s="11">
        <v>426</v>
      </c>
      <c r="L436" s="12">
        <f t="shared" si="40"/>
        <v>9984.375</v>
      </c>
      <c r="M436" s="12">
        <f t="shared" si="41"/>
        <v>2.375</v>
      </c>
      <c r="N436" s="13">
        <v>9982</v>
      </c>
    </row>
    <row r="437" spans="1:14" x14ac:dyDescent="0.25">
      <c r="A437" s="11">
        <v>427</v>
      </c>
      <c r="B437" s="12">
        <f t="shared" si="36"/>
        <v>10007.8125</v>
      </c>
      <c r="C437" s="12">
        <f t="shared" si="37"/>
        <v>70.8125</v>
      </c>
      <c r="D437" s="13">
        <v>9937</v>
      </c>
      <c r="F437" s="11">
        <v>427</v>
      </c>
      <c r="G437" s="12">
        <f t="shared" si="38"/>
        <v>10007.8125</v>
      </c>
      <c r="H437" s="12">
        <f t="shared" si="39"/>
        <v>7.8125</v>
      </c>
      <c r="I437" s="13">
        <v>10000</v>
      </c>
      <c r="K437" s="11">
        <v>427</v>
      </c>
      <c r="L437" s="12">
        <f t="shared" si="40"/>
        <v>10007.8125</v>
      </c>
      <c r="M437" s="12">
        <f t="shared" si="41"/>
        <v>0.8125</v>
      </c>
      <c r="N437" s="13">
        <v>10007</v>
      </c>
    </row>
    <row r="438" spans="1:14" x14ac:dyDescent="0.25">
      <c r="A438" s="11">
        <v>428</v>
      </c>
      <c r="B438" s="12">
        <f t="shared" si="36"/>
        <v>10031.25</v>
      </c>
      <c r="C438" s="12">
        <f t="shared" si="37"/>
        <v>94.25</v>
      </c>
      <c r="D438" s="13">
        <v>9937</v>
      </c>
      <c r="F438" s="11">
        <v>428</v>
      </c>
      <c r="G438" s="12">
        <f t="shared" si="38"/>
        <v>10031.25</v>
      </c>
      <c r="H438" s="12">
        <f t="shared" si="39"/>
        <v>6.25</v>
      </c>
      <c r="I438" s="13">
        <v>10025</v>
      </c>
      <c r="K438" s="11">
        <v>428</v>
      </c>
      <c r="L438" s="12">
        <f t="shared" si="40"/>
        <v>10031.25</v>
      </c>
      <c r="M438" s="12">
        <f t="shared" si="41"/>
        <v>1.25</v>
      </c>
      <c r="N438" s="13">
        <v>10030</v>
      </c>
    </row>
    <row r="439" spans="1:14" x14ac:dyDescent="0.25">
      <c r="A439" s="11">
        <v>429</v>
      </c>
      <c r="B439" s="12">
        <f t="shared" si="36"/>
        <v>10054.6875</v>
      </c>
      <c r="C439" s="12">
        <f t="shared" si="37"/>
        <v>117.6875</v>
      </c>
      <c r="D439" s="13">
        <v>9937</v>
      </c>
      <c r="F439" s="11">
        <v>429</v>
      </c>
      <c r="G439" s="12">
        <f t="shared" si="38"/>
        <v>10054.6875</v>
      </c>
      <c r="H439" s="12">
        <f t="shared" si="39"/>
        <v>4.6875</v>
      </c>
      <c r="I439" s="13">
        <v>10050</v>
      </c>
      <c r="K439" s="11">
        <v>429</v>
      </c>
      <c r="L439" s="12">
        <f t="shared" si="40"/>
        <v>10054.6875</v>
      </c>
      <c r="M439" s="12">
        <f t="shared" si="41"/>
        <v>2.6875</v>
      </c>
      <c r="N439" s="13">
        <v>10052</v>
      </c>
    </row>
    <row r="440" spans="1:14" x14ac:dyDescent="0.25">
      <c r="A440" s="11">
        <v>430</v>
      </c>
      <c r="B440" s="12">
        <f t="shared" si="36"/>
        <v>10078.125</v>
      </c>
      <c r="C440" s="12">
        <f t="shared" si="37"/>
        <v>141.125</v>
      </c>
      <c r="D440" s="13">
        <v>9937</v>
      </c>
      <c r="F440" s="11">
        <v>430</v>
      </c>
      <c r="G440" s="12">
        <f t="shared" si="38"/>
        <v>10078.125</v>
      </c>
      <c r="H440" s="12">
        <f t="shared" si="39"/>
        <v>3.125</v>
      </c>
      <c r="I440" s="13">
        <v>10075</v>
      </c>
      <c r="K440" s="11">
        <v>430</v>
      </c>
      <c r="L440" s="12">
        <f t="shared" si="40"/>
        <v>10078.125</v>
      </c>
      <c r="M440" s="12">
        <f t="shared" si="41"/>
        <v>1.125</v>
      </c>
      <c r="N440" s="13">
        <v>10077</v>
      </c>
    </row>
    <row r="441" spans="1:14" x14ac:dyDescent="0.25">
      <c r="A441" s="11">
        <v>431</v>
      </c>
      <c r="B441" s="12">
        <f t="shared" si="36"/>
        <v>10101.5625</v>
      </c>
      <c r="C441" s="12">
        <f t="shared" si="37"/>
        <v>164.5625</v>
      </c>
      <c r="D441" s="13">
        <v>9937</v>
      </c>
      <c r="F441" s="11">
        <v>431</v>
      </c>
      <c r="G441" s="12">
        <f t="shared" si="38"/>
        <v>10101.5625</v>
      </c>
      <c r="H441" s="12">
        <f t="shared" si="39"/>
        <v>1.5625</v>
      </c>
      <c r="I441" s="13">
        <v>10100</v>
      </c>
      <c r="K441" s="11">
        <v>431</v>
      </c>
      <c r="L441" s="12">
        <f t="shared" si="40"/>
        <v>10101.5625</v>
      </c>
      <c r="M441" s="12">
        <f t="shared" si="41"/>
        <v>1.5625</v>
      </c>
      <c r="N441" s="13">
        <v>10100</v>
      </c>
    </row>
    <row r="442" spans="1:14" x14ac:dyDescent="0.25">
      <c r="A442" s="11">
        <v>432</v>
      </c>
      <c r="B442" s="12">
        <f t="shared" si="36"/>
        <v>10125</v>
      </c>
      <c r="C442" s="12">
        <f t="shared" si="37"/>
        <v>0</v>
      </c>
      <c r="D442" s="13">
        <v>10125</v>
      </c>
      <c r="F442" s="11">
        <v>432</v>
      </c>
      <c r="G442" s="12">
        <f t="shared" si="38"/>
        <v>10125</v>
      </c>
      <c r="H442" s="12">
        <f t="shared" si="39"/>
        <v>0</v>
      </c>
      <c r="I442" s="13">
        <v>10125</v>
      </c>
      <c r="K442" s="11">
        <v>432</v>
      </c>
      <c r="L442" s="12">
        <f t="shared" si="40"/>
        <v>10125</v>
      </c>
      <c r="M442" s="12">
        <f t="shared" si="41"/>
        <v>0</v>
      </c>
      <c r="N442" s="13">
        <v>10125</v>
      </c>
    </row>
    <row r="443" spans="1:14" x14ac:dyDescent="0.25">
      <c r="A443" s="11">
        <v>433</v>
      </c>
      <c r="B443" s="12">
        <f t="shared" si="36"/>
        <v>10148.4375</v>
      </c>
      <c r="C443" s="12">
        <f t="shared" si="37"/>
        <v>23.4375</v>
      </c>
      <c r="D443" s="13">
        <v>10125</v>
      </c>
      <c r="F443" s="11">
        <v>433</v>
      </c>
      <c r="G443" s="12">
        <f t="shared" si="38"/>
        <v>10148.4375</v>
      </c>
      <c r="H443" s="12">
        <f t="shared" si="39"/>
        <v>13.4375</v>
      </c>
      <c r="I443" s="13">
        <v>10135</v>
      </c>
      <c r="K443" s="11">
        <v>433</v>
      </c>
      <c r="L443" s="12">
        <f t="shared" si="40"/>
        <v>10148.4375</v>
      </c>
      <c r="M443" s="12">
        <f t="shared" si="41"/>
        <v>1.4375</v>
      </c>
      <c r="N443" s="13">
        <v>10147</v>
      </c>
    </row>
    <row r="444" spans="1:14" x14ac:dyDescent="0.25">
      <c r="A444" s="11">
        <v>434</v>
      </c>
      <c r="B444" s="12">
        <f t="shared" si="36"/>
        <v>10171.875</v>
      </c>
      <c r="C444" s="12">
        <f t="shared" si="37"/>
        <v>46.875</v>
      </c>
      <c r="D444" s="13">
        <v>10125</v>
      </c>
      <c r="F444" s="11">
        <v>434</v>
      </c>
      <c r="G444" s="12">
        <f t="shared" si="38"/>
        <v>10171.875</v>
      </c>
      <c r="H444" s="12">
        <f t="shared" si="39"/>
        <v>11.875</v>
      </c>
      <c r="I444" s="13">
        <v>10160</v>
      </c>
      <c r="K444" s="11">
        <v>434</v>
      </c>
      <c r="L444" s="12">
        <f t="shared" si="40"/>
        <v>10171.875</v>
      </c>
      <c r="M444" s="12">
        <f t="shared" si="41"/>
        <v>1.875</v>
      </c>
      <c r="N444" s="13">
        <v>10170</v>
      </c>
    </row>
    <row r="445" spans="1:14" x14ac:dyDescent="0.25">
      <c r="A445" s="11">
        <v>435</v>
      </c>
      <c r="B445" s="12">
        <f t="shared" si="36"/>
        <v>10195.3125</v>
      </c>
      <c r="C445" s="12">
        <f t="shared" si="37"/>
        <v>70.3125</v>
      </c>
      <c r="D445" s="13">
        <v>10125</v>
      </c>
      <c r="F445" s="11">
        <v>435</v>
      </c>
      <c r="G445" s="12">
        <f t="shared" si="38"/>
        <v>10195.3125</v>
      </c>
      <c r="H445" s="12">
        <f t="shared" si="39"/>
        <v>10.3125</v>
      </c>
      <c r="I445" s="13">
        <v>10185</v>
      </c>
      <c r="K445" s="11">
        <v>435</v>
      </c>
      <c r="L445" s="12">
        <f t="shared" si="40"/>
        <v>10195.3125</v>
      </c>
      <c r="M445" s="12">
        <f t="shared" si="41"/>
        <v>0.3125</v>
      </c>
      <c r="N445" s="13">
        <v>10195</v>
      </c>
    </row>
    <row r="446" spans="1:14" x14ac:dyDescent="0.25">
      <c r="A446" s="11">
        <v>436</v>
      </c>
      <c r="B446" s="12">
        <f t="shared" si="36"/>
        <v>10218.75</v>
      </c>
      <c r="C446" s="12">
        <f t="shared" si="37"/>
        <v>93.75</v>
      </c>
      <c r="D446" s="13">
        <v>10125</v>
      </c>
      <c r="F446" s="11">
        <v>436</v>
      </c>
      <c r="G446" s="12">
        <f t="shared" si="38"/>
        <v>10218.75</v>
      </c>
      <c r="H446" s="12">
        <f t="shared" si="39"/>
        <v>8.75</v>
      </c>
      <c r="I446" s="13">
        <v>10210</v>
      </c>
      <c r="K446" s="11">
        <v>436</v>
      </c>
      <c r="L446" s="12">
        <f t="shared" si="40"/>
        <v>10218.75</v>
      </c>
      <c r="M446" s="12">
        <f t="shared" si="41"/>
        <v>1.75</v>
      </c>
      <c r="N446" s="13">
        <v>10217</v>
      </c>
    </row>
    <row r="447" spans="1:14" x14ac:dyDescent="0.25">
      <c r="A447" s="11">
        <v>437</v>
      </c>
      <c r="B447" s="12">
        <f t="shared" si="36"/>
        <v>10242.1875</v>
      </c>
      <c r="C447" s="12">
        <f t="shared" si="37"/>
        <v>117.1875</v>
      </c>
      <c r="D447" s="13">
        <v>10125</v>
      </c>
      <c r="F447" s="11">
        <v>437</v>
      </c>
      <c r="G447" s="12">
        <f t="shared" si="38"/>
        <v>10242.1875</v>
      </c>
      <c r="H447" s="12">
        <f t="shared" si="39"/>
        <v>7.1875</v>
      </c>
      <c r="I447" s="13">
        <v>10235</v>
      </c>
      <c r="K447" s="11">
        <v>437</v>
      </c>
      <c r="L447" s="12">
        <f t="shared" si="40"/>
        <v>10242.1875</v>
      </c>
      <c r="M447" s="12">
        <f t="shared" si="41"/>
        <v>2.1875</v>
      </c>
      <c r="N447" s="13">
        <v>10240</v>
      </c>
    </row>
    <row r="448" spans="1:14" x14ac:dyDescent="0.25">
      <c r="A448" s="11">
        <v>438</v>
      </c>
      <c r="B448" s="12">
        <f t="shared" si="36"/>
        <v>10265.625</v>
      </c>
      <c r="C448" s="12">
        <f t="shared" si="37"/>
        <v>140.625</v>
      </c>
      <c r="D448" s="13">
        <v>10125</v>
      </c>
      <c r="F448" s="11">
        <v>438</v>
      </c>
      <c r="G448" s="12">
        <f t="shared" si="38"/>
        <v>10265.625</v>
      </c>
      <c r="H448" s="12">
        <f t="shared" si="39"/>
        <v>5.625</v>
      </c>
      <c r="I448" s="13">
        <v>10260</v>
      </c>
      <c r="K448" s="11">
        <v>438</v>
      </c>
      <c r="L448" s="12">
        <f t="shared" si="40"/>
        <v>10265.625</v>
      </c>
      <c r="M448" s="12">
        <f t="shared" si="41"/>
        <v>0.625</v>
      </c>
      <c r="N448" s="13">
        <v>10265</v>
      </c>
    </row>
    <row r="449" spans="1:14" x14ac:dyDescent="0.25">
      <c r="A449" s="11">
        <v>439</v>
      </c>
      <c r="B449" s="12">
        <f t="shared" si="36"/>
        <v>10289.0625</v>
      </c>
      <c r="C449" s="12">
        <f t="shared" si="37"/>
        <v>164.0625</v>
      </c>
      <c r="D449" s="13">
        <v>10125</v>
      </c>
      <c r="F449" s="11">
        <v>439</v>
      </c>
      <c r="G449" s="12">
        <f t="shared" si="38"/>
        <v>10289.0625</v>
      </c>
      <c r="H449" s="12">
        <f t="shared" si="39"/>
        <v>4.0625</v>
      </c>
      <c r="I449" s="13">
        <v>10285</v>
      </c>
      <c r="K449" s="11">
        <v>439</v>
      </c>
      <c r="L449" s="12">
        <f t="shared" si="40"/>
        <v>10289.0625</v>
      </c>
      <c r="M449" s="12">
        <f t="shared" si="41"/>
        <v>2.0625</v>
      </c>
      <c r="N449" s="13">
        <v>10287</v>
      </c>
    </row>
    <row r="450" spans="1:14" x14ac:dyDescent="0.25">
      <c r="A450" s="11">
        <v>440</v>
      </c>
      <c r="B450" s="12">
        <f t="shared" si="36"/>
        <v>10312.5</v>
      </c>
      <c r="C450" s="12">
        <f t="shared" si="37"/>
        <v>0.5</v>
      </c>
      <c r="D450" s="13">
        <v>10312</v>
      </c>
      <c r="F450" s="11">
        <v>440</v>
      </c>
      <c r="G450" s="12">
        <f t="shared" si="38"/>
        <v>10312.5</v>
      </c>
      <c r="H450" s="12">
        <f t="shared" si="39"/>
        <v>2.5</v>
      </c>
      <c r="I450" s="13">
        <v>10310</v>
      </c>
      <c r="K450" s="11">
        <v>440</v>
      </c>
      <c r="L450" s="12">
        <f t="shared" si="40"/>
        <v>10312.5</v>
      </c>
      <c r="M450" s="12">
        <f t="shared" si="41"/>
        <v>0.5</v>
      </c>
      <c r="N450" s="13">
        <v>10312</v>
      </c>
    </row>
    <row r="451" spans="1:14" x14ac:dyDescent="0.25">
      <c r="A451" s="11">
        <v>441</v>
      </c>
      <c r="B451" s="12">
        <f t="shared" si="36"/>
        <v>10335.9375</v>
      </c>
      <c r="C451" s="12">
        <f t="shared" si="37"/>
        <v>23.9375</v>
      </c>
      <c r="D451" s="13">
        <v>10312</v>
      </c>
      <c r="F451" s="11">
        <v>441</v>
      </c>
      <c r="G451" s="12">
        <f t="shared" si="38"/>
        <v>10335.9375</v>
      </c>
      <c r="H451" s="12">
        <f t="shared" si="39"/>
        <v>10.9375</v>
      </c>
      <c r="I451" s="13">
        <v>10325</v>
      </c>
      <c r="K451" s="11">
        <v>441</v>
      </c>
      <c r="L451" s="12">
        <f t="shared" si="40"/>
        <v>10335.9375</v>
      </c>
      <c r="M451" s="12">
        <f t="shared" si="41"/>
        <v>0.9375</v>
      </c>
      <c r="N451" s="13">
        <v>10335</v>
      </c>
    </row>
    <row r="452" spans="1:14" x14ac:dyDescent="0.25">
      <c r="A452" s="11">
        <v>442</v>
      </c>
      <c r="B452" s="12">
        <f t="shared" si="36"/>
        <v>10359.375</v>
      </c>
      <c r="C452" s="12">
        <f t="shared" si="37"/>
        <v>47.375</v>
      </c>
      <c r="D452" s="13">
        <v>10312</v>
      </c>
      <c r="F452" s="11">
        <v>442</v>
      </c>
      <c r="G452" s="12">
        <f t="shared" si="38"/>
        <v>10359.375</v>
      </c>
      <c r="H452" s="12">
        <f t="shared" si="39"/>
        <v>9.375</v>
      </c>
      <c r="I452" s="13">
        <v>10350</v>
      </c>
      <c r="K452" s="11">
        <v>442</v>
      </c>
      <c r="L452" s="12">
        <f t="shared" si="40"/>
        <v>10359.375</v>
      </c>
      <c r="M452" s="12">
        <f t="shared" si="41"/>
        <v>2.375</v>
      </c>
      <c r="N452" s="13">
        <v>10357</v>
      </c>
    </row>
    <row r="453" spans="1:14" x14ac:dyDescent="0.25">
      <c r="A453" s="11">
        <v>443</v>
      </c>
      <c r="B453" s="12">
        <f t="shared" si="36"/>
        <v>10382.8125</v>
      </c>
      <c r="C453" s="12">
        <f t="shared" si="37"/>
        <v>70.8125</v>
      </c>
      <c r="D453" s="13">
        <v>10312</v>
      </c>
      <c r="F453" s="11">
        <v>443</v>
      </c>
      <c r="G453" s="12">
        <f t="shared" si="38"/>
        <v>10382.8125</v>
      </c>
      <c r="H453" s="12">
        <f t="shared" si="39"/>
        <v>7.8125</v>
      </c>
      <c r="I453" s="13">
        <v>10375</v>
      </c>
      <c r="K453" s="11">
        <v>443</v>
      </c>
      <c r="L453" s="12">
        <f t="shared" si="40"/>
        <v>10382.8125</v>
      </c>
      <c r="M453" s="12">
        <f t="shared" si="41"/>
        <v>2.8125</v>
      </c>
      <c r="N453" s="13">
        <v>10380</v>
      </c>
    </row>
    <row r="454" spans="1:14" x14ac:dyDescent="0.25">
      <c r="A454" s="11">
        <v>444</v>
      </c>
      <c r="B454" s="12">
        <f t="shared" si="36"/>
        <v>10406.25</v>
      </c>
      <c r="C454" s="12">
        <f t="shared" si="37"/>
        <v>94.25</v>
      </c>
      <c r="D454" s="13">
        <v>10312</v>
      </c>
      <c r="F454" s="11">
        <v>444</v>
      </c>
      <c r="G454" s="12">
        <f t="shared" si="38"/>
        <v>10406.25</v>
      </c>
      <c r="H454" s="12">
        <f t="shared" si="39"/>
        <v>6.25</v>
      </c>
      <c r="I454" s="13">
        <v>10400</v>
      </c>
      <c r="K454" s="11">
        <v>444</v>
      </c>
      <c r="L454" s="12">
        <f t="shared" si="40"/>
        <v>10406.25</v>
      </c>
      <c r="M454" s="12">
        <f t="shared" si="41"/>
        <v>1.25</v>
      </c>
      <c r="N454" s="13">
        <v>10405</v>
      </c>
    </row>
    <row r="455" spans="1:14" x14ac:dyDescent="0.25">
      <c r="A455" s="11">
        <v>445</v>
      </c>
      <c r="B455" s="12">
        <f t="shared" si="36"/>
        <v>10429.6875</v>
      </c>
      <c r="C455" s="12">
        <f t="shared" si="37"/>
        <v>117.6875</v>
      </c>
      <c r="D455" s="13">
        <v>10312</v>
      </c>
      <c r="F455" s="11">
        <v>445</v>
      </c>
      <c r="G455" s="12">
        <f t="shared" si="38"/>
        <v>10429.6875</v>
      </c>
      <c r="H455" s="12">
        <f t="shared" si="39"/>
        <v>4.6875</v>
      </c>
      <c r="I455" s="13">
        <v>10425</v>
      </c>
      <c r="K455" s="11">
        <v>445</v>
      </c>
      <c r="L455" s="12">
        <f t="shared" si="40"/>
        <v>10429.6875</v>
      </c>
      <c r="M455" s="12">
        <f t="shared" si="41"/>
        <v>2.6875</v>
      </c>
      <c r="N455" s="13">
        <v>10427</v>
      </c>
    </row>
    <row r="456" spans="1:14" x14ac:dyDescent="0.25">
      <c r="A456" s="11">
        <v>446</v>
      </c>
      <c r="B456" s="12">
        <f t="shared" si="36"/>
        <v>10453.125</v>
      </c>
      <c r="C456" s="12">
        <f t="shared" si="37"/>
        <v>141.125</v>
      </c>
      <c r="D456" s="13">
        <v>10312</v>
      </c>
      <c r="F456" s="11">
        <v>446</v>
      </c>
      <c r="G456" s="12">
        <f t="shared" si="38"/>
        <v>10453.125</v>
      </c>
      <c r="H456" s="12">
        <f t="shared" si="39"/>
        <v>3.125</v>
      </c>
      <c r="I456" s="13">
        <v>10450</v>
      </c>
      <c r="K456" s="11">
        <v>446</v>
      </c>
      <c r="L456" s="12">
        <f t="shared" si="40"/>
        <v>10453.125</v>
      </c>
      <c r="M456" s="12">
        <f t="shared" si="41"/>
        <v>1.125</v>
      </c>
      <c r="N456" s="13">
        <v>10452</v>
      </c>
    </row>
    <row r="457" spans="1:14" x14ac:dyDescent="0.25">
      <c r="A457" s="11">
        <v>447</v>
      </c>
      <c r="B457" s="12">
        <f t="shared" si="36"/>
        <v>10476.5625</v>
      </c>
      <c r="C457" s="12">
        <f t="shared" si="37"/>
        <v>164.5625</v>
      </c>
      <c r="D457" s="13">
        <v>10312</v>
      </c>
      <c r="F457" s="11">
        <v>447</v>
      </c>
      <c r="G457" s="12">
        <f t="shared" si="38"/>
        <v>10476.5625</v>
      </c>
      <c r="H457" s="12">
        <f t="shared" si="39"/>
        <v>1.5625</v>
      </c>
      <c r="I457" s="13">
        <v>10475</v>
      </c>
      <c r="K457" s="11">
        <v>447</v>
      </c>
      <c r="L457" s="12">
        <f t="shared" si="40"/>
        <v>10476.5625</v>
      </c>
      <c r="M457" s="12">
        <f t="shared" si="41"/>
        <v>1.5625</v>
      </c>
      <c r="N457" s="13">
        <v>10475</v>
      </c>
    </row>
    <row r="458" spans="1:14" x14ac:dyDescent="0.25">
      <c r="A458" s="11">
        <v>448</v>
      </c>
      <c r="B458" s="12">
        <f t="shared" si="36"/>
        <v>10500</v>
      </c>
      <c r="C458" s="12">
        <f t="shared" si="37"/>
        <v>0</v>
      </c>
      <c r="D458" s="13">
        <v>10500</v>
      </c>
      <c r="F458" s="11">
        <v>448</v>
      </c>
      <c r="G458" s="12">
        <f t="shared" si="38"/>
        <v>10500</v>
      </c>
      <c r="H458" s="12">
        <f t="shared" si="39"/>
        <v>0</v>
      </c>
      <c r="I458" s="13">
        <v>10500</v>
      </c>
      <c r="K458" s="11">
        <v>448</v>
      </c>
      <c r="L458" s="12">
        <f t="shared" si="40"/>
        <v>10500</v>
      </c>
      <c r="M458" s="12">
        <f t="shared" si="41"/>
        <v>0</v>
      </c>
      <c r="N458" s="13">
        <v>10500</v>
      </c>
    </row>
    <row r="459" spans="1:14" x14ac:dyDescent="0.25">
      <c r="A459" s="11">
        <v>449</v>
      </c>
      <c r="B459" s="12">
        <f t="shared" si="36"/>
        <v>10523.4375</v>
      </c>
      <c r="C459" s="12">
        <f t="shared" si="37"/>
        <v>23.4375</v>
      </c>
      <c r="D459" s="13">
        <v>10500</v>
      </c>
      <c r="F459" s="11">
        <v>449</v>
      </c>
      <c r="G459" s="12">
        <f t="shared" si="38"/>
        <v>10523.4375</v>
      </c>
      <c r="H459" s="12">
        <f t="shared" si="39"/>
        <v>13.4375</v>
      </c>
      <c r="I459" s="13">
        <v>10510</v>
      </c>
      <c r="K459" s="11">
        <v>449</v>
      </c>
      <c r="L459" s="12">
        <f t="shared" si="40"/>
        <v>10523.4375</v>
      </c>
      <c r="M459" s="12">
        <f t="shared" si="41"/>
        <v>1.4375</v>
      </c>
      <c r="N459" s="13">
        <v>10522</v>
      </c>
    </row>
    <row r="460" spans="1:14" x14ac:dyDescent="0.25">
      <c r="A460" s="11">
        <v>450</v>
      </c>
      <c r="B460" s="12">
        <f t="shared" si="36"/>
        <v>10546.875</v>
      </c>
      <c r="C460" s="12">
        <f t="shared" si="37"/>
        <v>46.875</v>
      </c>
      <c r="D460" s="13">
        <v>10500</v>
      </c>
      <c r="F460" s="11">
        <v>450</v>
      </c>
      <c r="G460" s="12">
        <f t="shared" si="38"/>
        <v>10546.875</v>
      </c>
      <c r="H460" s="12">
        <f t="shared" si="39"/>
        <v>11.875</v>
      </c>
      <c r="I460" s="13">
        <v>10535</v>
      </c>
      <c r="K460" s="11">
        <v>450</v>
      </c>
      <c r="L460" s="12">
        <f t="shared" si="40"/>
        <v>10546.875</v>
      </c>
      <c r="M460" s="12">
        <f t="shared" si="41"/>
        <v>1.875</v>
      </c>
      <c r="N460" s="13">
        <v>10545</v>
      </c>
    </row>
    <row r="461" spans="1:14" x14ac:dyDescent="0.25">
      <c r="A461" s="11">
        <v>451</v>
      </c>
      <c r="B461" s="12">
        <f t="shared" ref="B461:B524" si="42">A461*375/16</f>
        <v>10570.3125</v>
      </c>
      <c r="C461" s="12">
        <f t="shared" ref="C461:C524" si="43">B461-D461</f>
        <v>70.3125</v>
      </c>
      <c r="D461" s="13">
        <v>10500</v>
      </c>
      <c r="F461" s="11">
        <v>451</v>
      </c>
      <c r="G461" s="12">
        <f t="shared" ref="G461:G524" si="44">F461*375/16</f>
        <v>10570.3125</v>
      </c>
      <c r="H461" s="12">
        <f t="shared" ref="H461:H524" si="45">G461-I461</f>
        <v>10.3125</v>
      </c>
      <c r="I461" s="13">
        <v>10560</v>
      </c>
      <c r="K461" s="11">
        <v>451</v>
      </c>
      <c r="L461" s="12">
        <f t="shared" ref="L461:L524" si="46">K461*375/16</f>
        <v>10570.3125</v>
      </c>
      <c r="M461" s="12">
        <f t="shared" ref="M461:M524" si="47">L461-N461</f>
        <v>3.3125</v>
      </c>
      <c r="N461" s="13">
        <v>10567</v>
      </c>
    </row>
    <row r="462" spans="1:14" x14ac:dyDescent="0.25">
      <c r="A462" s="11">
        <v>452</v>
      </c>
      <c r="B462" s="12">
        <f t="shared" si="42"/>
        <v>10593.75</v>
      </c>
      <c r="C462" s="12">
        <f t="shared" si="43"/>
        <v>93.75</v>
      </c>
      <c r="D462" s="13">
        <v>10500</v>
      </c>
      <c r="F462" s="11">
        <v>452</v>
      </c>
      <c r="G462" s="12">
        <f t="shared" si="44"/>
        <v>10593.75</v>
      </c>
      <c r="H462" s="12">
        <f t="shared" si="45"/>
        <v>8.75</v>
      </c>
      <c r="I462" s="13">
        <v>10585</v>
      </c>
      <c r="K462" s="11">
        <v>452</v>
      </c>
      <c r="L462" s="12">
        <f t="shared" si="46"/>
        <v>10593.75</v>
      </c>
      <c r="M462" s="12">
        <f t="shared" si="47"/>
        <v>1.75</v>
      </c>
      <c r="N462" s="13">
        <v>10592</v>
      </c>
    </row>
    <row r="463" spans="1:14" x14ac:dyDescent="0.25">
      <c r="A463" s="11">
        <v>453</v>
      </c>
      <c r="B463" s="12">
        <f t="shared" si="42"/>
        <v>10617.1875</v>
      </c>
      <c r="C463" s="12">
        <f t="shared" si="43"/>
        <v>117.1875</v>
      </c>
      <c r="D463" s="13">
        <v>10500</v>
      </c>
      <c r="F463" s="11">
        <v>453</v>
      </c>
      <c r="G463" s="12">
        <f t="shared" si="44"/>
        <v>10617.1875</v>
      </c>
      <c r="H463" s="12">
        <f t="shared" si="45"/>
        <v>7.1875</v>
      </c>
      <c r="I463" s="13">
        <v>10610</v>
      </c>
      <c r="K463" s="11">
        <v>453</v>
      </c>
      <c r="L463" s="12">
        <f t="shared" si="46"/>
        <v>10617.1875</v>
      </c>
      <c r="M463" s="12">
        <f t="shared" si="47"/>
        <v>2.1875</v>
      </c>
      <c r="N463" s="13">
        <v>10615</v>
      </c>
    </row>
    <row r="464" spans="1:14" x14ac:dyDescent="0.25">
      <c r="A464" s="11">
        <v>454</v>
      </c>
      <c r="B464" s="12">
        <f t="shared" si="42"/>
        <v>10640.625</v>
      </c>
      <c r="C464" s="12">
        <f t="shared" si="43"/>
        <v>140.625</v>
      </c>
      <c r="D464" s="13">
        <v>10500</v>
      </c>
      <c r="F464" s="11">
        <v>454</v>
      </c>
      <c r="G464" s="12">
        <f t="shared" si="44"/>
        <v>10640.625</v>
      </c>
      <c r="H464" s="12">
        <f t="shared" si="45"/>
        <v>5.625</v>
      </c>
      <c r="I464" s="13">
        <v>10635</v>
      </c>
      <c r="K464" s="11">
        <v>454</v>
      </c>
      <c r="L464" s="12">
        <f t="shared" si="46"/>
        <v>10640.625</v>
      </c>
      <c r="M464" s="12">
        <f t="shared" si="47"/>
        <v>0.625</v>
      </c>
      <c r="N464" s="13">
        <v>10640</v>
      </c>
    </row>
    <row r="465" spans="1:14" x14ac:dyDescent="0.25">
      <c r="A465" s="11">
        <v>455</v>
      </c>
      <c r="B465" s="12">
        <f t="shared" si="42"/>
        <v>10664.0625</v>
      </c>
      <c r="C465" s="12">
        <f t="shared" si="43"/>
        <v>164.0625</v>
      </c>
      <c r="D465" s="13">
        <v>10500</v>
      </c>
      <c r="F465" s="11">
        <v>455</v>
      </c>
      <c r="G465" s="12">
        <f t="shared" si="44"/>
        <v>10664.0625</v>
      </c>
      <c r="H465" s="12">
        <f t="shared" si="45"/>
        <v>4.0625</v>
      </c>
      <c r="I465" s="13">
        <v>10660</v>
      </c>
      <c r="K465" s="11">
        <v>455</v>
      </c>
      <c r="L465" s="12">
        <f t="shared" si="46"/>
        <v>10664.0625</v>
      </c>
      <c r="M465" s="12">
        <f t="shared" si="47"/>
        <v>2.0625</v>
      </c>
      <c r="N465" s="13">
        <v>10662</v>
      </c>
    </row>
    <row r="466" spans="1:14" x14ac:dyDescent="0.25">
      <c r="A466" s="11">
        <v>456</v>
      </c>
      <c r="B466" s="12">
        <f t="shared" si="42"/>
        <v>10687.5</v>
      </c>
      <c r="C466" s="12">
        <f t="shared" si="43"/>
        <v>0.5</v>
      </c>
      <c r="D466" s="13">
        <v>10687</v>
      </c>
      <c r="F466" s="11">
        <v>456</v>
      </c>
      <c r="G466" s="12">
        <f t="shared" si="44"/>
        <v>10687.5</v>
      </c>
      <c r="H466" s="12">
        <f t="shared" si="45"/>
        <v>2.5</v>
      </c>
      <c r="I466" s="13">
        <v>10685</v>
      </c>
      <c r="K466" s="11">
        <v>456</v>
      </c>
      <c r="L466" s="12">
        <f t="shared" si="46"/>
        <v>10687.5</v>
      </c>
      <c r="M466" s="12">
        <f t="shared" si="47"/>
        <v>0.5</v>
      </c>
      <c r="N466" s="13">
        <v>10687</v>
      </c>
    </row>
    <row r="467" spans="1:14" x14ac:dyDescent="0.25">
      <c r="A467" s="11">
        <v>457</v>
      </c>
      <c r="B467" s="12">
        <f t="shared" si="42"/>
        <v>10710.9375</v>
      </c>
      <c r="C467" s="12">
        <f t="shared" si="43"/>
        <v>23.9375</v>
      </c>
      <c r="D467" s="13">
        <v>10687</v>
      </c>
      <c r="F467" s="11">
        <v>457</v>
      </c>
      <c r="G467" s="12">
        <f t="shared" si="44"/>
        <v>10710.9375</v>
      </c>
      <c r="H467" s="12">
        <f t="shared" si="45"/>
        <v>10.9375</v>
      </c>
      <c r="I467" s="13">
        <v>10700</v>
      </c>
      <c r="K467" s="11">
        <v>457</v>
      </c>
      <c r="L467" s="12">
        <f t="shared" si="46"/>
        <v>10710.9375</v>
      </c>
      <c r="M467" s="12">
        <f t="shared" si="47"/>
        <v>0.9375</v>
      </c>
      <c r="N467" s="13">
        <v>10710</v>
      </c>
    </row>
    <row r="468" spans="1:14" x14ac:dyDescent="0.25">
      <c r="A468" s="11">
        <v>458</v>
      </c>
      <c r="B468" s="12">
        <f t="shared" si="42"/>
        <v>10734.375</v>
      </c>
      <c r="C468" s="12">
        <f t="shared" si="43"/>
        <v>47.375</v>
      </c>
      <c r="D468" s="13">
        <v>10687</v>
      </c>
      <c r="F468" s="11">
        <v>458</v>
      </c>
      <c r="G468" s="12">
        <f t="shared" si="44"/>
        <v>10734.375</v>
      </c>
      <c r="H468" s="12">
        <f t="shared" si="45"/>
        <v>9.375</v>
      </c>
      <c r="I468" s="13">
        <v>10725</v>
      </c>
      <c r="K468" s="11">
        <v>458</v>
      </c>
      <c r="L468" s="12">
        <f t="shared" si="46"/>
        <v>10734.375</v>
      </c>
      <c r="M468" s="12">
        <f t="shared" si="47"/>
        <v>2.375</v>
      </c>
      <c r="N468" s="13">
        <v>10732</v>
      </c>
    </row>
    <row r="469" spans="1:14" x14ac:dyDescent="0.25">
      <c r="A469" s="11">
        <v>459</v>
      </c>
      <c r="B469" s="12">
        <f t="shared" si="42"/>
        <v>10757.8125</v>
      </c>
      <c r="C469" s="12">
        <f t="shared" si="43"/>
        <v>70.8125</v>
      </c>
      <c r="D469" s="13">
        <v>10687</v>
      </c>
      <c r="F469" s="11">
        <v>459</v>
      </c>
      <c r="G469" s="12">
        <f t="shared" si="44"/>
        <v>10757.8125</v>
      </c>
      <c r="H469" s="12">
        <f t="shared" si="45"/>
        <v>7.8125</v>
      </c>
      <c r="I469" s="13">
        <v>10750</v>
      </c>
      <c r="K469" s="11">
        <v>459</v>
      </c>
      <c r="L469" s="12">
        <f t="shared" si="46"/>
        <v>10757.8125</v>
      </c>
      <c r="M469" s="12">
        <f t="shared" si="47"/>
        <v>2.8125</v>
      </c>
      <c r="N469" s="13">
        <v>10755</v>
      </c>
    </row>
    <row r="470" spans="1:14" x14ac:dyDescent="0.25">
      <c r="A470" s="11">
        <v>460</v>
      </c>
      <c r="B470" s="12">
        <f t="shared" si="42"/>
        <v>10781.25</v>
      </c>
      <c r="C470" s="12">
        <f t="shared" si="43"/>
        <v>94.25</v>
      </c>
      <c r="D470" s="13">
        <v>10687</v>
      </c>
      <c r="F470" s="11">
        <v>460</v>
      </c>
      <c r="G470" s="12">
        <f t="shared" si="44"/>
        <v>10781.25</v>
      </c>
      <c r="H470" s="12">
        <f t="shared" si="45"/>
        <v>6.25</v>
      </c>
      <c r="I470" s="13">
        <v>10775</v>
      </c>
      <c r="K470" s="11">
        <v>460</v>
      </c>
      <c r="L470" s="12">
        <f t="shared" si="46"/>
        <v>10781.25</v>
      </c>
      <c r="M470" s="12">
        <f t="shared" si="47"/>
        <v>1.25</v>
      </c>
      <c r="N470" s="13">
        <v>10780</v>
      </c>
    </row>
    <row r="471" spans="1:14" x14ac:dyDescent="0.25">
      <c r="A471" s="11">
        <v>461</v>
      </c>
      <c r="B471" s="12">
        <f t="shared" si="42"/>
        <v>10804.6875</v>
      </c>
      <c r="C471" s="12">
        <f t="shared" si="43"/>
        <v>117.6875</v>
      </c>
      <c r="D471" s="13">
        <v>10687</v>
      </c>
      <c r="F471" s="11">
        <v>461</v>
      </c>
      <c r="G471" s="12">
        <f t="shared" si="44"/>
        <v>10804.6875</v>
      </c>
      <c r="H471" s="12">
        <f t="shared" si="45"/>
        <v>4.6875</v>
      </c>
      <c r="I471" s="13">
        <v>10800</v>
      </c>
      <c r="K471" s="11">
        <v>461</v>
      </c>
      <c r="L471" s="12">
        <f t="shared" si="46"/>
        <v>10804.6875</v>
      </c>
      <c r="M471" s="12">
        <f t="shared" si="47"/>
        <v>2.6875</v>
      </c>
      <c r="N471" s="13">
        <v>10802</v>
      </c>
    </row>
    <row r="472" spans="1:14" x14ac:dyDescent="0.25">
      <c r="A472" s="11">
        <v>462</v>
      </c>
      <c r="B472" s="12">
        <f t="shared" si="42"/>
        <v>10828.125</v>
      </c>
      <c r="C472" s="12">
        <f t="shared" si="43"/>
        <v>141.125</v>
      </c>
      <c r="D472" s="13">
        <v>10687</v>
      </c>
      <c r="F472" s="11">
        <v>462</v>
      </c>
      <c r="G472" s="12">
        <f t="shared" si="44"/>
        <v>10828.125</v>
      </c>
      <c r="H472" s="12">
        <f t="shared" si="45"/>
        <v>3.125</v>
      </c>
      <c r="I472" s="13">
        <v>10825</v>
      </c>
      <c r="K472" s="11">
        <v>462</v>
      </c>
      <c r="L472" s="12">
        <f t="shared" si="46"/>
        <v>10828.125</v>
      </c>
      <c r="M472" s="12">
        <f t="shared" si="47"/>
        <v>1.125</v>
      </c>
      <c r="N472" s="13">
        <v>10827</v>
      </c>
    </row>
    <row r="473" spans="1:14" x14ac:dyDescent="0.25">
      <c r="A473" s="11">
        <v>463</v>
      </c>
      <c r="B473" s="12">
        <f t="shared" si="42"/>
        <v>10851.5625</v>
      </c>
      <c r="C473" s="12">
        <f t="shared" si="43"/>
        <v>164.5625</v>
      </c>
      <c r="D473" s="13">
        <v>10687</v>
      </c>
      <c r="F473" s="11">
        <v>463</v>
      </c>
      <c r="G473" s="12">
        <f t="shared" si="44"/>
        <v>10851.5625</v>
      </c>
      <c r="H473" s="12">
        <f t="shared" si="45"/>
        <v>1.5625</v>
      </c>
      <c r="I473" s="13">
        <v>10850</v>
      </c>
      <c r="K473" s="11">
        <v>463</v>
      </c>
      <c r="L473" s="12">
        <f t="shared" si="46"/>
        <v>10851.5625</v>
      </c>
      <c r="M473" s="12">
        <f t="shared" si="47"/>
        <v>1.5625</v>
      </c>
      <c r="N473" s="13">
        <v>10850</v>
      </c>
    </row>
    <row r="474" spans="1:14" x14ac:dyDescent="0.25">
      <c r="A474" s="11">
        <v>464</v>
      </c>
      <c r="B474" s="12">
        <f t="shared" si="42"/>
        <v>10875</v>
      </c>
      <c r="C474" s="12">
        <f t="shared" si="43"/>
        <v>0</v>
      </c>
      <c r="D474" s="13">
        <v>10875</v>
      </c>
      <c r="F474" s="11">
        <v>464</v>
      </c>
      <c r="G474" s="12">
        <f t="shared" si="44"/>
        <v>10875</v>
      </c>
      <c r="H474" s="12">
        <f t="shared" si="45"/>
        <v>0</v>
      </c>
      <c r="I474" s="13">
        <v>10875</v>
      </c>
      <c r="K474" s="11">
        <v>464</v>
      </c>
      <c r="L474" s="12">
        <f t="shared" si="46"/>
        <v>10875</v>
      </c>
      <c r="M474" s="12">
        <f t="shared" si="47"/>
        <v>0</v>
      </c>
      <c r="N474" s="13">
        <v>10875</v>
      </c>
    </row>
    <row r="475" spans="1:14" x14ac:dyDescent="0.25">
      <c r="A475" s="11">
        <v>465</v>
      </c>
      <c r="B475" s="12">
        <f t="shared" si="42"/>
        <v>10898.4375</v>
      </c>
      <c r="C475" s="12">
        <f t="shared" si="43"/>
        <v>23.4375</v>
      </c>
      <c r="D475" s="13">
        <v>10875</v>
      </c>
      <c r="F475" s="11">
        <v>465</v>
      </c>
      <c r="G475" s="12">
        <f t="shared" si="44"/>
        <v>10898.4375</v>
      </c>
      <c r="H475" s="12">
        <f t="shared" si="45"/>
        <v>13.4375</v>
      </c>
      <c r="I475" s="13">
        <v>10885</v>
      </c>
      <c r="K475" s="11">
        <v>465</v>
      </c>
      <c r="L475" s="12">
        <f t="shared" si="46"/>
        <v>10898.4375</v>
      </c>
      <c r="M475" s="12">
        <f t="shared" si="47"/>
        <v>1.4375</v>
      </c>
      <c r="N475" s="13">
        <v>10897</v>
      </c>
    </row>
    <row r="476" spans="1:14" x14ac:dyDescent="0.25">
      <c r="A476" s="11">
        <v>466</v>
      </c>
      <c r="B476" s="12">
        <f t="shared" si="42"/>
        <v>10921.875</v>
      </c>
      <c r="C476" s="12">
        <f t="shared" si="43"/>
        <v>46.875</v>
      </c>
      <c r="D476" s="13">
        <v>10875</v>
      </c>
      <c r="F476" s="11">
        <v>466</v>
      </c>
      <c r="G476" s="12">
        <f t="shared" si="44"/>
        <v>10921.875</v>
      </c>
      <c r="H476" s="12">
        <f t="shared" si="45"/>
        <v>11.875</v>
      </c>
      <c r="I476" s="13">
        <v>10910</v>
      </c>
      <c r="K476" s="11">
        <v>466</v>
      </c>
      <c r="L476" s="12">
        <f t="shared" si="46"/>
        <v>10921.875</v>
      </c>
      <c r="M476" s="12">
        <f t="shared" si="47"/>
        <v>1.875</v>
      </c>
      <c r="N476" s="13">
        <v>10920</v>
      </c>
    </row>
    <row r="477" spans="1:14" x14ac:dyDescent="0.25">
      <c r="A477" s="11">
        <v>467</v>
      </c>
      <c r="B477" s="12">
        <f t="shared" si="42"/>
        <v>10945.3125</v>
      </c>
      <c r="C477" s="12">
        <f t="shared" si="43"/>
        <v>70.3125</v>
      </c>
      <c r="D477" s="13">
        <v>10875</v>
      </c>
      <c r="F477" s="11">
        <v>467</v>
      </c>
      <c r="G477" s="12">
        <f t="shared" si="44"/>
        <v>10945.3125</v>
      </c>
      <c r="H477" s="12">
        <f t="shared" si="45"/>
        <v>10.3125</v>
      </c>
      <c r="I477" s="13">
        <v>10935</v>
      </c>
      <c r="K477" s="11">
        <v>467</v>
      </c>
      <c r="L477" s="12">
        <f t="shared" si="46"/>
        <v>10945.3125</v>
      </c>
      <c r="M477" s="12">
        <f t="shared" si="47"/>
        <v>3.3125</v>
      </c>
      <c r="N477" s="13">
        <v>10942</v>
      </c>
    </row>
    <row r="478" spans="1:14" x14ac:dyDescent="0.25">
      <c r="A478" s="11">
        <v>468</v>
      </c>
      <c r="B478" s="12">
        <f t="shared" si="42"/>
        <v>10968.75</v>
      </c>
      <c r="C478" s="12">
        <f t="shared" si="43"/>
        <v>93.75</v>
      </c>
      <c r="D478" s="13">
        <v>10875</v>
      </c>
      <c r="F478" s="11">
        <v>468</v>
      </c>
      <c r="G478" s="12">
        <f t="shared" si="44"/>
        <v>10968.75</v>
      </c>
      <c r="H478" s="12">
        <f t="shared" si="45"/>
        <v>8.75</v>
      </c>
      <c r="I478" s="13">
        <v>10960</v>
      </c>
      <c r="K478" s="11">
        <v>468</v>
      </c>
      <c r="L478" s="12">
        <f t="shared" si="46"/>
        <v>10968.75</v>
      </c>
      <c r="M478" s="12">
        <f t="shared" si="47"/>
        <v>1.75</v>
      </c>
      <c r="N478" s="13">
        <v>10967</v>
      </c>
    </row>
    <row r="479" spans="1:14" x14ac:dyDescent="0.25">
      <c r="A479" s="11">
        <v>469</v>
      </c>
      <c r="B479" s="12">
        <f t="shared" si="42"/>
        <v>10992.1875</v>
      </c>
      <c r="C479" s="12">
        <f t="shared" si="43"/>
        <v>117.1875</v>
      </c>
      <c r="D479" s="13">
        <v>10875</v>
      </c>
      <c r="F479" s="11">
        <v>469</v>
      </c>
      <c r="G479" s="12">
        <f t="shared" si="44"/>
        <v>10992.1875</v>
      </c>
      <c r="H479" s="12">
        <f t="shared" si="45"/>
        <v>7.1875</v>
      </c>
      <c r="I479" s="13">
        <v>10985</v>
      </c>
      <c r="K479" s="11">
        <v>469</v>
      </c>
      <c r="L479" s="12">
        <f t="shared" si="46"/>
        <v>10992.1875</v>
      </c>
      <c r="M479" s="12">
        <f t="shared" si="47"/>
        <v>2.1875</v>
      </c>
      <c r="N479" s="13">
        <v>10990</v>
      </c>
    </row>
    <row r="480" spans="1:14" x14ac:dyDescent="0.25">
      <c r="A480" s="11">
        <v>470</v>
      </c>
      <c r="B480" s="12">
        <f t="shared" si="42"/>
        <v>11015.625</v>
      </c>
      <c r="C480" s="12">
        <f t="shared" si="43"/>
        <v>140.625</v>
      </c>
      <c r="D480" s="13">
        <v>10875</v>
      </c>
      <c r="F480" s="11">
        <v>470</v>
      </c>
      <c r="G480" s="12">
        <f t="shared" si="44"/>
        <v>11015.625</v>
      </c>
      <c r="H480" s="12">
        <f t="shared" si="45"/>
        <v>5.625</v>
      </c>
      <c r="I480" s="13">
        <v>11010</v>
      </c>
      <c r="K480" s="11">
        <v>470</v>
      </c>
      <c r="L480" s="12">
        <f t="shared" si="46"/>
        <v>11015.625</v>
      </c>
      <c r="M480" s="12">
        <f t="shared" si="47"/>
        <v>0.625</v>
      </c>
      <c r="N480" s="13">
        <v>11015</v>
      </c>
    </row>
    <row r="481" spans="1:14" x14ac:dyDescent="0.25">
      <c r="A481" s="11">
        <v>471</v>
      </c>
      <c r="B481" s="12">
        <f t="shared" si="42"/>
        <v>11039.0625</v>
      </c>
      <c r="C481" s="12">
        <f t="shared" si="43"/>
        <v>164.0625</v>
      </c>
      <c r="D481" s="13">
        <v>10875</v>
      </c>
      <c r="F481" s="11">
        <v>471</v>
      </c>
      <c r="G481" s="12">
        <f t="shared" si="44"/>
        <v>11039.0625</v>
      </c>
      <c r="H481" s="12">
        <f t="shared" si="45"/>
        <v>4.0625</v>
      </c>
      <c r="I481" s="13">
        <v>11035</v>
      </c>
      <c r="K481" s="11">
        <v>471</v>
      </c>
      <c r="L481" s="12">
        <f t="shared" si="46"/>
        <v>11039.0625</v>
      </c>
      <c r="M481" s="12">
        <f t="shared" si="47"/>
        <v>2.0625</v>
      </c>
      <c r="N481" s="13">
        <v>11037</v>
      </c>
    </row>
    <row r="482" spans="1:14" x14ac:dyDescent="0.25">
      <c r="A482" s="11">
        <v>472</v>
      </c>
      <c r="B482" s="12">
        <f t="shared" si="42"/>
        <v>11062.5</v>
      </c>
      <c r="C482" s="12">
        <f t="shared" si="43"/>
        <v>0.5</v>
      </c>
      <c r="D482" s="13">
        <v>11062</v>
      </c>
      <c r="F482" s="11">
        <v>472</v>
      </c>
      <c r="G482" s="12">
        <f t="shared" si="44"/>
        <v>11062.5</v>
      </c>
      <c r="H482" s="12">
        <f t="shared" si="45"/>
        <v>2.5</v>
      </c>
      <c r="I482" s="13">
        <v>11060</v>
      </c>
      <c r="K482" s="11">
        <v>472</v>
      </c>
      <c r="L482" s="12">
        <f t="shared" si="46"/>
        <v>11062.5</v>
      </c>
      <c r="M482" s="12">
        <f t="shared" si="47"/>
        <v>0.5</v>
      </c>
      <c r="N482" s="13">
        <v>11062</v>
      </c>
    </row>
    <row r="483" spans="1:14" x14ac:dyDescent="0.25">
      <c r="A483" s="11">
        <v>473</v>
      </c>
      <c r="B483" s="12">
        <f t="shared" si="42"/>
        <v>11085.9375</v>
      </c>
      <c r="C483" s="12">
        <f t="shared" si="43"/>
        <v>23.9375</v>
      </c>
      <c r="D483" s="13">
        <v>11062</v>
      </c>
      <c r="F483" s="11">
        <v>473</v>
      </c>
      <c r="G483" s="12">
        <f t="shared" si="44"/>
        <v>11085.9375</v>
      </c>
      <c r="H483" s="12">
        <f t="shared" si="45"/>
        <v>10.9375</v>
      </c>
      <c r="I483" s="13">
        <v>11075</v>
      </c>
      <c r="K483" s="11">
        <v>473</v>
      </c>
      <c r="L483" s="12">
        <f t="shared" si="46"/>
        <v>11085.9375</v>
      </c>
      <c r="M483" s="12">
        <f t="shared" si="47"/>
        <v>0.9375</v>
      </c>
      <c r="N483" s="13">
        <v>11085</v>
      </c>
    </row>
    <row r="484" spans="1:14" x14ac:dyDescent="0.25">
      <c r="A484" s="11">
        <v>474</v>
      </c>
      <c r="B484" s="12">
        <f t="shared" si="42"/>
        <v>11109.375</v>
      </c>
      <c r="C484" s="12">
        <f t="shared" si="43"/>
        <v>47.375</v>
      </c>
      <c r="D484" s="13">
        <v>11062</v>
      </c>
      <c r="F484" s="11">
        <v>474</v>
      </c>
      <c r="G484" s="12">
        <f t="shared" si="44"/>
        <v>11109.375</v>
      </c>
      <c r="H484" s="12">
        <f t="shared" si="45"/>
        <v>9.375</v>
      </c>
      <c r="I484" s="13">
        <v>11100</v>
      </c>
      <c r="K484" s="11">
        <v>474</v>
      </c>
      <c r="L484" s="12">
        <f t="shared" si="46"/>
        <v>11109.375</v>
      </c>
      <c r="M484" s="12">
        <f t="shared" si="47"/>
        <v>2.375</v>
      </c>
      <c r="N484" s="13">
        <v>11107</v>
      </c>
    </row>
    <row r="485" spans="1:14" x14ac:dyDescent="0.25">
      <c r="A485" s="11">
        <v>475</v>
      </c>
      <c r="B485" s="12">
        <f t="shared" si="42"/>
        <v>11132.8125</v>
      </c>
      <c r="C485" s="12">
        <f t="shared" si="43"/>
        <v>70.8125</v>
      </c>
      <c r="D485" s="13">
        <v>11062</v>
      </c>
      <c r="F485" s="11">
        <v>475</v>
      </c>
      <c r="G485" s="12">
        <f t="shared" si="44"/>
        <v>11132.8125</v>
      </c>
      <c r="H485" s="12">
        <f t="shared" si="45"/>
        <v>7.8125</v>
      </c>
      <c r="I485" s="13">
        <v>11125</v>
      </c>
      <c r="K485" s="11">
        <v>475</v>
      </c>
      <c r="L485" s="12">
        <f t="shared" si="46"/>
        <v>11132.8125</v>
      </c>
      <c r="M485" s="12">
        <f t="shared" si="47"/>
        <v>2.8125</v>
      </c>
      <c r="N485" s="13">
        <v>11130</v>
      </c>
    </row>
    <row r="486" spans="1:14" x14ac:dyDescent="0.25">
      <c r="A486" s="11">
        <v>476</v>
      </c>
      <c r="B486" s="12">
        <f t="shared" si="42"/>
        <v>11156.25</v>
      </c>
      <c r="C486" s="12">
        <f t="shared" si="43"/>
        <v>94.25</v>
      </c>
      <c r="D486" s="13">
        <v>11062</v>
      </c>
      <c r="F486" s="11">
        <v>476</v>
      </c>
      <c r="G486" s="12">
        <f t="shared" si="44"/>
        <v>11156.25</v>
      </c>
      <c r="H486" s="12">
        <f t="shared" si="45"/>
        <v>6.25</v>
      </c>
      <c r="I486" s="13">
        <v>11150</v>
      </c>
      <c r="K486" s="11">
        <v>476</v>
      </c>
      <c r="L486" s="12">
        <f t="shared" si="46"/>
        <v>11156.25</v>
      </c>
      <c r="M486" s="12">
        <f t="shared" si="47"/>
        <v>1.25</v>
      </c>
      <c r="N486" s="13">
        <v>11155</v>
      </c>
    </row>
    <row r="487" spans="1:14" x14ac:dyDescent="0.25">
      <c r="A487" s="11">
        <v>477</v>
      </c>
      <c r="B487" s="12">
        <f t="shared" si="42"/>
        <v>11179.6875</v>
      </c>
      <c r="C487" s="12">
        <f t="shared" si="43"/>
        <v>117.6875</v>
      </c>
      <c r="D487" s="13">
        <v>11062</v>
      </c>
      <c r="F487" s="11">
        <v>477</v>
      </c>
      <c r="G487" s="12">
        <f t="shared" si="44"/>
        <v>11179.6875</v>
      </c>
      <c r="H487" s="12">
        <f t="shared" si="45"/>
        <v>4.6875</v>
      </c>
      <c r="I487" s="13">
        <v>11175</v>
      </c>
      <c r="K487" s="11">
        <v>477</v>
      </c>
      <c r="L487" s="12">
        <f t="shared" si="46"/>
        <v>11179.6875</v>
      </c>
      <c r="M487" s="12">
        <f t="shared" si="47"/>
        <v>2.6875</v>
      </c>
      <c r="N487" s="13">
        <v>11177</v>
      </c>
    </row>
    <row r="488" spans="1:14" x14ac:dyDescent="0.25">
      <c r="A488" s="11">
        <v>478</v>
      </c>
      <c r="B488" s="12">
        <f t="shared" si="42"/>
        <v>11203.125</v>
      </c>
      <c r="C488" s="12">
        <f t="shared" si="43"/>
        <v>141.125</v>
      </c>
      <c r="D488" s="13">
        <v>11062</v>
      </c>
      <c r="F488" s="11">
        <v>478</v>
      </c>
      <c r="G488" s="12">
        <f t="shared" si="44"/>
        <v>11203.125</v>
      </c>
      <c r="H488" s="12">
        <f t="shared" si="45"/>
        <v>3.125</v>
      </c>
      <c r="I488" s="13">
        <v>11200</v>
      </c>
      <c r="K488" s="11">
        <v>478</v>
      </c>
      <c r="L488" s="12">
        <f t="shared" si="46"/>
        <v>11203.125</v>
      </c>
      <c r="M488" s="12">
        <f t="shared" si="47"/>
        <v>1.125</v>
      </c>
      <c r="N488" s="13">
        <v>11202</v>
      </c>
    </row>
    <row r="489" spans="1:14" x14ac:dyDescent="0.25">
      <c r="A489" s="11">
        <v>479</v>
      </c>
      <c r="B489" s="12">
        <f t="shared" si="42"/>
        <v>11226.5625</v>
      </c>
      <c r="C489" s="12">
        <f t="shared" si="43"/>
        <v>164.5625</v>
      </c>
      <c r="D489" s="13">
        <v>11062</v>
      </c>
      <c r="F489" s="11">
        <v>479</v>
      </c>
      <c r="G489" s="12">
        <f t="shared" si="44"/>
        <v>11226.5625</v>
      </c>
      <c r="H489" s="12">
        <f t="shared" si="45"/>
        <v>1.5625</v>
      </c>
      <c r="I489" s="13">
        <v>11225</v>
      </c>
      <c r="K489" s="11">
        <v>479</v>
      </c>
      <c r="L489" s="12">
        <f t="shared" si="46"/>
        <v>11226.5625</v>
      </c>
      <c r="M489" s="12">
        <f t="shared" si="47"/>
        <v>1.5625</v>
      </c>
      <c r="N489" s="13">
        <v>11225</v>
      </c>
    </row>
    <row r="490" spans="1:14" x14ac:dyDescent="0.25">
      <c r="A490" s="11">
        <v>480</v>
      </c>
      <c r="B490" s="12">
        <f t="shared" si="42"/>
        <v>11250</v>
      </c>
      <c r="C490" s="12">
        <f t="shared" si="43"/>
        <v>0</v>
      </c>
      <c r="D490" s="13">
        <v>11250</v>
      </c>
      <c r="F490" s="11">
        <v>480</v>
      </c>
      <c r="G490" s="12">
        <f t="shared" si="44"/>
        <v>11250</v>
      </c>
      <c r="H490" s="12">
        <f t="shared" si="45"/>
        <v>0</v>
      </c>
      <c r="I490" s="13">
        <v>11250</v>
      </c>
      <c r="K490" s="11">
        <v>480</v>
      </c>
      <c r="L490" s="12">
        <f t="shared" si="46"/>
        <v>11250</v>
      </c>
      <c r="M490" s="12">
        <f t="shared" si="47"/>
        <v>0</v>
      </c>
      <c r="N490" s="13">
        <v>11250</v>
      </c>
    </row>
    <row r="491" spans="1:14" x14ac:dyDescent="0.25">
      <c r="A491" s="11">
        <v>481</v>
      </c>
      <c r="B491" s="12">
        <f t="shared" si="42"/>
        <v>11273.4375</v>
      </c>
      <c r="C491" s="12">
        <f t="shared" si="43"/>
        <v>23.4375</v>
      </c>
      <c r="D491" s="13">
        <v>11250</v>
      </c>
      <c r="F491" s="11">
        <v>481</v>
      </c>
      <c r="G491" s="12">
        <f t="shared" si="44"/>
        <v>11273.4375</v>
      </c>
      <c r="H491" s="12">
        <f t="shared" si="45"/>
        <v>13.4375</v>
      </c>
      <c r="I491" s="13">
        <v>11260</v>
      </c>
      <c r="K491" s="11">
        <v>481</v>
      </c>
      <c r="L491" s="12">
        <f t="shared" si="46"/>
        <v>11273.4375</v>
      </c>
      <c r="M491" s="12">
        <f t="shared" si="47"/>
        <v>1.4375</v>
      </c>
      <c r="N491" s="13">
        <v>11272</v>
      </c>
    </row>
    <row r="492" spans="1:14" x14ac:dyDescent="0.25">
      <c r="A492" s="11">
        <v>482</v>
      </c>
      <c r="B492" s="12">
        <f t="shared" si="42"/>
        <v>11296.875</v>
      </c>
      <c r="C492" s="12">
        <f t="shared" si="43"/>
        <v>46.875</v>
      </c>
      <c r="D492" s="13">
        <v>11250</v>
      </c>
      <c r="F492" s="11">
        <v>482</v>
      </c>
      <c r="G492" s="12">
        <f t="shared" si="44"/>
        <v>11296.875</v>
      </c>
      <c r="H492" s="12">
        <f t="shared" si="45"/>
        <v>11.875</v>
      </c>
      <c r="I492" s="13">
        <v>11285</v>
      </c>
      <c r="K492" s="11">
        <v>482</v>
      </c>
      <c r="L492" s="12">
        <f t="shared" si="46"/>
        <v>11296.875</v>
      </c>
      <c r="M492" s="12">
        <f t="shared" si="47"/>
        <v>1.875</v>
      </c>
      <c r="N492" s="13">
        <v>11295</v>
      </c>
    </row>
    <row r="493" spans="1:14" x14ac:dyDescent="0.25">
      <c r="A493" s="11">
        <v>483</v>
      </c>
      <c r="B493" s="12">
        <f t="shared" si="42"/>
        <v>11320.3125</v>
      </c>
      <c r="C493" s="12">
        <f t="shared" si="43"/>
        <v>70.3125</v>
      </c>
      <c r="D493" s="13">
        <v>11250</v>
      </c>
      <c r="F493" s="11">
        <v>483</v>
      </c>
      <c r="G493" s="12">
        <f t="shared" si="44"/>
        <v>11320.3125</v>
      </c>
      <c r="H493" s="12">
        <f t="shared" si="45"/>
        <v>10.3125</v>
      </c>
      <c r="I493" s="13">
        <v>11310</v>
      </c>
      <c r="K493" s="11">
        <v>483</v>
      </c>
      <c r="L493" s="12">
        <f t="shared" si="46"/>
        <v>11320.3125</v>
      </c>
      <c r="M493" s="12">
        <f t="shared" si="47"/>
        <v>3.3125</v>
      </c>
      <c r="N493" s="13">
        <v>11317</v>
      </c>
    </row>
    <row r="494" spans="1:14" x14ac:dyDescent="0.25">
      <c r="A494" s="11">
        <v>484</v>
      </c>
      <c r="B494" s="12">
        <f t="shared" si="42"/>
        <v>11343.75</v>
      </c>
      <c r="C494" s="12">
        <f t="shared" si="43"/>
        <v>93.75</v>
      </c>
      <c r="D494" s="13">
        <v>11250</v>
      </c>
      <c r="F494" s="11">
        <v>484</v>
      </c>
      <c r="G494" s="12">
        <f t="shared" si="44"/>
        <v>11343.75</v>
      </c>
      <c r="H494" s="12">
        <f t="shared" si="45"/>
        <v>8.75</v>
      </c>
      <c r="I494" s="13">
        <v>11335</v>
      </c>
      <c r="K494" s="11">
        <v>484</v>
      </c>
      <c r="L494" s="12">
        <f t="shared" si="46"/>
        <v>11343.75</v>
      </c>
      <c r="M494" s="12">
        <f t="shared" si="47"/>
        <v>1.75</v>
      </c>
      <c r="N494" s="13">
        <v>11342</v>
      </c>
    </row>
    <row r="495" spans="1:14" x14ac:dyDescent="0.25">
      <c r="A495" s="11">
        <v>485</v>
      </c>
      <c r="B495" s="12">
        <f t="shared" si="42"/>
        <v>11367.1875</v>
      </c>
      <c r="C495" s="12">
        <f t="shared" si="43"/>
        <v>117.1875</v>
      </c>
      <c r="D495" s="13">
        <v>11250</v>
      </c>
      <c r="F495" s="11">
        <v>485</v>
      </c>
      <c r="G495" s="12">
        <f t="shared" si="44"/>
        <v>11367.1875</v>
      </c>
      <c r="H495" s="12">
        <f t="shared" si="45"/>
        <v>7.1875</v>
      </c>
      <c r="I495" s="13">
        <v>11360</v>
      </c>
      <c r="K495" s="11">
        <v>485</v>
      </c>
      <c r="L495" s="12">
        <f t="shared" si="46"/>
        <v>11367.1875</v>
      </c>
      <c r="M495" s="12">
        <f t="shared" si="47"/>
        <v>2.1875</v>
      </c>
      <c r="N495" s="13">
        <v>11365</v>
      </c>
    </row>
    <row r="496" spans="1:14" x14ac:dyDescent="0.25">
      <c r="A496" s="11">
        <v>486</v>
      </c>
      <c r="B496" s="12">
        <f t="shared" si="42"/>
        <v>11390.625</v>
      </c>
      <c r="C496" s="12">
        <f t="shared" si="43"/>
        <v>140.625</v>
      </c>
      <c r="D496" s="13">
        <v>11250</v>
      </c>
      <c r="F496" s="11">
        <v>486</v>
      </c>
      <c r="G496" s="12">
        <f t="shared" si="44"/>
        <v>11390.625</v>
      </c>
      <c r="H496" s="12">
        <f t="shared" si="45"/>
        <v>5.625</v>
      </c>
      <c r="I496" s="13">
        <v>11385</v>
      </c>
      <c r="K496" s="11">
        <v>486</v>
      </c>
      <c r="L496" s="12">
        <f t="shared" si="46"/>
        <v>11390.625</v>
      </c>
      <c r="M496" s="12">
        <f t="shared" si="47"/>
        <v>0.625</v>
      </c>
      <c r="N496" s="13">
        <v>11390</v>
      </c>
    </row>
    <row r="497" spans="1:14" x14ac:dyDescent="0.25">
      <c r="A497" s="11">
        <v>487</v>
      </c>
      <c r="B497" s="12">
        <f t="shared" si="42"/>
        <v>11414.0625</v>
      </c>
      <c r="C497" s="12">
        <f t="shared" si="43"/>
        <v>164.0625</v>
      </c>
      <c r="D497" s="13">
        <v>11250</v>
      </c>
      <c r="F497" s="11">
        <v>487</v>
      </c>
      <c r="G497" s="12">
        <f t="shared" si="44"/>
        <v>11414.0625</v>
      </c>
      <c r="H497" s="12">
        <f t="shared" si="45"/>
        <v>4.0625</v>
      </c>
      <c r="I497" s="13">
        <v>11410</v>
      </c>
      <c r="K497" s="11">
        <v>487</v>
      </c>
      <c r="L497" s="12">
        <f t="shared" si="46"/>
        <v>11414.0625</v>
      </c>
      <c r="M497" s="12">
        <f t="shared" si="47"/>
        <v>2.0625</v>
      </c>
      <c r="N497" s="13">
        <v>11412</v>
      </c>
    </row>
    <row r="498" spans="1:14" x14ac:dyDescent="0.25">
      <c r="A498" s="11">
        <v>488</v>
      </c>
      <c r="B498" s="12">
        <f t="shared" si="42"/>
        <v>11437.5</v>
      </c>
      <c r="C498" s="12">
        <f t="shared" si="43"/>
        <v>0.5</v>
      </c>
      <c r="D498" s="13">
        <v>11437</v>
      </c>
      <c r="F498" s="11">
        <v>488</v>
      </c>
      <c r="G498" s="12">
        <f t="shared" si="44"/>
        <v>11437.5</v>
      </c>
      <c r="H498" s="12">
        <f t="shared" si="45"/>
        <v>2.5</v>
      </c>
      <c r="I498" s="13">
        <v>11435</v>
      </c>
      <c r="K498" s="11">
        <v>488</v>
      </c>
      <c r="L498" s="12">
        <f t="shared" si="46"/>
        <v>11437.5</v>
      </c>
      <c r="M498" s="12">
        <f t="shared" si="47"/>
        <v>0.5</v>
      </c>
      <c r="N498" s="13">
        <v>11437</v>
      </c>
    </row>
    <row r="499" spans="1:14" x14ac:dyDescent="0.25">
      <c r="A499" s="11">
        <v>489</v>
      </c>
      <c r="B499" s="12">
        <f t="shared" si="42"/>
        <v>11460.9375</v>
      </c>
      <c r="C499" s="12">
        <f t="shared" si="43"/>
        <v>23.9375</v>
      </c>
      <c r="D499" s="13">
        <v>11437</v>
      </c>
      <c r="F499" s="11">
        <v>489</v>
      </c>
      <c r="G499" s="12">
        <f t="shared" si="44"/>
        <v>11460.9375</v>
      </c>
      <c r="H499" s="12">
        <f t="shared" si="45"/>
        <v>10.9375</v>
      </c>
      <c r="I499" s="13">
        <v>11450</v>
      </c>
      <c r="K499" s="11">
        <v>489</v>
      </c>
      <c r="L499" s="12">
        <f t="shared" si="46"/>
        <v>11460.9375</v>
      </c>
      <c r="M499" s="12">
        <f t="shared" si="47"/>
        <v>0.9375</v>
      </c>
      <c r="N499" s="13">
        <v>11460</v>
      </c>
    </row>
    <row r="500" spans="1:14" x14ac:dyDescent="0.25">
      <c r="A500" s="11">
        <v>490</v>
      </c>
      <c r="B500" s="12">
        <f t="shared" si="42"/>
        <v>11484.375</v>
      </c>
      <c r="C500" s="12">
        <f t="shared" si="43"/>
        <v>47.375</v>
      </c>
      <c r="D500" s="13">
        <v>11437</v>
      </c>
      <c r="F500" s="11">
        <v>490</v>
      </c>
      <c r="G500" s="12">
        <f t="shared" si="44"/>
        <v>11484.375</v>
      </c>
      <c r="H500" s="12">
        <f t="shared" si="45"/>
        <v>9.375</v>
      </c>
      <c r="I500" s="13">
        <v>11475</v>
      </c>
      <c r="K500" s="11">
        <v>490</v>
      </c>
      <c r="L500" s="12">
        <f t="shared" si="46"/>
        <v>11484.375</v>
      </c>
      <c r="M500" s="12">
        <f t="shared" si="47"/>
        <v>2.375</v>
      </c>
      <c r="N500" s="13">
        <v>11482</v>
      </c>
    </row>
    <row r="501" spans="1:14" x14ac:dyDescent="0.25">
      <c r="A501" s="11">
        <v>491</v>
      </c>
      <c r="B501" s="12">
        <f t="shared" si="42"/>
        <v>11507.8125</v>
      </c>
      <c r="C501" s="12">
        <f t="shared" si="43"/>
        <v>70.8125</v>
      </c>
      <c r="D501" s="13">
        <v>11437</v>
      </c>
      <c r="F501" s="11">
        <v>491</v>
      </c>
      <c r="G501" s="12">
        <f t="shared" si="44"/>
        <v>11507.8125</v>
      </c>
      <c r="H501" s="12">
        <f t="shared" si="45"/>
        <v>7.8125</v>
      </c>
      <c r="I501" s="13">
        <v>11500</v>
      </c>
      <c r="K501" s="11">
        <v>491</v>
      </c>
      <c r="L501" s="12">
        <f t="shared" si="46"/>
        <v>11507.8125</v>
      </c>
      <c r="M501" s="12">
        <f t="shared" si="47"/>
        <v>2.8125</v>
      </c>
      <c r="N501" s="13">
        <v>11505</v>
      </c>
    </row>
    <row r="502" spans="1:14" x14ac:dyDescent="0.25">
      <c r="A502" s="11">
        <v>492</v>
      </c>
      <c r="B502" s="12">
        <f t="shared" si="42"/>
        <v>11531.25</v>
      </c>
      <c r="C502" s="12">
        <f t="shared" si="43"/>
        <v>94.25</v>
      </c>
      <c r="D502" s="13">
        <v>11437</v>
      </c>
      <c r="F502" s="11">
        <v>492</v>
      </c>
      <c r="G502" s="12">
        <f t="shared" si="44"/>
        <v>11531.25</v>
      </c>
      <c r="H502" s="12">
        <f t="shared" si="45"/>
        <v>6.25</v>
      </c>
      <c r="I502" s="13">
        <v>11525</v>
      </c>
      <c r="K502" s="11">
        <v>492</v>
      </c>
      <c r="L502" s="12">
        <f t="shared" si="46"/>
        <v>11531.25</v>
      </c>
      <c r="M502" s="12">
        <f t="shared" si="47"/>
        <v>1.25</v>
      </c>
      <c r="N502" s="13">
        <v>11530</v>
      </c>
    </row>
    <row r="503" spans="1:14" x14ac:dyDescent="0.25">
      <c r="A503" s="11">
        <v>493</v>
      </c>
      <c r="B503" s="12">
        <f t="shared" si="42"/>
        <v>11554.6875</v>
      </c>
      <c r="C503" s="12">
        <f t="shared" si="43"/>
        <v>117.6875</v>
      </c>
      <c r="D503" s="13">
        <v>11437</v>
      </c>
      <c r="F503" s="11">
        <v>493</v>
      </c>
      <c r="G503" s="12">
        <f t="shared" si="44"/>
        <v>11554.6875</v>
      </c>
      <c r="H503" s="12">
        <f t="shared" si="45"/>
        <v>4.6875</v>
      </c>
      <c r="I503" s="13">
        <v>11550</v>
      </c>
      <c r="K503" s="11">
        <v>493</v>
      </c>
      <c r="L503" s="12">
        <f t="shared" si="46"/>
        <v>11554.6875</v>
      </c>
      <c r="M503" s="12">
        <f t="shared" si="47"/>
        <v>2.6875</v>
      </c>
      <c r="N503" s="13">
        <v>11552</v>
      </c>
    </row>
    <row r="504" spans="1:14" x14ac:dyDescent="0.25">
      <c r="A504" s="11">
        <v>494</v>
      </c>
      <c r="B504" s="12">
        <f t="shared" si="42"/>
        <v>11578.125</v>
      </c>
      <c r="C504" s="12">
        <f t="shared" si="43"/>
        <v>141.125</v>
      </c>
      <c r="D504" s="13">
        <v>11437</v>
      </c>
      <c r="F504" s="11">
        <v>494</v>
      </c>
      <c r="G504" s="12">
        <f t="shared" si="44"/>
        <v>11578.125</v>
      </c>
      <c r="H504" s="12">
        <f t="shared" si="45"/>
        <v>3.125</v>
      </c>
      <c r="I504" s="13">
        <v>11575</v>
      </c>
      <c r="K504" s="11">
        <v>494</v>
      </c>
      <c r="L504" s="12">
        <f t="shared" si="46"/>
        <v>11578.125</v>
      </c>
      <c r="M504" s="12">
        <f t="shared" si="47"/>
        <v>1.125</v>
      </c>
      <c r="N504" s="13">
        <v>11577</v>
      </c>
    </row>
    <row r="505" spans="1:14" x14ac:dyDescent="0.25">
      <c r="A505" s="11">
        <v>495</v>
      </c>
      <c r="B505" s="12">
        <f t="shared" si="42"/>
        <v>11601.5625</v>
      </c>
      <c r="C505" s="12">
        <f t="shared" si="43"/>
        <v>164.5625</v>
      </c>
      <c r="D505" s="13">
        <v>11437</v>
      </c>
      <c r="F505" s="11">
        <v>495</v>
      </c>
      <c r="G505" s="12">
        <f t="shared" si="44"/>
        <v>11601.5625</v>
      </c>
      <c r="H505" s="12">
        <f t="shared" si="45"/>
        <v>1.5625</v>
      </c>
      <c r="I505" s="13">
        <v>11600</v>
      </c>
      <c r="K505" s="11">
        <v>495</v>
      </c>
      <c r="L505" s="12">
        <f t="shared" si="46"/>
        <v>11601.5625</v>
      </c>
      <c r="M505" s="12">
        <f t="shared" si="47"/>
        <v>1.5625</v>
      </c>
      <c r="N505" s="13">
        <v>11600</v>
      </c>
    </row>
    <row r="506" spans="1:14" x14ac:dyDescent="0.25">
      <c r="A506" s="11">
        <v>496</v>
      </c>
      <c r="B506" s="12">
        <f t="shared" si="42"/>
        <v>11625</v>
      </c>
      <c r="C506" s="12">
        <f t="shared" si="43"/>
        <v>0</v>
      </c>
      <c r="D506" s="13">
        <v>11625</v>
      </c>
      <c r="F506" s="11">
        <v>496</v>
      </c>
      <c r="G506" s="12">
        <f t="shared" si="44"/>
        <v>11625</v>
      </c>
      <c r="H506" s="12">
        <f t="shared" si="45"/>
        <v>0</v>
      </c>
      <c r="I506" s="13">
        <v>11625</v>
      </c>
      <c r="K506" s="11">
        <v>496</v>
      </c>
      <c r="L506" s="12">
        <f t="shared" si="46"/>
        <v>11625</v>
      </c>
      <c r="M506" s="12">
        <f t="shared" si="47"/>
        <v>0</v>
      </c>
      <c r="N506" s="13">
        <v>11625</v>
      </c>
    </row>
    <row r="507" spans="1:14" x14ac:dyDescent="0.25">
      <c r="A507" s="11">
        <v>497</v>
      </c>
      <c r="B507" s="12">
        <f t="shared" si="42"/>
        <v>11648.4375</v>
      </c>
      <c r="C507" s="12">
        <f t="shared" si="43"/>
        <v>23.4375</v>
      </c>
      <c r="D507" s="13">
        <v>11625</v>
      </c>
      <c r="F507" s="11">
        <v>497</v>
      </c>
      <c r="G507" s="12">
        <f t="shared" si="44"/>
        <v>11648.4375</v>
      </c>
      <c r="H507" s="12">
        <f t="shared" si="45"/>
        <v>13.4375</v>
      </c>
      <c r="I507" s="13">
        <v>11635</v>
      </c>
      <c r="K507" s="11">
        <v>497</v>
      </c>
      <c r="L507" s="12">
        <f t="shared" si="46"/>
        <v>11648.4375</v>
      </c>
      <c r="M507" s="12">
        <f t="shared" si="47"/>
        <v>1.4375</v>
      </c>
      <c r="N507" s="13">
        <v>11647</v>
      </c>
    </row>
    <row r="508" spans="1:14" x14ac:dyDescent="0.25">
      <c r="A508" s="11">
        <v>498</v>
      </c>
      <c r="B508" s="12">
        <f t="shared" si="42"/>
        <v>11671.875</v>
      </c>
      <c r="C508" s="12">
        <f t="shared" si="43"/>
        <v>46.875</v>
      </c>
      <c r="D508" s="13">
        <v>11625</v>
      </c>
      <c r="F508" s="11">
        <v>498</v>
      </c>
      <c r="G508" s="12">
        <f t="shared" si="44"/>
        <v>11671.875</v>
      </c>
      <c r="H508" s="12">
        <f t="shared" si="45"/>
        <v>11.875</v>
      </c>
      <c r="I508" s="13">
        <v>11660</v>
      </c>
      <c r="K508" s="11">
        <v>498</v>
      </c>
      <c r="L508" s="12">
        <f t="shared" si="46"/>
        <v>11671.875</v>
      </c>
      <c r="M508" s="12">
        <f t="shared" si="47"/>
        <v>1.875</v>
      </c>
      <c r="N508" s="13">
        <v>11670</v>
      </c>
    </row>
    <row r="509" spans="1:14" x14ac:dyDescent="0.25">
      <c r="A509" s="11">
        <v>499</v>
      </c>
      <c r="B509" s="12">
        <f t="shared" si="42"/>
        <v>11695.3125</v>
      </c>
      <c r="C509" s="12">
        <f t="shared" si="43"/>
        <v>70.3125</v>
      </c>
      <c r="D509" s="13">
        <v>11625</v>
      </c>
      <c r="F509" s="11">
        <v>499</v>
      </c>
      <c r="G509" s="12">
        <f t="shared" si="44"/>
        <v>11695.3125</v>
      </c>
      <c r="H509" s="12">
        <f t="shared" si="45"/>
        <v>10.3125</v>
      </c>
      <c r="I509" s="13">
        <v>11685</v>
      </c>
      <c r="K509" s="11">
        <v>499</v>
      </c>
      <c r="L509" s="12">
        <f t="shared" si="46"/>
        <v>11695.3125</v>
      </c>
      <c r="M509" s="12">
        <f t="shared" si="47"/>
        <v>3.3125</v>
      </c>
      <c r="N509" s="13">
        <v>11692</v>
      </c>
    </row>
    <row r="510" spans="1:14" x14ac:dyDescent="0.25">
      <c r="A510" s="11">
        <v>500</v>
      </c>
      <c r="B510" s="12">
        <f t="shared" si="42"/>
        <v>11718.75</v>
      </c>
      <c r="C510" s="12">
        <f t="shared" si="43"/>
        <v>93.75</v>
      </c>
      <c r="D510" s="13">
        <v>11625</v>
      </c>
      <c r="F510" s="11">
        <v>500</v>
      </c>
      <c r="G510" s="12">
        <f t="shared" si="44"/>
        <v>11718.75</v>
      </c>
      <c r="H510" s="12">
        <f t="shared" si="45"/>
        <v>8.75</v>
      </c>
      <c r="I510" s="13">
        <v>11710</v>
      </c>
      <c r="K510" s="11">
        <v>500</v>
      </c>
      <c r="L510" s="12">
        <f t="shared" si="46"/>
        <v>11718.75</v>
      </c>
      <c r="M510" s="12">
        <f t="shared" si="47"/>
        <v>1.75</v>
      </c>
      <c r="N510" s="13">
        <v>11717</v>
      </c>
    </row>
    <row r="511" spans="1:14" x14ac:dyDescent="0.25">
      <c r="A511" s="11">
        <v>501</v>
      </c>
      <c r="B511" s="12">
        <f t="shared" si="42"/>
        <v>11742.1875</v>
      </c>
      <c r="C511" s="12">
        <f t="shared" si="43"/>
        <v>117.1875</v>
      </c>
      <c r="D511" s="13">
        <v>11625</v>
      </c>
      <c r="F511" s="11">
        <v>501</v>
      </c>
      <c r="G511" s="12">
        <f t="shared" si="44"/>
        <v>11742.1875</v>
      </c>
      <c r="H511" s="12">
        <f t="shared" si="45"/>
        <v>7.1875</v>
      </c>
      <c r="I511" s="13">
        <v>11735</v>
      </c>
      <c r="K511" s="11">
        <v>501</v>
      </c>
      <c r="L511" s="12">
        <f t="shared" si="46"/>
        <v>11742.1875</v>
      </c>
      <c r="M511" s="12">
        <f t="shared" si="47"/>
        <v>2.1875</v>
      </c>
      <c r="N511" s="13">
        <v>11740</v>
      </c>
    </row>
    <row r="512" spans="1:14" x14ac:dyDescent="0.25">
      <c r="A512" s="11">
        <v>502</v>
      </c>
      <c r="B512" s="12">
        <f t="shared" si="42"/>
        <v>11765.625</v>
      </c>
      <c r="C512" s="12">
        <f t="shared" si="43"/>
        <v>140.625</v>
      </c>
      <c r="D512" s="13">
        <v>11625</v>
      </c>
      <c r="F512" s="11">
        <v>502</v>
      </c>
      <c r="G512" s="12">
        <f t="shared" si="44"/>
        <v>11765.625</v>
      </c>
      <c r="H512" s="12">
        <f t="shared" si="45"/>
        <v>5.625</v>
      </c>
      <c r="I512" s="13">
        <v>11760</v>
      </c>
      <c r="K512" s="11">
        <v>502</v>
      </c>
      <c r="L512" s="12">
        <f t="shared" si="46"/>
        <v>11765.625</v>
      </c>
      <c r="M512" s="12">
        <f t="shared" si="47"/>
        <v>0.625</v>
      </c>
      <c r="N512" s="13">
        <v>11765</v>
      </c>
    </row>
    <row r="513" spans="1:14" x14ac:dyDescent="0.25">
      <c r="A513" s="11">
        <v>503</v>
      </c>
      <c r="B513" s="12">
        <f t="shared" si="42"/>
        <v>11789.0625</v>
      </c>
      <c r="C513" s="12">
        <f t="shared" si="43"/>
        <v>164.0625</v>
      </c>
      <c r="D513" s="13">
        <v>11625</v>
      </c>
      <c r="F513" s="11">
        <v>503</v>
      </c>
      <c r="G513" s="12">
        <f t="shared" si="44"/>
        <v>11789.0625</v>
      </c>
      <c r="H513" s="12">
        <f t="shared" si="45"/>
        <v>4.0625</v>
      </c>
      <c r="I513" s="13">
        <v>11785</v>
      </c>
      <c r="K513" s="11">
        <v>503</v>
      </c>
      <c r="L513" s="12">
        <f t="shared" si="46"/>
        <v>11789.0625</v>
      </c>
      <c r="M513" s="12">
        <f t="shared" si="47"/>
        <v>2.0625</v>
      </c>
      <c r="N513" s="13">
        <v>11787</v>
      </c>
    </row>
    <row r="514" spans="1:14" x14ac:dyDescent="0.25">
      <c r="A514" s="11">
        <v>504</v>
      </c>
      <c r="B514" s="12">
        <f t="shared" si="42"/>
        <v>11812.5</v>
      </c>
      <c r="C514" s="12">
        <f t="shared" si="43"/>
        <v>0.5</v>
      </c>
      <c r="D514" s="13">
        <v>11812</v>
      </c>
      <c r="F514" s="11">
        <v>504</v>
      </c>
      <c r="G514" s="12">
        <f t="shared" si="44"/>
        <v>11812.5</v>
      </c>
      <c r="H514" s="12">
        <f t="shared" si="45"/>
        <v>2.5</v>
      </c>
      <c r="I514" s="13">
        <v>11810</v>
      </c>
      <c r="K514" s="11">
        <v>504</v>
      </c>
      <c r="L514" s="12">
        <f t="shared" si="46"/>
        <v>11812.5</v>
      </c>
      <c r="M514" s="12">
        <f t="shared" si="47"/>
        <v>0.5</v>
      </c>
      <c r="N514" s="13">
        <v>11812</v>
      </c>
    </row>
    <row r="515" spans="1:14" x14ac:dyDescent="0.25">
      <c r="A515" s="11">
        <v>505</v>
      </c>
      <c r="B515" s="12">
        <f t="shared" si="42"/>
        <v>11835.9375</v>
      </c>
      <c r="C515" s="12">
        <f t="shared" si="43"/>
        <v>23.9375</v>
      </c>
      <c r="D515" s="13">
        <v>11812</v>
      </c>
      <c r="F515" s="11">
        <v>505</v>
      </c>
      <c r="G515" s="12">
        <f t="shared" si="44"/>
        <v>11835.9375</v>
      </c>
      <c r="H515" s="12">
        <f t="shared" si="45"/>
        <v>10.9375</v>
      </c>
      <c r="I515" s="13">
        <v>11825</v>
      </c>
      <c r="K515" s="11">
        <v>505</v>
      </c>
      <c r="L515" s="12">
        <f t="shared" si="46"/>
        <v>11835.9375</v>
      </c>
      <c r="M515" s="12">
        <f t="shared" si="47"/>
        <v>0.9375</v>
      </c>
      <c r="N515" s="13">
        <v>11835</v>
      </c>
    </row>
    <row r="516" spans="1:14" x14ac:dyDescent="0.25">
      <c r="A516" s="11">
        <v>506</v>
      </c>
      <c r="B516" s="12">
        <f t="shared" si="42"/>
        <v>11859.375</v>
      </c>
      <c r="C516" s="12">
        <f t="shared" si="43"/>
        <v>47.375</v>
      </c>
      <c r="D516" s="13">
        <v>11812</v>
      </c>
      <c r="F516" s="11">
        <v>506</v>
      </c>
      <c r="G516" s="12">
        <f t="shared" si="44"/>
        <v>11859.375</v>
      </c>
      <c r="H516" s="12">
        <f t="shared" si="45"/>
        <v>9.375</v>
      </c>
      <c r="I516" s="13">
        <v>11850</v>
      </c>
      <c r="K516" s="11">
        <v>506</v>
      </c>
      <c r="L516" s="12">
        <f t="shared" si="46"/>
        <v>11859.375</v>
      </c>
      <c r="M516" s="12">
        <f t="shared" si="47"/>
        <v>2.375</v>
      </c>
      <c r="N516" s="13">
        <v>11857</v>
      </c>
    </row>
    <row r="517" spans="1:14" x14ac:dyDescent="0.25">
      <c r="A517" s="11">
        <v>507</v>
      </c>
      <c r="B517" s="12">
        <f t="shared" si="42"/>
        <v>11882.8125</v>
      </c>
      <c r="C517" s="12">
        <f t="shared" si="43"/>
        <v>70.8125</v>
      </c>
      <c r="D517" s="13">
        <v>11812</v>
      </c>
      <c r="F517" s="11">
        <v>507</v>
      </c>
      <c r="G517" s="12">
        <f t="shared" si="44"/>
        <v>11882.8125</v>
      </c>
      <c r="H517" s="12">
        <f t="shared" si="45"/>
        <v>7.8125</v>
      </c>
      <c r="I517" s="13">
        <v>11875</v>
      </c>
      <c r="K517" s="11">
        <v>507</v>
      </c>
      <c r="L517" s="12">
        <f t="shared" si="46"/>
        <v>11882.8125</v>
      </c>
      <c r="M517" s="12">
        <f t="shared" si="47"/>
        <v>2.8125</v>
      </c>
      <c r="N517" s="13">
        <v>11880</v>
      </c>
    </row>
    <row r="518" spans="1:14" x14ac:dyDescent="0.25">
      <c r="A518" s="11">
        <v>508</v>
      </c>
      <c r="B518" s="12">
        <f t="shared" si="42"/>
        <v>11906.25</v>
      </c>
      <c r="C518" s="12">
        <f t="shared" si="43"/>
        <v>94.25</v>
      </c>
      <c r="D518" s="13">
        <v>11812</v>
      </c>
      <c r="F518" s="11">
        <v>508</v>
      </c>
      <c r="G518" s="12">
        <f t="shared" si="44"/>
        <v>11906.25</v>
      </c>
      <c r="H518" s="12">
        <f t="shared" si="45"/>
        <v>6.25</v>
      </c>
      <c r="I518" s="13">
        <v>11900</v>
      </c>
      <c r="K518" s="11">
        <v>508</v>
      </c>
      <c r="L518" s="12">
        <f t="shared" si="46"/>
        <v>11906.25</v>
      </c>
      <c r="M518" s="12">
        <f t="shared" si="47"/>
        <v>1.25</v>
      </c>
      <c r="N518" s="13">
        <v>11905</v>
      </c>
    </row>
    <row r="519" spans="1:14" x14ac:dyDescent="0.25">
      <c r="A519" s="11">
        <v>509</v>
      </c>
      <c r="B519" s="12">
        <f t="shared" si="42"/>
        <v>11929.6875</v>
      </c>
      <c r="C519" s="12">
        <f t="shared" si="43"/>
        <v>117.6875</v>
      </c>
      <c r="D519" s="13">
        <v>11812</v>
      </c>
      <c r="F519" s="11">
        <v>509</v>
      </c>
      <c r="G519" s="12">
        <f t="shared" si="44"/>
        <v>11929.6875</v>
      </c>
      <c r="H519" s="12">
        <f t="shared" si="45"/>
        <v>4.6875</v>
      </c>
      <c r="I519" s="13">
        <v>11925</v>
      </c>
      <c r="K519" s="11">
        <v>509</v>
      </c>
      <c r="L519" s="12">
        <f t="shared" si="46"/>
        <v>11929.6875</v>
      </c>
      <c r="M519" s="12">
        <f t="shared" si="47"/>
        <v>2.6875</v>
      </c>
      <c r="N519" s="13">
        <v>11927</v>
      </c>
    </row>
    <row r="520" spans="1:14" x14ac:dyDescent="0.25">
      <c r="A520" s="11">
        <v>510</v>
      </c>
      <c r="B520" s="12">
        <f t="shared" si="42"/>
        <v>11953.125</v>
      </c>
      <c r="C520" s="12">
        <f t="shared" si="43"/>
        <v>141.125</v>
      </c>
      <c r="D520" s="13">
        <v>11812</v>
      </c>
      <c r="F520" s="11">
        <v>510</v>
      </c>
      <c r="G520" s="12">
        <f t="shared" si="44"/>
        <v>11953.125</v>
      </c>
      <c r="H520" s="12">
        <f t="shared" si="45"/>
        <v>3.125</v>
      </c>
      <c r="I520" s="13">
        <v>11950</v>
      </c>
      <c r="K520" s="11">
        <v>510</v>
      </c>
      <c r="L520" s="12">
        <f t="shared" si="46"/>
        <v>11953.125</v>
      </c>
      <c r="M520" s="12">
        <f t="shared" si="47"/>
        <v>1.125</v>
      </c>
      <c r="N520" s="13">
        <v>11952</v>
      </c>
    </row>
    <row r="521" spans="1:14" x14ac:dyDescent="0.25">
      <c r="A521" s="11">
        <v>511</v>
      </c>
      <c r="B521" s="12">
        <f t="shared" si="42"/>
        <v>11976.5625</v>
      </c>
      <c r="C521" s="12">
        <f t="shared" si="43"/>
        <v>164.5625</v>
      </c>
      <c r="D521" s="13">
        <v>11812</v>
      </c>
      <c r="F521" s="11">
        <v>511</v>
      </c>
      <c r="G521" s="12">
        <f t="shared" si="44"/>
        <v>11976.5625</v>
      </c>
      <c r="H521" s="12">
        <f t="shared" si="45"/>
        <v>1.5625</v>
      </c>
      <c r="I521" s="13">
        <v>11975</v>
      </c>
      <c r="K521" s="11">
        <v>511</v>
      </c>
      <c r="L521" s="12">
        <f t="shared" si="46"/>
        <v>11976.5625</v>
      </c>
      <c r="M521" s="12">
        <f t="shared" si="47"/>
        <v>1.5625</v>
      </c>
      <c r="N521" s="13">
        <v>11975</v>
      </c>
    </row>
    <row r="522" spans="1:14" x14ac:dyDescent="0.25">
      <c r="A522" s="11">
        <v>512</v>
      </c>
      <c r="B522" s="12">
        <f t="shared" si="42"/>
        <v>12000</v>
      </c>
      <c r="C522" s="12">
        <f t="shared" si="43"/>
        <v>0</v>
      </c>
      <c r="D522" s="13">
        <v>12000</v>
      </c>
      <c r="F522" s="11">
        <v>512</v>
      </c>
      <c r="G522" s="12">
        <f t="shared" si="44"/>
        <v>12000</v>
      </c>
      <c r="H522" s="12">
        <f t="shared" si="45"/>
        <v>0</v>
      </c>
      <c r="I522" s="13">
        <v>12000</v>
      </c>
      <c r="K522" s="11">
        <v>512</v>
      </c>
      <c r="L522" s="12">
        <f t="shared" si="46"/>
        <v>12000</v>
      </c>
      <c r="M522" s="12">
        <f t="shared" si="47"/>
        <v>0</v>
      </c>
      <c r="N522" s="13">
        <v>12000</v>
      </c>
    </row>
    <row r="523" spans="1:14" x14ac:dyDescent="0.25">
      <c r="A523" s="11">
        <v>513</v>
      </c>
      <c r="B523" s="12">
        <f t="shared" si="42"/>
        <v>12023.4375</v>
      </c>
      <c r="C523" s="12">
        <f t="shared" si="43"/>
        <v>23.4375</v>
      </c>
      <c r="D523" s="13">
        <v>12000</v>
      </c>
      <c r="F523" s="11">
        <v>513</v>
      </c>
      <c r="G523" s="12">
        <f t="shared" si="44"/>
        <v>12023.4375</v>
      </c>
      <c r="H523" s="12">
        <f t="shared" si="45"/>
        <v>13.4375</v>
      </c>
      <c r="I523" s="13">
        <v>12010</v>
      </c>
      <c r="K523" s="11">
        <v>513</v>
      </c>
      <c r="L523" s="12">
        <f t="shared" si="46"/>
        <v>12023.4375</v>
      </c>
      <c r="M523" s="12">
        <f t="shared" si="47"/>
        <v>1.4375</v>
      </c>
      <c r="N523" s="13">
        <v>12022</v>
      </c>
    </row>
    <row r="524" spans="1:14" x14ac:dyDescent="0.25">
      <c r="A524" s="11">
        <v>514</v>
      </c>
      <c r="B524" s="12">
        <f t="shared" si="42"/>
        <v>12046.875</v>
      </c>
      <c r="C524" s="12">
        <f t="shared" si="43"/>
        <v>46.875</v>
      </c>
      <c r="D524" s="13">
        <v>12000</v>
      </c>
      <c r="F524" s="11">
        <v>514</v>
      </c>
      <c r="G524" s="12">
        <f t="shared" si="44"/>
        <v>12046.875</v>
      </c>
      <c r="H524" s="12">
        <f t="shared" si="45"/>
        <v>11.875</v>
      </c>
      <c r="I524" s="13">
        <v>12035</v>
      </c>
      <c r="K524" s="11">
        <v>514</v>
      </c>
      <c r="L524" s="12">
        <f t="shared" si="46"/>
        <v>12046.875</v>
      </c>
      <c r="M524" s="12">
        <f t="shared" si="47"/>
        <v>1.875</v>
      </c>
      <c r="N524" s="13">
        <v>12045</v>
      </c>
    </row>
    <row r="525" spans="1:14" x14ac:dyDescent="0.25">
      <c r="A525" s="11">
        <v>515</v>
      </c>
      <c r="B525" s="12">
        <f t="shared" ref="B525:B588" si="48">A525*375/16</f>
        <v>12070.3125</v>
      </c>
      <c r="C525" s="12">
        <f t="shared" ref="C525:C588" si="49">B525-D525</f>
        <v>70.3125</v>
      </c>
      <c r="D525" s="13">
        <v>12000</v>
      </c>
      <c r="F525" s="11">
        <v>515</v>
      </c>
      <c r="G525" s="12">
        <f t="shared" ref="G525:G588" si="50">F525*375/16</f>
        <v>12070.3125</v>
      </c>
      <c r="H525" s="12">
        <f t="shared" ref="H525:H588" si="51">G525-I525</f>
        <v>10.3125</v>
      </c>
      <c r="I525" s="13">
        <v>12060</v>
      </c>
      <c r="K525" s="11">
        <v>515</v>
      </c>
      <c r="L525" s="12">
        <f t="shared" ref="L525:L588" si="52">K525*375/16</f>
        <v>12070.3125</v>
      </c>
      <c r="M525" s="12">
        <f t="shared" ref="M525:M588" si="53">L525-N525</f>
        <v>3.3125</v>
      </c>
      <c r="N525" s="13">
        <v>12067</v>
      </c>
    </row>
    <row r="526" spans="1:14" x14ac:dyDescent="0.25">
      <c r="A526" s="11">
        <v>516</v>
      </c>
      <c r="B526" s="12">
        <f t="shared" si="48"/>
        <v>12093.75</v>
      </c>
      <c r="C526" s="12">
        <f t="shared" si="49"/>
        <v>93.75</v>
      </c>
      <c r="D526" s="13">
        <v>12000</v>
      </c>
      <c r="F526" s="11">
        <v>516</v>
      </c>
      <c r="G526" s="12">
        <f t="shared" si="50"/>
        <v>12093.75</v>
      </c>
      <c r="H526" s="12">
        <f t="shared" si="51"/>
        <v>8.75</v>
      </c>
      <c r="I526" s="13">
        <v>12085</v>
      </c>
      <c r="K526" s="11">
        <v>516</v>
      </c>
      <c r="L526" s="12">
        <f t="shared" si="52"/>
        <v>12093.75</v>
      </c>
      <c r="M526" s="12">
        <f t="shared" si="53"/>
        <v>1.75</v>
      </c>
      <c r="N526" s="13">
        <v>12092</v>
      </c>
    </row>
    <row r="527" spans="1:14" x14ac:dyDescent="0.25">
      <c r="A527" s="11">
        <v>517</v>
      </c>
      <c r="B527" s="12">
        <f t="shared" si="48"/>
        <v>12117.1875</v>
      </c>
      <c r="C527" s="12">
        <f t="shared" si="49"/>
        <v>117.1875</v>
      </c>
      <c r="D527" s="13">
        <v>12000</v>
      </c>
      <c r="F527" s="11">
        <v>517</v>
      </c>
      <c r="G527" s="12">
        <f t="shared" si="50"/>
        <v>12117.1875</v>
      </c>
      <c r="H527" s="12">
        <f t="shared" si="51"/>
        <v>7.1875</v>
      </c>
      <c r="I527" s="13">
        <v>12110</v>
      </c>
      <c r="K527" s="11">
        <v>517</v>
      </c>
      <c r="L527" s="12">
        <f t="shared" si="52"/>
        <v>12117.1875</v>
      </c>
      <c r="M527" s="12">
        <f t="shared" si="53"/>
        <v>2.1875</v>
      </c>
      <c r="N527" s="13">
        <v>12115</v>
      </c>
    </row>
    <row r="528" spans="1:14" x14ac:dyDescent="0.25">
      <c r="A528" s="11">
        <v>518</v>
      </c>
      <c r="B528" s="12">
        <f t="shared" si="48"/>
        <v>12140.625</v>
      </c>
      <c r="C528" s="12">
        <f t="shared" si="49"/>
        <v>140.625</v>
      </c>
      <c r="D528" s="13">
        <v>12000</v>
      </c>
      <c r="F528" s="11">
        <v>518</v>
      </c>
      <c r="G528" s="12">
        <f t="shared" si="50"/>
        <v>12140.625</v>
      </c>
      <c r="H528" s="12">
        <f t="shared" si="51"/>
        <v>5.625</v>
      </c>
      <c r="I528" s="13">
        <v>12135</v>
      </c>
      <c r="K528" s="11">
        <v>518</v>
      </c>
      <c r="L528" s="12">
        <f t="shared" si="52"/>
        <v>12140.625</v>
      </c>
      <c r="M528" s="12">
        <f t="shared" si="53"/>
        <v>0.625</v>
      </c>
      <c r="N528" s="13">
        <v>12140</v>
      </c>
    </row>
    <row r="529" spans="1:14" x14ac:dyDescent="0.25">
      <c r="A529" s="11">
        <v>519</v>
      </c>
      <c r="B529" s="12">
        <f t="shared" si="48"/>
        <v>12164.0625</v>
      </c>
      <c r="C529" s="12">
        <f t="shared" si="49"/>
        <v>164.0625</v>
      </c>
      <c r="D529" s="13">
        <v>12000</v>
      </c>
      <c r="F529" s="11">
        <v>519</v>
      </c>
      <c r="G529" s="12">
        <f t="shared" si="50"/>
        <v>12164.0625</v>
      </c>
      <c r="H529" s="12">
        <f t="shared" si="51"/>
        <v>4.0625</v>
      </c>
      <c r="I529" s="13">
        <v>12160</v>
      </c>
      <c r="K529" s="11">
        <v>519</v>
      </c>
      <c r="L529" s="12">
        <f t="shared" si="52"/>
        <v>12164.0625</v>
      </c>
      <c r="M529" s="12">
        <f t="shared" si="53"/>
        <v>2.0625</v>
      </c>
      <c r="N529" s="13">
        <v>12162</v>
      </c>
    </row>
    <row r="530" spans="1:14" x14ac:dyDescent="0.25">
      <c r="A530" s="11">
        <v>520</v>
      </c>
      <c r="B530" s="12">
        <f t="shared" si="48"/>
        <v>12187.5</v>
      </c>
      <c r="C530" s="12">
        <f t="shared" si="49"/>
        <v>0.5</v>
      </c>
      <c r="D530" s="13">
        <v>12187</v>
      </c>
      <c r="F530" s="11">
        <v>520</v>
      </c>
      <c r="G530" s="12">
        <f t="shared" si="50"/>
        <v>12187.5</v>
      </c>
      <c r="H530" s="12">
        <f t="shared" si="51"/>
        <v>2.5</v>
      </c>
      <c r="I530" s="13">
        <v>12185</v>
      </c>
      <c r="K530" s="11">
        <v>520</v>
      </c>
      <c r="L530" s="12">
        <f t="shared" si="52"/>
        <v>12187.5</v>
      </c>
      <c r="M530" s="12">
        <f t="shared" si="53"/>
        <v>0.5</v>
      </c>
      <c r="N530" s="13">
        <v>12187</v>
      </c>
    </row>
    <row r="531" spans="1:14" x14ac:dyDescent="0.25">
      <c r="A531" s="11">
        <v>521</v>
      </c>
      <c r="B531" s="12">
        <f t="shared" si="48"/>
        <v>12210.9375</v>
      </c>
      <c r="C531" s="12">
        <f t="shared" si="49"/>
        <v>23.9375</v>
      </c>
      <c r="D531" s="13">
        <v>12187</v>
      </c>
      <c r="F531" s="11">
        <v>521</v>
      </c>
      <c r="G531" s="12">
        <f t="shared" si="50"/>
        <v>12210.9375</v>
      </c>
      <c r="H531" s="12">
        <f t="shared" si="51"/>
        <v>10.9375</v>
      </c>
      <c r="I531" s="13">
        <v>12200</v>
      </c>
      <c r="K531" s="11">
        <v>521</v>
      </c>
      <c r="L531" s="12">
        <f t="shared" si="52"/>
        <v>12210.9375</v>
      </c>
      <c r="M531" s="12">
        <f t="shared" si="53"/>
        <v>0.9375</v>
      </c>
      <c r="N531" s="13">
        <v>12210</v>
      </c>
    </row>
    <row r="532" spans="1:14" x14ac:dyDescent="0.25">
      <c r="A532" s="11">
        <v>522</v>
      </c>
      <c r="B532" s="12">
        <f t="shared" si="48"/>
        <v>12234.375</v>
      </c>
      <c r="C532" s="12">
        <f t="shared" si="49"/>
        <v>47.375</v>
      </c>
      <c r="D532" s="13">
        <v>12187</v>
      </c>
      <c r="F532" s="11">
        <v>522</v>
      </c>
      <c r="G532" s="12">
        <f t="shared" si="50"/>
        <v>12234.375</v>
      </c>
      <c r="H532" s="12">
        <f t="shared" si="51"/>
        <v>9.375</v>
      </c>
      <c r="I532" s="13">
        <v>12225</v>
      </c>
      <c r="K532" s="11">
        <v>522</v>
      </c>
      <c r="L532" s="12">
        <f t="shared" si="52"/>
        <v>12234.375</v>
      </c>
      <c r="M532" s="12">
        <f t="shared" si="53"/>
        <v>2.375</v>
      </c>
      <c r="N532" s="13">
        <v>12232</v>
      </c>
    </row>
    <row r="533" spans="1:14" x14ac:dyDescent="0.25">
      <c r="A533" s="11">
        <v>523</v>
      </c>
      <c r="B533" s="12">
        <f t="shared" si="48"/>
        <v>12257.8125</v>
      </c>
      <c r="C533" s="12">
        <f t="shared" si="49"/>
        <v>70.8125</v>
      </c>
      <c r="D533" s="13">
        <v>12187</v>
      </c>
      <c r="F533" s="11">
        <v>523</v>
      </c>
      <c r="G533" s="12">
        <f t="shared" si="50"/>
        <v>12257.8125</v>
      </c>
      <c r="H533" s="12">
        <f t="shared" si="51"/>
        <v>7.8125</v>
      </c>
      <c r="I533" s="13">
        <v>12250</v>
      </c>
      <c r="K533" s="11">
        <v>523</v>
      </c>
      <c r="L533" s="12">
        <f t="shared" si="52"/>
        <v>12257.8125</v>
      </c>
      <c r="M533" s="12">
        <f t="shared" si="53"/>
        <v>2.8125</v>
      </c>
      <c r="N533" s="13">
        <v>12255</v>
      </c>
    </row>
    <row r="534" spans="1:14" x14ac:dyDescent="0.25">
      <c r="A534" s="11">
        <v>524</v>
      </c>
      <c r="B534" s="12">
        <f t="shared" si="48"/>
        <v>12281.25</v>
      </c>
      <c r="C534" s="12">
        <f t="shared" si="49"/>
        <v>94.25</v>
      </c>
      <c r="D534" s="13">
        <v>12187</v>
      </c>
      <c r="F534" s="11">
        <v>524</v>
      </c>
      <c r="G534" s="12">
        <f t="shared" si="50"/>
        <v>12281.25</v>
      </c>
      <c r="H534" s="12">
        <f t="shared" si="51"/>
        <v>6.25</v>
      </c>
      <c r="I534" s="13">
        <v>12275</v>
      </c>
      <c r="K534" s="11">
        <v>524</v>
      </c>
      <c r="L534" s="12">
        <f t="shared" si="52"/>
        <v>12281.25</v>
      </c>
      <c r="M534" s="12">
        <f t="shared" si="53"/>
        <v>1.25</v>
      </c>
      <c r="N534" s="13">
        <v>12280</v>
      </c>
    </row>
    <row r="535" spans="1:14" x14ac:dyDescent="0.25">
      <c r="A535" s="11">
        <v>525</v>
      </c>
      <c r="B535" s="12">
        <f t="shared" si="48"/>
        <v>12304.6875</v>
      </c>
      <c r="C535" s="12">
        <f t="shared" si="49"/>
        <v>117.6875</v>
      </c>
      <c r="D535" s="13">
        <v>12187</v>
      </c>
      <c r="F535" s="11">
        <v>525</v>
      </c>
      <c r="G535" s="12">
        <f t="shared" si="50"/>
        <v>12304.6875</v>
      </c>
      <c r="H535" s="12">
        <f t="shared" si="51"/>
        <v>4.6875</v>
      </c>
      <c r="I535" s="13">
        <v>12300</v>
      </c>
      <c r="K535" s="11">
        <v>525</v>
      </c>
      <c r="L535" s="12">
        <f t="shared" si="52"/>
        <v>12304.6875</v>
      </c>
      <c r="M535" s="12">
        <f t="shared" si="53"/>
        <v>2.6875</v>
      </c>
      <c r="N535" s="13">
        <v>12302</v>
      </c>
    </row>
    <row r="536" spans="1:14" x14ac:dyDescent="0.25">
      <c r="A536" s="11">
        <v>526</v>
      </c>
      <c r="B536" s="12">
        <f t="shared" si="48"/>
        <v>12328.125</v>
      </c>
      <c r="C536" s="12">
        <f t="shared" si="49"/>
        <v>141.125</v>
      </c>
      <c r="D536" s="13">
        <v>12187</v>
      </c>
      <c r="F536" s="11">
        <v>526</v>
      </c>
      <c r="G536" s="12">
        <f t="shared" si="50"/>
        <v>12328.125</v>
      </c>
      <c r="H536" s="12">
        <f t="shared" si="51"/>
        <v>3.125</v>
      </c>
      <c r="I536" s="13">
        <v>12325</v>
      </c>
      <c r="K536" s="11">
        <v>526</v>
      </c>
      <c r="L536" s="12">
        <f t="shared" si="52"/>
        <v>12328.125</v>
      </c>
      <c r="M536" s="12">
        <f t="shared" si="53"/>
        <v>1.125</v>
      </c>
      <c r="N536" s="13">
        <v>12327</v>
      </c>
    </row>
    <row r="537" spans="1:14" x14ac:dyDescent="0.25">
      <c r="A537" s="11">
        <v>527</v>
      </c>
      <c r="B537" s="12">
        <f t="shared" si="48"/>
        <v>12351.5625</v>
      </c>
      <c r="C537" s="12">
        <f t="shared" si="49"/>
        <v>164.5625</v>
      </c>
      <c r="D537" s="13">
        <v>12187</v>
      </c>
      <c r="F537" s="11">
        <v>527</v>
      </c>
      <c r="G537" s="12">
        <f t="shared" si="50"/>
        <v>12351.5625</v>
      </c>
      <c r="H537" s="12">
        <f t="shared" si="51"/>
        <v>1.5625</v>
      </c>
      <c r="I537" s="13">
        <v>12350</v>
      </c>
      <c r="K537" s="11">
        <v>527</v>
      </c>
      <c r="L537" s="12">
        <f t="shared" si="52"/>
        <v>12351.5625</v>
      </c>
      <c r="M537" s="12">
        <f t="shared" si="53"/>
        <v>1.5625</v>
      </c>
      <c r="N537" s="13">
        <v>12350</v>
      </c>
    </row>
    <row r="538" spans="1:14" x14ac:dyDescent="0.25">
      <c r="A538" s="11">
        <v>528</v>
      </c>
      <c r="B538" s="12">
        <f t="shared" si="48"/>
        <v>12375</v>
      </c>
      <c r="C538" s="12">
        <f t="shared" si="49"/>
        <v>0</v>
      </c>
      <c r="D538" s="13">
        <v>12375</v>
      </c>
      <c r="F538" s="11">
        <v>528</v>
      </c>
      <c r="G538" s="12">
        <f t="shared" si="50"/>
        <v>12375</v>
      </c>
      <c r="H538" s="12">
        <f t="shared" si="51"/>
        <v>0</v>
      </c>
      <c r="I538" s="13">
        <v>12375</v>
      </c>
      <c r="K538" s="11">
        <v>528</v>
      </c>
      <c r="L538" s="12">
        <f t="shared" si="52"/>
        <v>12375</v>
      </c>
      <c r="M538" s="12">
        <f t="shared" si="53"/>
        <v>0</v>
      </c>
      <c r="N538" s="13">
        <v>12375</v>
      </c>
    </row>
    <row r="539" spans="1:14" x14ac:dyDescent="0.25">
      <c r="A539" s="11">
        <v>529</v>
      </c>
      <c r="B539" s="12">
        <f t="shared" si="48"/>
        <v>12398.4375</v>
      </c>
      <c r="C539" s="12">
        <f t="shared" si="49"/>
        <v>23.4375</v>
      </c>
      <c r="D539" s="13">
        <v>12375</v>
      </c>
      <c r="F539" s="11">
        <v>529</v>
      </c>
      <c r="G539" s="12">
        <f t="shared" si="50"/>
        <v>12398.4375</v>
      </c>
      <c r="H539" s="12">
        <f t="shared" si="51"/>
        <v>13.4375</v>
      </c>
      <c r="I539" s="13">
        <v>12385</v>
      </c>
      <c r="K539" s="11">
        <v>529</v>
      </c>
      <c r="L539" s="12">
        <f t="shared" si="52"/>
        <v>12398.4375</v>
      </c>
      <c r="M539" s="12">
        <f t="shared" si="53"/>
        <v>1.4375</v>
      </c>
      <c r="N539" s="13">
        <v>12397</v>
      </c>
    </row>
    <row r="540" spans="1:14" x14ac:dyDescent="0.25">
      <c r="A540" s="11">
        <v>530</v>
      </c>
      <c r="B540" s="12">
        <f t="shared" si="48"/>
        <v>12421.875</v>
      </c>
      <c r="C540" s="12">
        <f t="shared" si="49"/>
        <v>46.875</v>
      </c>
      <c r="D540" s="13">
        <v>12375</v>
      </c>
      <c r="F540" s="11">
        <v>530</v>
      </c>
      <c r="G540" s="12">
        <f t="shared" si="50"/>
        <v>12421.875</v>
      </c>
      <c r="H540" s="12">
        <f t="shared" si="51"/>
        <v>11.875</v>
      </c>
      <c r="I540" s="13">
        <v>12410</v>
      </c>
      <c r="K540" s="11">
        <v>530</v>
      </c>
      <c r="L540" s="12">
        <f t="shared" si="52"/>
        <v>12421.875</v>
      </c>
      <c r="M540" s="12">
        <f t="shared" si="53"/>
        <v>1.875</v>
      </c>
      <c r="N540" s="13">
        <v>12420</v>
      </c>
    </row>
    <row r="541" spans="1:14" x14ac:dyDescent="0.25">
      <c r="A541" s="11">
        <v>531</v>
      </c>
      <c r="B541" s="12">
        <f t="shared" si="48"/>
        <v>12445.3125</v>
      </c>
      <c r="C541" s="12">
        <f t="shared" si="49"/>
        <v>70.3125</v>
      </c>
      <c r="D541" s="13">
        <v>12375</v>
      </c>
      <c r="F541" s="11">
        <v>531</v>
      </c>
      <c r="G541" s="12">
        <f t="shared" si="50"/>
        <v>12445.3125</v>
      </c>
      <c r="H541" s="12">
        <f t="shared" si="51"/>
        <v>10.3125</v>
      </c>
      <c r="I541" s="13">
        <v>12435</v>
      </c>
      <c r="K541" s="11">
        <v>531</v>
      </c>
      <c r="L541" s="12">
        <f t="shared" si="52"/>
        <v>12445.3125</v>
      </c>
      <c r="M541" s="12">
        <f t="shared" si="53"/>
        <v>3.3125</v>
      </c>
      <c r="N541" s="13">
        <v>12442</v>
      </c>
    </row>
    <row r="542" spans="1:14" x14ac:dyDescent="0.25">
      <c r="A542" s="11">
        <v>532</v>
      </c>
      <c r="B542" s="12">
        <f t="shared" si="48"/>
        <v>12468.75</v>
      </c>
      <c r="C542" s="12">
        <f t="shared" si="49"/>
        <v>93.75</v>
      </c>
      <c r="D542" s="13">
        <v>12375</v>
      </c>
      <c r="F542" s="11">
        <v>532</v>
      </c>
      <c r="G542" s="12">
        <f t="shared" si="50"/>
        <v>12468.75</v>
      </c>
      <c r="H542" s="12">
        <f t="shared" si="51"/>
        <v>8.75</v>
      </c>
      <c r="I542" s="13">
        <v>12460</v>
      </c>
      <c r="K542" s="11">
        <v>532</v>
      </c>
      <c r="L542" s="12">
        <f t="shared" si="52"/>
        <v>12468.75</v>
      </c>
      <c r="M542" s="12">
        <f t="shared" si="53"/>
        <v>1.75</v>
      </c>
      <c r="N542" s="13">
        <v>12467</v>
      </c>
    </row>
    <row r="543" spans="1:14" x14ac:dyDescent="0.25">
      <c r="A543" s="11">
        <v>533</v>
      </c>
      <c r="B543" s="12">
        <f t="shared" si="48"/>
        <v>12492.1875</v>
      </c>
      <c r="C543" s="12">
        <f t="shared" si="49"/>
        <v>117.1875</v>
      </c>
      <c r="D543" s="13">
        <v>12375</v>
      </c>
      <c r="F543" s="11">
        <v>533</v>
      </c>
      <c r="G543" s="12">
        <f t="shared" si="50"/>
        <v>12492.1875</v>
      </c>
      <c r="H543" s="12">
        <f t="shared" si="51"/>
        <v>7.1875</v>
      </c>
      <c r="I543" s="13">
        <v>12485</v>
      </c>
      <c r="K543" s="11">
        <v>533</v>
      </c>
      <c r="L543" s="12">
        <f t="shared" si="52"/>
        <v>12492.1875</v>
      </c>
      <c r="M543" s="12">
        <f t="shared" si="53"/>
        <v>2.1875</v>
      </c>
      <c r="N543" s="13">
        <v>12490</v>
      </c>
    </row>
    <row r="544" spans="1:14" x14ac:dyDescent="0.25">
      <c r="A544" s="11">
        <v>534</v>
      </c>
      <c r="B544" s="12">
        <f t="shared" si="48"/>
        <v>12515.625</v>
      </c>
      <c r="C544" s="12">
        <f t="shared" si="49"/>
        <v>140.625</v>
      </c>
      <c r="D544" s="13">
        <v>12375</v>
      </c>
      <c r="F544" s="11">
        <v>534</v>
      </c>
      <c r="G544" s="12">
        <f t="shared" si="50"/>
        <v>12515.625</v>
      </c>
      <c r="H544" s="12">
        <f t="shared" si="51"/>
        <v>5.625</v>
      </c>
      <c r="I544" s="13">
        <v>12510</v>
      </c>
      <c r="K544" s="11">
        <v>534</v>
      </c>
      <c r="L544" s="12">
        <f t="shared" si="52"/>
        <v>12515.625</v>
      </c>
      <c r="M544" s="12">
        <f t="shared" si="53"/>
        <v>0.625</v>
      </c>
      <c r="N544" s="13">
        <v>12515</v>
      </c>
    </row>
    <row r="545" spans="1:14" x14ac:dyDescent="0.25">
      <c r="A545" s="11">
        <v>535</v>
      </c>
      <c r="B545" s="12">
        <f t="shared" si="48"/>
        <v>12539.0625</v>
      </c>
      <c r="C545" s="12">
        <f t="shared" si="49"/>
        <v>164.0625</v>
      </c>
      <c r="D545" s="13">
        <v>12375</v>
      </c>
      <c r="F545" s="11">
        <v>535</v>
      </c>
      <c r="G545" s="12">
        <f t="shared" si="50"/>
        <v>12539.0625</v>
      </c>
      <c r="H545" s="12">
        <f t="shared" si="51"/>
        <v>4.0625</v>
      </c>
      <c r="I545" s="13">
        <v>12535</v>
      </c>
      <c r="K545" s="11">
        <v>535</v>
      </c>
      <c r="L545" s="12">
        <f t="shared" si="52"/>
        <v>12539.0625</v>
      </c>
      <c r="M545" s="12">
        <f t="shared" si="53"/>
        <v>2.0625</v>
      </c>
      <c r="N545" s="13">
        <v>12537</v>
      </c>
    </row>
    <row r="546" spans="1:14" x14ac:dyDescent="0.25">
      <c r="A546" s="11">
        <v>536</v>
      </c>
      <c r="B546" s="12">
        <f t="shared" si="48"/>
        <v>12562.5</v>
      </c>
      <c r="C546" s="12">
        <f t="shared" si="49"/>
        <v>0.5</v>
      </c>
      <c r="D546" s="13">
        <v>12562</v>
      </c>
      <c r="F546" s="11">
        <v>536</v>
      </c>
      <c r="G546" s="12">
        <f t="shared" si="50"/>
        <v>12562.5</v>
      </c>
      <c r="H546" s="12">
        <f t="shared" si="51"/>
        <v>2.5</v>
      </c>
      <c r="I546" s="13">
        <v>12560</v>
      </c>
      <c r="K546" s="11">
        <v>536</v>
      </c>
      <c r="L546" s="12">
        <f t="shared" si="52"/>
        <v>12562.5</v>
      </c>
      <c r="M546" s="12">
        <f t="shared" si="53"/>
        <v>0.5</v>
      </c>
      <c r="N546" s="13">
        <v>12562</v>
      </c>
    </row>
    <row r="547" spans="1:14" x14ac:dyDescent="0.25">
      <c r="A547" s="11">
        <v>537</v>
      </c>
      <c r="B547" s="12">
        <f t="shared" si="48"/>
        <v>12585.9375</v>
      </c>
      <c r="C547" s="12">
        <f t="shared" si="49"/>
        <v>23.9375</v>
      </c>
      <c r="D547" s="13">
        <v>12562</v>
      </c>
      <c r="F547" s="11">
        <v>537</v>
      </c>
      <c r="G547" s="12">
        <f t="shared" si="50"/>
        <v>12585.9375</v>
      </c>
      <c r="H547" s="12">
        <f t="shared" si="51"/>
        <v>10.9375</v>
      </c>
      <c r="I547" s="13">
        <v>12575</v>
      </c>
      <c r="K547" s="11">
        <v>537</v>
      </c>
      <c r="L547" s="12">
        <f t="shared" si="52"/>
        <v>12585.9375</v>
      </c>
      <c r="M547" s="12">
        <f t="shared" si="53"/>
        <v>0.9375</v>
      </c>
      <c r="N547" s="13">
        <v>12585</v>
      </c>
    </row>
    <row r="548" spans="1:14" x14ac:dyDescent="0.25">
      <c r="A548" s="11">
        <v>538</v>
      </c>
      <c r="B548" s="12">
        <f t="shared" si="48"/>
        <v>12609.375</v>
      </c>
      <c r="C548" s="12">
        <f t="shared" si="49"/>
        <v>47.375</v>
      </c>
      <c r="D548" s="13">
        <v>12562</v>
      </c>
      <c r="F548" s="11">
        <v>538</v>
      </c>
      <c r="G548" s="12">
        <f t="shared" si="50"/>
        <v>12609.375</v>
      </c>
      <c r="H548" s="12">
        <f t="shared" si="51"/>
        <v>9.375</v>
      </c>
      <c r="I548" s="13">
        <v>12600</v>
      </c>
      <c r="K548" s="11">
        <v>538</v>
      </c>
      <c r="L548" s="12">
        <f t="shared" si="52"/>
        <v>12609.375</v>
      </c>
      <c r="M548" s="12">
        <f t="shared" si="53"/>
        <v>2.375</v>
      </c>
      <c r="N548" s="13">
        <v>12607</v>
      </c>
    </row>
    <row r="549" spans="1:14" x14ac:dyDescent="0.25">
      <c r="A549" s="11">
        <v>539</v>
      </c>
      <c r="B549" s="12">
        <f t="shared" si="48"/>
        <v>12632.8125</v>
      </c>
      <c r="C549" s="12">
        <f t="shared" si="49"/>
        <v>70.8125</v>
      </c>
      <c r="D549" s="13">
        <v>12562</v>
      </c>
      <c r="F549" s="11">
        <v>539</v>
      </c>
      <c r="G549" s="12">
        <f t="shared" si="50"/>
        <v>12632.8125</v>
      </c>
      <c r="H549" s="12">
        <f t="shared" si="51"/>
        <v>7.8125</v>
      </c>
      <c r="I549" s="13">
        <v>12625</v>
      </c>
      <c r="K549" s="11">
        <v>539</v>
      </c>
      <c r="L549" s="12">
        <f t="shared" si="52"/>
        <v>12632.8125</v>
      </c>
      <c r="M549" s="12">
        <f t="shared" si="53"/>
        <v>2.8125</v>
      </c>
      <c r="N549" s="13">
        <v>12630</v>
      </c>
    </row>
    <row r="550" spans="1:14" x14ac:dyDescent="0.25">
      <c r="A550" s="11">
        <v>540</v>
      </c>
      <c r="B550" s="12">
        <f t="shared" si="48"/>
        <v>12656.25</v>
      </c>
      <c r="C550" s="12">
        <f t="shared" si="49"/>
        <v>94.25</v>
      </c>
      <c r="D550" s="13">
        <v>12562</v>
      </c>
      <c r="F550" s="11">
        <v>540</v>
      </c>
      <c r="G550" s="12">
        <f t="shared" si="50"/>
        <v>12656.25</v>
      </c>
      <c r="H550" s="12">
        <f t="shared" si="51"/>
        <v>6.25</v>
      </c>
      <c r="I550" s="13">
        <v>12650</v>
      </c>
      <c r="K550" s="11">
        <v>540</v>
      </c>
      <c r="L550" s="12">
        <f t="shared" si="52"/>
        <v>12656.25</v>
      </c>
      <c r="M550" s="12">
        <f t="shared" si="53"/>
        <v>1.25</v>
      </c>
      <c r="N550" s="13">
        <v>12655</v>
      </c>
    </row>
    <row r="551" spans="1:14" x14ac:dyDescent="0.25">
      <c r="A551" s="11">
        <v>541</v>
      </c>
      <c r="B551" s="12">
        <f t="shared" si="48"/>
        <v>12679.6875</v>
      </c>
      <c r="C551" s="12">
        <f t="shared" si="49"/>
        <v>117.6875</v>
      </c>
      <c r="D551" s="13">
        <v>12562</v>
      </c>
      <c r="F551" s="11">
        <v>541</v>
      </c>
      <c r="G551" s="12">
        <f t="shared" si="50"/>
        <v>12679.6875</v>
      </c>
      <c r="H551" s="12">
        <f t="shared" si="51"/>
        <v>4.6875</v>
      </c>
      <c r="I551" s="13">
        <v>12675</v>
      </c>
      <c r="K551" s="11">
        <v>541</v>
      </c>
      <c r="L551" s="12">
        <f t="shared" si="52"/>
        <v>12679.6875</v>
      </c>
      <c r="M551" s="12">
        <f t="shared" si="53"/>
        <v>2.6875</v>
      </c>
      <c r="N551" s="13">
        <v>12677</v>
      </c>
    </row>
    <row r="552" spans="1:14" x14ac:dyDescent="0.25">
      <c r="A552" s="11">
        <v>542</v>
      </c>
      <c r="B552" s="12">
        <f t="shared" si="48"/>
        <v>12703.125</v>
      </c>
      <c r="C552" s="12">
        <f t="shared" si="49"/>
        <v>141.125</v>
      </c>
      <c r="D552" s="13">
        <v>12562</v>
      </c>
      <c r="F552" s="11">
        <v>542</v>
      </c>
      <c r="G552" s="12">
        <f t="shared" si="50"/>
        <v>12703.125</v>
      </c>
      <c r="H552" s="12">
        <f t="shared" si="51"/>
        <v>3.125</v>
      </c>
      <c r="I552" s="13">
        <v>12700</v>
      </c>
      <c r="K552" s="11">
        <v>542</v>
      </c>
      <c r="L552" s="12">
        <f t="shared" si="52"/>
        <v>12703.125</v>
      </c>
      <c r="M552" s="12">
        <f t="shared" si="53"/>
        <v>1.125</v>
      </c>
      <c r="N552" s="13">
        <v>12702</v>
      </c>
    </row>
    <row r="553" spans="1:14" x14ac:dyDescent="0.25">
      <c r="A553" s="11">
        <v>543</v>
      </c>
      <c r="B553" s="12">
        <f t="shared" si="48"/>
        <v>12726.5625</v>
      </c>
      <c r="C553" s="12">
        <f t="shared" si="49"/>
        <v>164.5625</v>
      </c>
      <c r="D553" s="13">
        <v>12562</v>
      </c>
      <c r="F553" s="11">
        <v>543</v>
      </c>
      <c r="G553" s="12">
        <f t="shared" si="50"/>
        <v>12726.5625</v>
      </c>
      <c r="H553" s="12">
        <f t="shared" si="51"/>
        <v>1.5625</v>
      </c>
      <c r="I553" s="13">
        <v>12725</v>
      </c>
      <c r="K553" s="11">
        <v>543</v>
      </c>
      <c r="L553" s="12">
        <f t="shared" si="52"/>
        <v>12726.5625</v>
      </c>
      <c r="M553" s="12">
        <f t="shared" si="53"/>
        <v>1.5625</v>
      </c>
      <c r="N553" s="13">
        <v>12725</v>
      </c>
    </row>
    <row r="554" spans="1:14" x14ac:dyDescent="0.25">
      <c r="A554" s="11">
        <v>544</v>
      </c>
      <c r="B554" s="12">
        <f t="shared" si="48"/>
        <v>12750</v>
      </c>
      <c r="C554" s="12">
        <f t="shared" si="49"/>
        <v>0</v>
      </c>
      <c r="D554" s="13">
        <v>12750</v>
      </c>
      <c r="F554" s="11">
        <v>544</v>
      </c>
      <c r="G554" s="12">
        <f t="shared" si="50"/>
        <v>12750</v>
      </c>
      <c r="H554" s="12">
        <f t="shared" si="51"/>
        <v>0</v>
      </c>
      <c r="I554" s="13">
        <v>12750</v>
      </c>
      <c r="K554" s="11">
        <v>544</v>
      </c>
      <c r="L554" s="12">
        <f t="shared" si="52"/>
        <v>12750</v>
      </c>
      <c r="M554" s="12">
        <f t="shared" si="53"/>
        <v>0</v>
      </c>
      <c r="N554" s="13">
        <v>12750</v>
      </c>
    </row>
    <row r="555" spans="1:14" x14ac:dyDescent="0.25">
      <c r="A555" s="11">
        <v>545</v>
      </c>
      <c r="B555" s="12">
        <f t="shared" si="48"/>
        <v>12773.4375</v>
      </c>
      <c r="C555" s="12">
        <f t="shared" si="49"/>
        <v>23.4375</v>
      </c>
      <c r="D555" s="13">
        <v>12750</v>
      </c>
      <c r="F555" s="11">
        <v>545</v>
      </c>
      <c r="G555" s="12">
        <f t="shared" si="50"/>
        <v>12773.4375</v>
      </c>
      <c r="H555" s="12">
        <f t="shared" si="51"/>
        <v>13.4375</v>
      </c>
      <c r="I555" s="13">
        <v>12760</v>
      </c>
      <c r="K555" s="11">
        <v>545</v>
      </c>
      <c r="L555" s="12">
        <f t="shared" si="52"/>
        <v>12773.4375</v>
      </c>
      <c r="M555" s="12">
        <f t="shared" si="53"/>
        <v>1.4375</v>
      </c>
      <c r="N555" s="13">
        <v>12772</v>
      </c>
    </row>
    <row r="556" spans="1:14" x14ac:dyDescent="0.25">
      <c r="A556" s="11">
        <v>546</v>
      </c>
      <c r="B556" s="12">
        <f t="shared" si="48"/>
        <v>12796.875</v>
      </c>
      <c r="C556" s="12">
        <f t="shared" si="49"/>
        <v>46.875</v>
      </c>
      <c r="D556" s="13">
        <v>12750</v>
      </c>
      <c r="F556" s="11">
        <v>546</v>
      </c>
      <c r="G556" s="12">
        <f t="shared" si="50"/>
        <v>12796.875</v>
      </c>
      <c r="H556" s="12">
        <f t="shared" si="51"/>
        <v>11.875</v>
      </c>
      <c r="I556" s="13">
        <v>12785</v>
      </c>
      <c r="K556" s="11">
        <v>546</v>
      </c>
      <c r="L556" s="12">
        <f t="shared" si="52"/>
        <v>12796.875</v>
      </c>
      <c r="M556" s="12">
        <f t="shared" si="53"/>
        <v>1.875</v>
      </c>
      <c r="N556" s="13">
        <v>12795</v>
      </c>
    </row>
    <row r="557" spans="1:14" x14ac:dyDescent="0.25">
      <c r="A557" s="11">
        <v>547</v>
      </c>
      <c r="B557" s="12">
        <f t="shared" si="48"/>
        <v>12820.3125</v>
      </c>
      <c r="C557" s="12">
        <f t="shared" si="49"/>
        <v>70.3125</v>
      </c>
      <c r="D557" s="13">
        <v>12750</v>
      </c>
      <c r="F557" s="11">
        <v>547</v>
      </c>
      <c r="G557" s="12">
        <f t="shared" si="50"/>
        <v>12820.3125</v>
      </c>
      <c r="H557" s="12">
        <f t="shared" si="51"/>
        <v>10.3125</v>
      </c>
      <c r="I557" s="13">
        <v>12810</v>
      </c>
      <c r="K557" s="11">
        <v>547</v>
      </c>
      <c r="L557" s="12">
        <f t="shared" si="52"/>
        <v>12820.3125</v>
      </c>
      <c r="M557" s="12">
        <f t="shared" si="53"/>
        <v>3.3125</v>
      </c>
      <c r="N557" s="13">
        <v>12817</v>
      </c>
    </row>
    <row r="558" spans="1:14" x14ac:dyDescent="0.25">
      <c r="A558" s="11">
        <v>548</v>
      </c>
      <c r="B558" s="12">
        <f t="shared" si="48"/>
        <v>12843.75</v>
      </c>
      <c r="C558" s="12">
        <f t="shared" si="49"/>
        <v>93.75</v>
      </c>
      <c r="D558" s="13">
        <v>12750</v>
      </c>
      <c r="F558" s="11">
        <v>548</v>
      </c>
      <c r="G558" s="12">
        <f t="shared" si="50"/>
        <v>12843.75</v>
      </c>
      <c r="H558" s="12">
        <f t="shared" si="51"/>
        <v>8.75</v>
      </c>
      <c r="I558" s="13">
        <v>12835</v>
      </c>
      <c r="K558" s="11">
        <v>548</v>
      </c>
      <c r="L558" s="12">
        <f t="shared" si="52"/>
        <v>12843.75</v>
      </c>
      <c r="M558" s="12">
        <f t="shared" si="53"/>
        <v>1.75</v>
      </c>
      <c r="N558" s="13">
        <v>12842</v>
      </c>
    </row>
    <row r="559" spans="1:14" x14ac:dyDescent="0.25">
      <c r="A559" s="11">
        <v>549</v>
      </c>
      <c r="B559" s="12">
        <f t="shared" si="48"/>
        <v>12867.1875</v>
      </c>
      <c r="C559" s="12">
        <f t="shared" si="49"/>
        <v>117.1875</v>
      </c>
      <c r="D559" s="13">
        <v>12750</v>
      </c>
      <c r="F559" s="11">
        <v>549</v>
      </c>
      <c r="G559" s="12">
        <f t="shared" si="50"/>
        <v>12867.1875</v>
      </c>
      <c r="H559" s="12">
        <f t="shared" si="51"/>
        <v>7.1875</v>
      </c>
      <c r="I559" s="13">
        <v>12860</v>
      </c>
      <c r="K559" s="11">
        <v>549</v>
      </c>
      <c r="L559" s="12">
        <f t="shared" si="52"/>
        <v>12867.1875</v>
      </c>
      <c r="M559" s="12">
        <f t="shared" si="53"/>
        <v>2.1875</v>
      </c>
      <c r="N559" s="13">
        <v>12865</v>
      </c>
    </row>
    <row r="560" spans="1:14" x14ac:dyDescent="0.25">
      <c r="A560" s="11">
        <v>550</v>
      </c>
      <c r="B560" s="12">
        <f t="shared" si="48"/>
        <v>12890.625</v>
      </c>
      <c r="C560" s="12">
        <f t="shared" si="49"/>
        <v>140.625</v>
      </c>
      <c r="D560" s="13">
        <v>12750</v>
      </c>
      <c r="F560" s="11">
        <v>550</v>
      </c>
      <c r="G560" s="12">
        <f t="shared" si="50"/>
        <v>12890.625</v>
      </c>
      <c r="H560" s="12">
        <f t="shared" si="51"/>
        <v>5.625</v>
      </c>
      <c r="I560" s="13">
        <v>12885</v>
      </c>
      <c r="K560" s="11">
        <v>550</v>
      </c>
      <c r="L560" s="12">
        <f t="shared" si="52"/>
        <v>12890.625</v>
      </c>
      <c r="M560" s="12">
        <f t="shared" si="53"/>
        <v>0.625</v>
      </c>
      <c r="N560" s="13">
        <v>12890</v>
      </c>
    </row>
    <row r="561" spans="1:14" x14ac:dyDescent="0.25">
      <c r="A561" s="11">
        <v>551</v>
      </c>
      <c r="B561" s="12">
        <f t="shared" si="48"/>
        <v>12914.0625</v>
      </c>
      <c r="C561" s="12">
        <f t="shared" si="49"/>
        <v>164.0625</v>
      </c>
      <c r="D561" s="13">
        <v>12750</v>
      </c>
      <c r="F561" s="11">
        <v>551</v>
      </c>
      <c r="G561" s="12">
        <f t="shared" si="50"/>
        <v>12914.0625</v>
      </c>
      <c r="H561" s="12">
        <f t="shared" si="51"/>
        <v>4.0625</v>
      </c>
      <c r="I561" s="13">
        <v>12910</v>
      </c>
      <c r="K561" s="11">
        <v>551</v>
      </c>
      <c r="L561" s="12">
        <f t="shared" si="52"/>
        <v>12914.0625</v>
      </c>
      <c r="M561" s="12">
        <f t="shared" si="53"/>
        <v>2.0625</v>
      </c>
      <c r="N561" s="13">
        <v>12912</v>
      </c>
    </row>
    <row r="562" spans="1:14" x14ac:dyDescent="0.25">
      <c r="A562" s="11">
        <v>552</v>
      </c>
      <c r="B562" s="12">
        <f t="shared" si="48"/>
        <v>12937.5</v>
      </c>
      <c r="C562" s="12">
        <f t="shared" si="49"/>
        <v>0.5</v>
      </c>
      <c r="D562" s="13">
        <v>12937</v>
      </c>
      <c r="F562" s="11">
        <v>552</v>
      </c>
      <c r="G562" s="12">
        <f t="shared" si="50"/>
        <v>12937.5</v>
      </c>
      <c r="H562" s="12">
        <f t="shared" si="51"/>
        <v>2.5</v>
      </c>
      <c r="I562" s="13">
        <v>12935</v>
      </c>
      <c r="K562" s="11">
        <v>552</v>
      </c>
      <c r="L562" s="12">
        <f t="shared" si="52"/>
        <v>12937.5</v>
      </c>
      <c r="M562" s="12">
        <f t="shared" si="53"/>
        <v>0.5</v>
      </c>
      <c r="N562" s="13">
        <v>12937</v>
      </c>
    </row>
    <row r="563" spans="1:14" x14ac:dyDescent="0.25">
      <c r="A563" s="11">
        <v>553</v>
      </c>
      <c r="B563" s="12">
        <f t="shared" si="48"/>
        <v>12960.9375</v>
      </c>
      <c r="C563" s="12">
        <f t="shared" si="49"/>
        <v>23.9375</v>
      </c>
      <c r="D563" s="13">
        <v>12937</v>
      </c>
      <c r="F563" s="11">
        <v>553</v>
      </c>
      <c r="G563" s="12">
        <f t="shared" si="50"/>
        <v>12960.9375</v>
      </c>
      <c r="H563" s="12">
        <f t="shared" si="51"/>
        <v>10.9375</v>
      </c>
      <c r="I563" s="13">
        <v>12950</v>
      </c>
      <c r="K563" s="11">
        <v>553</v>
      </c>
      <c r="L563" s="12">
        <f t="shared" si="52"/>
        <v>12960.9375</v>
      </c>
      <c r="M563" s="12">
        <f t="shared" si="53"/>
        <v>0.9375</v>
      </c>
      <c r="N563" s="13">
        <v>12960</v>
      </c>
    </row>
    <row r="564" spans="1:14" x14ac:dyDescent="0.25">
      <c r="A564" s="11">
        <v>554</v>
      </c>
      <c r="B564" s="12">
        <f t="shared" si="48"/>
        <v>12984.375</v>
      </c>
      <c r="C564" s="12">
        <f t="shared" si="49"/>
        <v>47.375</v>
      </c>
      <c r="D564" s="13">
        <v>12937</v>
      </c>
      <c r="F564" s="11">
        <v>554</v>
      </c>
      <c r="G564" s="12">
        <f t="shared" si="50"/>
        <v>12984.375</v>
      </c>
      <c r="H564" s="12">
        <f t="shared" si="51"/>
        <v>9.375</v>
      </c>
      <c r="I564" s="13">
        <v>12975</v>
      </c>
      <c r="K564" s="11">
        <v>554</v>
      </c>
      <c r="L564" s="12">
        <f t="shared" si="52"/>
        <v>12984.375</v>
      </c>
      <c r="M564" s="12">
        <f t="shared" si="53"/>
        <v>2.375</v>
      </c>
      <c r="N564" s="13">
        <v>12982</v>
      </c>
    </row>
    <row r="565" spans="1:14" x14ac:dyDescent="0.25">
      <c r="A565" s="11">
        <v>555</v>
      </c>
      <c r="B565" s="12">
        <f t="shared" si="48"/>
        <v>13007.8125</v>
      </c>
      <c r="C565" s="12">
        <f t="shared" si="49"/>
        <v>70.8125</v>
      </c>
      <c r="D565" s="13">
        <v>12937</v>
      </c>
      <c r="F565" s="11">
        <v>555</v>
      </c>
      <c r="G565" s="12">
        <f t="shared" si="50"/>
        <v>13007.8125</v>
      </c>
      <c r="H565" s="12">
        <f t="shared" si="51"/>
        <v>7.8125</v>
      </c>
      <c r="I565" s="13">
        <v>13000</v>
      </c>
      <c r="K565" s="11">
        <v>555</v>
      </c>
      <c r="L565" s="12">
        <f t="shared" si="52"/>
        <v>13007.8125</v>
      </c>
      <c r="M565" s="12">
        <f t="shared" si="53"/>
        <v>2.8125</v>
      </c>
      <c r="N565" s="13">
        <v>13005</v>
      </c>
    </row>
    <row r="566" spans="1:14" x14ac:dyDescent="0.25">
      <c r="A566" s="11">
        <v>556</v>
      </c>
      <c r="B566" s="12">
        <f t="shared" si="48"/>
        <v>13031.25</v>
      </c>
      <c r="C566" s="12">
        <f t="shared" si="49"/>
        <v>94.25</v>
      </c>
      <c r="D566" s="13">
        <v>12937</v>
      </c>
      <c r="F566" s="11">
        <v>556</v>
      </c>
      <c r="G566" s="12">
        <f t="shared" si="50"/>
        <v>13031.25</v>
      </c>
      <c r="H566" s="12">
        <f t="shared" si="51"/>
        <v>6.25</v>
      </c>
      <c r="I566" s="13">
        <v>13025</v>
      </c>
      <c r="K566" s="11">
        <v>556</v>
      </c>
      <c r="L566" s="12">
        <f t="shared" si="52"/>
        <v>13031.25</v>
      </c>
      <c r="M566" s="12">
        <f t="shared" si="53"/>
        <v>1.25</v>
      </c>
      <c r="N566" s="13">
        <v>13030</v>
      </c>
    </row>
    <row r="567" spans="1:14" x14ac:dyDescent="0.25">
      <c r="A567" s="11">
        <v>557</v>
      </c>
      <c r="B567" s="12">
        <f t="shared" si="48"/>
        <v>13054.6875</v>
      </c>
      <c r="C567" s="12">
        <f t="shared" si="49"/>
        <v>117.6875</v>
      </c>
      <c r="D567" s="13">
        <v>12937</v>
      </c>
      <c r="F567" s="11">
        <v>557</v>
      </c>
      <c r="G567" s="12">
        <f t="shared" si="50"/>
        <v>13054.6875</v>
      </c>
      <c r="H567" s="12">
        <f t="shared" si="51"/>
        <v>4.6875</v>
      </c>
      <c r="I567" s="13">
        <v>13050</v>
      </c>
      <c r="K567" s="11">
        <v>557</v>
      </c>
      <c r="L567" s="12">
        <f t="shared" si="52"/>
        <v>13054.6875</v>
      </c>
      <c r="M567" s="12">
        <f t="shared" si="53"/>
        <v>2.6875</v>
      </c>
      <c r="N567" s="13">
        <v>13052</v>
      </c>
    </row>
    <row r="568" spans="1:14" x14ac:dyDescent="0.25">
      <c r="A568" s="11">
        <v>558</v>
      </c>
      <c r="B568" s="12">
        <f t="shared" si="48"/>
        <v>13078.125</v>
      </c>
      <c r="C568" s="12">
        <f t="shared" si="49"/>
        <v>141.125</v>
      </c>
      <c r="D568" s="13">
        <v>12937</v>
      </c>
      <c r="F568" s="11">
        <v>558</v>
      </c>
      <c r="G568" s="12">
        <f t="shared" si="50"/>
        <v>13078.125</v>
      </c>
      <c r="H568" s="12">
        <f t="shared" si="51"/>
        <v>3.125</v>
      </c>
      <c r="I568" s="13">
        <v>13075</v>
      </c>
      <c r="K568" s="11">
        <v>558</v>
      </c>
      <c r="L568" s="12">
        <f t="shared" si="52"/>
        <v>13078.125</v>
      </c>
      <c r="M568" s="12">
        <f t="shared" si="53"/>
        <v>1.125</v>
      </c>
      <c r="N568" s="13">
        <v>13077</v>
      </c>
    </row>
    <row r="569" spans="1:14" x14ac:dyDescent="0.25">
      <c r="A569" s="11">
        <v>559</v>
      </c>
      <c r="B569" s="12">
        <f t="shared" si="48"/>
        <v>13101.5625</v>
      </c>
      <c r="C569" s="12">
        <f t="shared" si="49"/>
        <v>164.5625</v>
      </c>
      <c r="D569" s="13">
        <v>12937</v>
      </c>
      <c r="F569" s="11">
        <v>559</v>
      </c>
      <c r="G569" s="12">
        <f t="shared" si="50"/>
        <v>13101.5625</v>
      </c>
      <c r="H569" s="12">
        <f t="shared" si="51"/>
        <v>1.5625</v>
      </c>
      <c r="I569" s="13">
        <v>13100</v>
      </c>
      <c r="K569" s="11">
        <v>559</v>
      </c>
      <c r="L569" s="12">
        <f t="shared" si="52"/>
        <v>13101.5625</v>
      </c>
      <c r="M569" s="12">
        <f t="shared" si="53"/>
        <v>1.5625</v>
      </c>
      <c r="N569" s="13">
        <v>13100</v>
      </c>
    </row>
    <row r="570" spans="1:14" x14ac:dyDescent="0.25">
      <c r="A570" s="11">
        <v>560</v>
      </c>
      <c r="B570" s="12">
        <f t="shared" si="48"/>
        <v>13125</v>
      </c>
      <c r="C570" s="12">
        <f t="shared" si="49"/>
        <v>0</v>
      </c>
      <c r="D570" s="13">
        <v>13125</v>
      </c>
      <c r="F570" s="11">
        <v>560</v>
      </c>
      <c r="G570" s="12">
        <f t="shared" si="50"/>
        <v>13125</v>
      </c>
      <c r="H570" s="12">
        <f t="shared" si="51"/>
        <v>0</v>
      </c>
      <c r="I570" s="13">
        <v>13125</v>
      </c>
      <c r="K570" s="11">
        <v>560</v>
      </c>
      <c r="L570" s="12">
        <f t="shared" si="52"/>
        <v>13125</v>
      </c>
      <c r="M570" s="12">
        <f t="shared" si="53"/>
        <v>0</v>
      </c>
      <c r="N570" s="13">
        <v>13125</v>
      </c>
    </row>
    <row r="571" spans="1:14" x14ac:dyDescent="0.25">
      <c r="A571" s="11">
        <v>561</v>
      </c>
      <c r="B571" s="12">
        <f t="shared" si="48"/>
        <v>13148.4375</v>
      </c>
      <c r="C571" s="12">
        <f t="shared" si="49"/>
        <v>23.4375</v>
      </c>
      <c r="D571" s="13">
        <v>13125</v>
      </c>
      <c r="F571" s="11">
        <v>561</v>
      </c>
      <c r="G571" s="12">
        <f t="shared" si="50"/>
        <v>13148.4375</v>
      </c>
      <c r="H571" s="12">
        <f t="shared" si="51"/>
        <v>13.4375</v>
      </c>
      <c r="I571" s="13">
        <v>13135</v>
      </c>
      <c r="K571" s="11">
        <v>561</v>
      </c>
      <c r="L571" s="12">
        <f t="shared" si="52"/>
        <v>13148.4375</v>
      </c>
      <c r="M571" s="12">
        <f t="shared" si="53"/>
        <v>1.4375</v>
      </c>
      <c r="N571" s="13">
        <v>13147</v>
      </c>
    </row>
    <row r="572" spans="1:14" x14ac:dyDescent="0.25">
      <c r="A572" s="11">
        <v>562</v>
      </c>
      <c r="B572" s="12">
        <f t="shared" si="48"/>
        <v>13171.875</v>
      </c>
      <c r="C572" s="12">
        <f t="shared" si="49"/>
        <v>46.875</v>
      </c>
      <c r="D572" s="13">
        <v>13125</v>
      </c>
      <c r="F572" s="11">
        <v>562</v>
      </c>
      <c r="G572" s="12">
        <f t="shared" si="50"/>
        <v>13171.875</v>
      </c>
      <c r="H572" s="12">
        <f t="shared" si="51"/>
        <v>11.875</v>
      </c>
      <c r="I572" s="13">
        <v>13160</v>
      </c>
      <c r="K572" s="11">
        <v>562</v>
      </c>
      <c r="L572" s="12">
        <f t="shared" si="52"/>
        <v>13171.875</v>
      </c>
      <c r="M572" s="12">
        <f t="shared" si="53"/>
        <v>1.875</v>
      </c>
      <c r="N572" s="13">
        <v>13170</v>
      </c>
    </row>
    <row r="573" spans="1:14" x14ac:dyDescent="0.25">
      <c r="A573" s="11">
        <v>563</v>
      </c>
      <c r="B573" s="12">
        <f t="shared" si="48"/>
        <v>13195.3125</v>
      </c>
      <c r="C573" s="12">
        <f t="shared" si="49"/>
        <v>70.3125</v>
      </c>
      <c r="D573" s="13">
        <v>13125</v>
      </c>
      <c r="F573" s="11">
        <v>563</v>
      </c>
      <c r="G573" s="12">
        <f t="shared" si="50"/>
        <v>13195.3125</v>
      </c>
      <c r="H573" s="12">
        <f t="shared" si="51"/>
        <v>10.3125</v>
      </c>
      <c r="I573" s="13">
        <v>13185</v>
      </c>
      <c r="K573" s="11">
        <v>563</v>
      </c>
      <c r="L573" s="12">
        <f t="shared" si="52"/>
        <v>13195.3125</v>
      </c>
      <c r="M573" s="12">
        <f t="shared" si="53"/>
        <v>3.3125</v>
      </c>
      <c r="N573" s="13">
        <v>13192</v>
      </c>
    </row>
    <row r="574" spans="1:14" x14ac:dyDescent="0.25">
      <c r="A574" s="11">
        <v>564</v>
      </c>
      <c r="B574" s="12">
        <f t="shared" si="48"/>
        <v>13218.75</v>
      </c>
      <c r="C574" s="12">
        <f t="shared" si="49"/>
        <v>93.75</v>
      </c>
      <c r="D574" s="13">
        <v>13125</v>
      </c>
      <c r="F574" s="11">
        <v>564</v>
      </c>
      <c r="G574" s="12">
        <f t="shared" si="50"/>
        <v>13218.75</v>
      </c>
      <c r="H574" s="12">
        <f t="shared" si="51"/>
        <v>8.75</v>
      </c>
      <c r="I574" s="13">
        <v>13210</v>
      </c>
      <c r="K574" s="11">
        <v>564</v>
      </c>
      <c r="L574" s="12">
        <f t="shared" si="52"/>
        <v>13218.75</v>
      </c>
      <c r="M574" s="12">
        <f t="shared" si="53"/>
        <v>1.75</v>
      </c>
      <c r="N574" s="13">
        <v>13217</v>
      </c>
    </row>
    <row r="575" spans="1:14" x14ac:dyDescent="0.25">
      <c r="A575" s="11">
        <v>565</v>
      </c>
      <c r="B575" s="12">
        <f t="shared" si="48"/>
        <v>13242.1875</v>
      </c>
      <c r="C575" s="12">
        <f t="shared" si="49"/>
        <v>117.1875</v>
      </c>
      <c r="D575" s="13">
        <v>13125</v>
      </c>
      <c r="F575" s="11">
        <v>565</v>
      </c>
      <c r="G575" s="12">
        <f t="shared" si="50"/>
        <v>13242.1875</v>
      </c>
      <c r="H575" s="12">
        <f t="shared" si="51"/>
        <v>7.1875</v>
      </c>
      <c r="I575" s="13">
        <v>13235</v>
      </c>
      <c r="K575" s="11">
        <v>565</v>
      </c>
      <c r="L575" s="12">
        <f t="shared" si="52"/>
        <v>13242.1875</v>
      </c>
      <c r="M575" s="12">
        <f t="shared" si="53"/>
        <v>2.1875</v>
      </c>
      <c r="N575" s="13">
        <v>13240</v>
      </c>
    </row>
    <row r="576" spans="1:14" x14ac:dyDescent="0.25">
      <c r="A576" s="11">
        <v>566</v>
      </c>
      <c r="B576" s="12">
        <f t="shared" si="48"/>
        <v>13265.625</v>
      </c>
      <c r="C576" s="12">
        <f t="shared" si="49"/>
        <v>140.625</v>
      </c>
      <c r="D576" s="13">
        <v>13125</v>
      </c>
      <c r="F576" s="11">
        <v>566</v>
      </c>
      <c r="G576" s="12">
        <f t="shared" si="50"/>
        <v>13265.625</v>
      </c>
      <c r="H576" s="12">
        <f t="shared" si="51"/>
        <v>5.625</v>
      </c>
      <c r="I576" s="13">
        <v>13260</v>
      </c>
      <c r="K576" s="11">
        <v>566</v>
      </c>
      <c r="L576" s="12">
        <f t="shared" si="52"/>
        <v>13265.625</v>
      </c>
      <c r="M576" s="12">
        <f t="shared" si="53"/>
        <v>0.625</v>
      </c>
      <c r="N576" s="13">
        <v>13265</v>
      </c>
    </row>
    <row r="577" spans="1:14" x14ac:dyDescent="0.25">
      <c r="A577" s="11">
        <v>567</v>
      </c>
      <c r="B577" s="12">
        <f t="shared" si="48"/>
        <v>13289.0625</v>
      </c>
      <c r="C577" s="12">
        <f t="shared" si="49"/>
        <v>164.0625</v>
      </c>
      <c r="D577" s="13">
        <v>13125</v>
      </c>
      <c r="F577" s="11">
        <v>567</v>
      </c>
      <c r="G577" s="12">
        <f t="shared" si="50"/>
        <v>13289.0625</v>
      </c>
      <c r="H577" s="12">
        <f t="shared" si="51"/>
        <v>4.0625</v>
      </c>
      <c r="I577" s="13">
        <v>13285</v>
      </c>
      <c r="K577" s="11">
        <v>567</v>
      </c>
      <c r="L577" s="12">
        <f t="shared" si="52"/>
        <v>13289.0625</v>
      </c>
      <c r="M577" s="12">
        <f t="shared" si="53"/>
        <v>2.0625</v>
      </c>
      <c r="N577" s="13">
        <v>13287</v>
      </c>
    </row>
    <row r="578" spans="1:14" x14ac:dyDescent="0.25">
      <c r="A578" s="11">
        <v>568</v>
      </c>
      <c r="B578" s="12">
        <f t="shared" si="48"/>
        <v>13312.5</v>
      </c>
      <c r="C578" s="12">
        <f t="shared" si="49"/>
        <v>0.5</v>
      </c>
      <c r="D578" s="13">
        <v>13312</v>
      </c>
      <c r="F578" s="11">
        <v>568</v>
      </c>
      <c r="G578" s="12">
        <f t="shared" si="50"/>
        <v>13312.5</v>
      </c>
      <c r="H578" s="12">
        <f t="shared" si="51"/>
        <v>2.5</v>
      </c>
      <c r="I578" s="13">
        <v>13310</v>
      </c>
      <c r="K578" s="11">
        <v>568</v>
      </c>
      <c r="L578" s="12">
        <f t="shared" si="52"/>
        <v>13312.5</v>
      </c>
      <c r="M578" s="12">
        <f t="shared" si="53"/>
        <v>0.5</v>
      </c>
      <c r="N578" s="13">
        <v>13312</v>
      </c>
    </row>
    <row r="579" spans="1:14" x14ac:dyDescent="0.25">
      <c r="A579" s="11">
        <v>569</v>
      </c>
      <c r="B579" s="12">
        <f t="shared" si="48"/>
        <v>13335.9375</v>
      </c>
      <c r="C579" s="12">
        <f t="shared" si="49"/>
        <v>23.9375</v>
      </c>
      <c r="D579" s="13">
        <v>13312</v>
      </c>
      <c r="F579" s="11">
        <v>569</v>
      </c>
      <c r="G579" s="12">
        <f t="shared" si="50"/>
        <v>13335.9375</v>
      </c>
      <c r="H579" s="12">
        <f t="shared" si="51"/>
        <v>10.9375</v>
      </c>
      <c r="I579" s="13">
        <v>13325</v>
      </c>
      <c r="K579" s="11">
        <v>569</v>
      </c>
      <c r="L579" s="12">
        <f t="shared" si="52"/>
        <v>13335.9375</v>
      </c>
      <c r="M579" s="12">
        <f t="shared" si="53"/>
        <v>0.9375</v>
      </c>
      <c r="N579" s="13">
        <v>13335</v>
      </c>
    </row>
    <row r="580" spans="1:14" x14ac:dyDescent="0.25">
      <c r="A580" s="11">
        <v>570</v>
      </c>
      <c r="B580" s="12">
        <f t="shared" si="48"/>
        <v>13359.375</v>
      </c>
      <c r="C580" s="12">
        <f t="shared" si="49"/>
        <v>47.375</v>
      </c>
      <c r="D580" s="13">
        <v>13312</v>
      </c>
      <c r="F580" s="11">
        <v>570</v>
      </c>
      <c r="G580" s="12">
        <f t="shared" si="50"/>
        <v>13359.375</v>
      </c>
      <c r="H580" s="12">
        <f t="shared" si="51"/>
        <v>9.375</v>
      </c>
      <c r="I580" s="13">
        <v>13350</v>
      </c>
      <c r="K580" s="11">
        <v>570</v>
      </c>
      <c r="L580" s="12">
        <f t="shared" si="52"/>
        <v>13359.375</v>
      </c>
      <c r="M580" s="12">
        <f t="shared" si="53"/>
        <v>2.375</v>
      </c>
      <c r="N580" s="13">
        <v>13357</v>
      </c>
    </row>
    <row r="581" spans="1:14" x14ac:dyDescent="0.25">
      <c r="A581" s="11">
        <v>571</v>
      </c>
      <c r="B581" s="12">
        <f t="shared" si="48"/>
        <v>13382.8125</v>
      </c>
      <c r="C581" s="12">
        <f t="shared" si="49"/>
        <v>70.8125</v>
      </c>
      <c r="D581" s="13">
        <v>13312</v>
      </c>
      <c r="F581" s="11">
        <v>571</v>
      </c>
      <c r="G581" s="12">
        <f t="shared" si="50"/>
        <v>13382.8125</v>
      </c>
      <c r="H581" s="12">
        <f t="shared" si="51"/>
        <v>7.8125</v>
      </c>
      <c r="I581" s="13">
        <v>13375</v>
      </c>
      <c r="K581" s="11">
        <v>571</v>
      </c>
      <c r="L581" s="12">
        <f t="shared" si="52"/>
        <v>13382.8125</v>
      </c>
      <c r="M581" s="12">
        <f t="shared" si="53"/>
        <v>2.8125</v>
      </c>
      <c r="N581" s="13">
        <v>13380</v>
      </c>
    </row>
    <row r="582" spans="1:14" x14ac:dyDescent="0.25">
      <c r="A582" s="11">
        <v>572</v>
      </c>
      <c r="B582" s="12">
        <f t="shared" si="48"/>
        <v>13406.25</v>
      </c>
      <c r="C582" s="12">
        <f t="shared" si="49"/>
        <v>94.25</v>
      </c>
      <c r="D582" s="13">
        <v>13312</v>
      </c>
      <c r="F582" s="11">
        <v>572</v>
      </c>
      <c r="G582" s="12">
        <f t="shared" si="50"/>
        <v>13406.25</v>
      </c>
      <c r="H582" s="12">
        <f t="shared" si="51"/>
        <v>6.25</v>
      </c>
      <c r="I582" s="13">
        <v>13400</v>
      </c>
      <c r="K582" s="11">
        <v>572</v>
      </c>
      <c r="L582" s="12">
        <f t="shared" si="52"/>
        <v>13406.25</v>
      </c>
      <c r="M582" s="12">
        <f t="shared" si="53"/>
        <v>1.25</v>
      </c>
      <c r="N582" s="13">
        <v>13405</v>
      </c>
    </row>
    <row r="583" spans="1:14" x14ac:dyDescent="0.25">
      <c r="A583" s="11">
        <v>573</v>
      </c>
      <c r="B583" s="12">
        <f t="shared" si="48"/>
        <v>13429.6875</v>
      </c>
      <c r="C583" s="12">
        <f t="shared" si="49"/>
        <v>117.6875</v>
      </c>
      <c r="D583" s="13">
        <v>13312</v>
      </c>
      <c r="F583" s="11">
        <v>573</v>
      </c>
      <c r="G583" s="12">
        <f t="shared" si="50"/>
        <v>13429.6875</v>
      </c>
      <c r="H583" s="12">
        <f t="shared" si="51"/>
        <v>4.6875</v>
      </c>
      <c r="I583" s="13">
        <v>13425</v>
      </c>
      <c r="K583" s="11">
        <v>573</v>
      </c>
      <c r="L583" s="12">
        <f t="shared" si="52"/>
        <v>13429.6875</v>
      </c>
      <c r="M583" s="12">
        <f t="shared" si="53"/>
        <v>2.6875</v>
      </c>
      <c r="N583" s="13">
        <v>13427</v>
      </c>
    </row>
    <row r="584" spans="1:14" x14ac:dyDescent="0.25">
      <c r="A584" s="11">
        <v>574</v>
      </c>
      <c r="B584" s="12">
        <f t="shared" si="48"/>
        <v>13453.125</v>
      </c>
      <c r="C584" s="12">
        <f t="shared" si="49"/>
        <v>141.125</v>
      </c>
      <c r="D584" s="13">
        <v>13312</v>
      </c>
      <c r="F584" s="11">
        <v>574</v>
      </c>
      <c r="G584" s="12">
        <f t="shared" si="50"/>
        <v>13453.125</v>
      </c>
      <c r="H584" s="12">
        <f t="shared" si="51"/>
        <v>3.125</v>
      </c>
      <c r="I584" s="13">
        <v>13450</v>
      </c>
      <c r="K584" s="11">
        <v>574</v>
      </c>
      <c r="L584" s="12">
        <f t="shared" si="52"/>
        <v>13453.125</v>
      </c>
      <c r="M584" s="12">
        <f t="shared" si="53"/>
        <v>1.125</v>
      </c>
      <c r="N584" s="13">
        <v>13452</v>
      </c>
    </row>
    <row r="585" spans="1:14" x14ac:dyDescent="0.25">
      <c r="A585" s="11">
        <v>575</v>
      </c>
      <c r="B585" s="12">
        <f t="shared" si="48"/>
        <v>13476.5625</v>
      </c>
      <c r="C585" s="12">
        <f t="shared" si="49"/>
        <v>164.5625</v>
      </c>
      <c r="D585" s="13">
        <v>13312</v>
      </c>
      <c r="F585" s="11">
        <v>575</v>
      </c>
      <c r="G585" s="12">
        <f t="shared" si="50"/>
        <v>13476.5625</v>
      </c>
      <c r="H585" s="12">
        <f t="shared" si="51"/>
        <v>1.5625</v>
      </c>
      <c r="I585" s="13">
        <v>13475</v>
      </c>
      <c r="K585" s="11">
        <v>575</v>
      </c>
      <c r="L585" s="12">
        <f t="shared" si="52"/>
        <v>13476.5625</v>
      </c>
      <c r="M585" s="12">
        <f t="shared" si="53"/>
        <v>1.5625</v>
      </c>
      <c r="N585" s="13">
        <v>13475</v>
      </c>
    </row>
    <row r="586" spans="1:14" x14ac:dyDescent="0.25">
      <c r="A586" s="11">
        <v>576</v>
      </c>
      <c r="B586" s="12">
        <f t="shared" si="48"/>
        <v>13500</v>
      </c>
      <c r="C586" s="12">
        <f t="shared" si="49"/>
        <v>0</v>
      </c>
      <c r="D586" s="13">
        <v>13500</v>
      </c>
      <c r="F586" s="11">
        <v>576</v>
      </c>
      <c r="G586" s="12">
        <f t="shared" si="50"/>
        <v>13500</v>
      </c>
      <c r="H586" s="12">
        <f t="shared" si="51"/>
        <v>0</v>
      </c>
      <c r="I586" s="13">
        <v>13500</v>
      </c>
      <c r="K586" s="11">
        <v>576</v>
      </c>
      <c r="L586" s="12">
        <f t="shared" si="52"/>
        <v>13500</v>
      </c>
      <c r="M586" s="12">
        <f t="shared" si="53"/>
        <v>0</v>
      </c>
      <c r="N586" s="13">
        <v>13500</v>
      </c>
    </row>
    <row r="587" spans="1:14" x14ac:dyDescent="0.25">
      <c r="A587" s="11">
        <v>577</v>
      </c>
      <c r="B587" s="12">
        <f t="shared" si="48"/>
        <v>13523.4375</v>
      </c>
      <c r="C587" s="12">
        <f t="shared" si="49"/>
        <v>23.4375</v>
      </c>
      <c r="D587" s="13">
        <v>13500</v>
      </c>
      <c r="F587" s="11">
        <v>577</v>
      </c>
      <c r="G587" s="12">
        <f t="shared" si="50"/>
        <v>13523.4375</v>
      </c>
      <c r="H587" s="12">
        <f t="shared" si="51"/>
        <v>13.4375</v>
      </c>
      <c r="I587" s="13">
        <v>13510</v>
      </c>
      <c r="K587" s="11">
        <v>577</v>
      </c>
      <c r="L587" s="12">
        <f t="shared" si="52"/>
        <v>13523.4375</v>
      </c>
      <c r="M587" s="12">
        <f t="shared" si="53"/>
        <v>1.4375</v>
      </c>
      <c r="N587" s="13">
        <v>13522</v>
      </c>
    </row>
    <row r="588" spans="1:14" x14ac:dyDescent="0.25">
      <c r="A588" s="11">
        <v>578</v>
      </c>
      <c r="B588" s="12">
        <f t="shared" si="48"/>
        <v>13546.875</v>
      </c>
      <c r="C588" s="12">
        <f t="shared" si="49"/>
        <v>46.875</v>
      </c>
      <c r="D588" s="13">
        <v>13500</v>
      </c>
      <c r="F588" s="11">
        <v>578</v>
      </c>
      <c r="G588" s="12">
        <f t="shared" si="50"/>
        <v>13546.875</v>
      </c>
      <c r="H588" s="12">
        <f t="shared" si="51"/>
        <v>11.875</v>
      </c>
      <c r="I588" s="13">
        <v>13535</v>
      </c>
      <c r="K588" s="11">
        <v>578</v>
      </c>
      <c r="L588" s="12">
        <f t="shared" si="52"/>
        <v>13546.875</v>
      </c>
      <c r="M588" s="12">
        <f t="shared" si="53"/>
        <v>1.875</v>
      </c>
      <c r="N588" s="13">
        <v>13545</v>
      </c>
    </row>
    <row r="589" spans="1:14" x14ac:dyDescent="0.25">
      <c r="A589" s="11">
        <v>579</v>
      </c>
      <c r="B589" s="12">
        <f t="shared" ref="B589:B652" si="54">A589*375/16</f>
        <v>13570.3125</v>
      </c>
      <c r="C589" s="12">
        <f t="shared" ref="C589:C652" si="55">B589-D589</f>
        <v>70.3125</v>
      </c>
      <c r="D589" s="13">
        <v>13500</v>
      </c>
      <c r="F589" s="11">
        <v>579</v>
      </c>
      <c r="G589" s="12">
        <f t="shared" ref="G589:G652" si="56">F589*375/16</f>
        <v>13570.3125</v>
      </c>
      <c r="H589" s="12">
        <f t="shared" ref="H589:H652" si="57">G589-I589</f>
        <v>10.3125</v>
      </c>
      <c r="I589" s="13">
        <v>13560</v>
      </c>
      <c r="K589" s="11">
        <v>579</v>
      </c>
      <c r="L589" s="12">
        <f t="shared" ref="L589:L652" si="58">K589*375/16</f>
        <v>13570.3125</v>
      </c>
      <c r="M589" s="12">
        <f t="shared" ref="M589:M652" si="59">L589-N589</f>
        <v>3.3125</v>
      </c>
      <c r="N589" s="13">
        <v>13567</v>
      </c>
    </row>
    <row r="590" spans="1:14" x14ac:dyDescent="0.25">
      <c r="A590" s="11">
        <v>580</v>
      </c>
      <c r="B590" s="12">
        <f t="shared" si="54"/>
        <v>13593.75</v>
      </c>
      <c r="C590" s="12">
        <f t="shared" si="55"/>
        <v>93.75</v>
      </c>
      <c r="D590" s="13">
        <v>13500</v>
      </c>
      <c r="F590" s="11">
        <v>580</v>
      </c>
      <c r="G590" s="12">
        <f t="shared" si="56"/>
        <v>13593.75</v>
      </c>
      <c r="H590" s="12">
        <f t="shared" si="57"/>
        <v>8.75</v>
      </c>
      <c r="I590" s="13">
        <v>13585</v>
      </c>
      <c r="K590" s="11">
        <v>580</v>
      </c>
      <c r="L590" s="12">
        <f t="shared" si="58"/>
        <v>13593.75</v>
      </c>
      <c r="M590" s="12">
        <f t="shared" si="59"/>
        <v>1.75</v>
      </c>
      <c r="N590" s="13">
        <v>13592</v>
      </c>
    </row>
    <row r="591" spans="1:14" x14ac:dyDescent="0.25">
      <c r="A591" s="11">
        <v>581</v>
      </c>
      <c r="B591" s="12">
        <f t="shared" si="54"/>
        <v>13617.1875</v>
      </c>
      <c r="C591" s="12">
        <f t="shared" si="55"/>
        <v>117.1875</v>
      </c>
      <c r="D591" s="13">
        <v>13500</v>
      </c>
      <c r="F591" s="11">
        <v>581</v>
      </c>
      <c r="G591" s="12">
        <f t="shared" si="56"/>
        <v>13617.1875</v>
      </c>
      <c r="H591" s="12">
        <f t="shared" si="57"/>
        <v>7.1875</v>
      </c>
      <c r="I591" s="13">
        <v>13610</v>
      </c>
      <c r="K591" s="11">
        <v>581</v>
      </c>
      <c r="L591" s="12">
        <f t="shared" si="58"/>
        <v>13617.1875</v>
      </c>
      <c r="M591" s="12">
        <f t="shared" si="59"/>
        <v>2.1875</v>
      </c>
      <c r="N591" s="13">
        <v>13615</v>
      </c>
    </row>
    <row r="592" spans="1:14" x14ac:dyDescent="0.25">
      <c r="A592" s="11">
        <v>582</v>
      </c>
      <c r="B592" s="12">
        <f t="shared" si="54"/>
        <v>13640.625</v>
      </c>
      <c r="C592" s="12">
        <f t="shared" si="55"/>
        <v>140.625</v>
      </c>
      <c r="D592" s="13">
        <v>13500</v>
      </c>
      <c r="F592" s="11">
        <v>582</v>
      </c>
      <c r="G592" s="12">
        <f t="shared" si="56"/>
        <v>13640.625</v>
      </c>
      <c r="H592" s="12">
        <f t="shared" si="57"/>
        <v>5.625</v>
      </c>
      <c r="I592" s="13">
        <v>13635</v>
      </c>
      <c r="K592" s="11">
        <v>582</v>
      </c>
      <c r="L592" s="12">
        <f t="shared" si="58"/>
        <v>13640.625</v>
      </c>
      <c r="M592" s="12">
        <f t="shared" si="59"/>
        <v>0.625</v>
      </c>
      <c r="N592" s="13">
        <v>13640</v>
      </c>
    </row>
    <row r="593" spans="1:14" x14ac:dyDescent="0.25">
      <c r="A593" s="11">
        <v>583</v>
      </c>
      <c r="B593" s="12">
        <f t="shared" si="54"/>
        <v>13664.0625</v>
      </c>
      <c r="C593" s="12">
        <f t="shared" si="55"/>
        <v>164.0625</v>
      </c>
      <c r="D593" s="13">
        <v>13500</v>
      </c>
      <c r="F593" s="11">
        <v>583</v>
      </c>
      <c r="G593" s="12">
        <f t="shared" si="56"/>
        <v>13664.0625</v>
      </c>
      <c r="H593" s="12">
        <f t="shared" si="57"/>
        <v>4.0625</v>
      </c>
      <c r="I593" s="13">
        <v>13660</v>
      </c>
      <c r="K593" s="11">
        <v>583</v>
      </c>
      <c r="L593" s="12">
        <f t="shared" si="58"/>
        <v>13664.0625</v>
      </c>
      <c r="M593" s="12">
        <f t="shared" si="59"/>
        <v>2.0625</v>
      </c>
      <c r="N593" s="13">
        <v>13662</v>
      </c>
    </row>
    <row r="594" spans="1:14" x14ac:dyDescent="0.25">
      <c r="A594" s="11">
        <v>584</v>
      </c>
      <c r="B594" s="12">
        <f t="shared" si="54"/>
        <v>13687.5</v>
      </c>
      <c r="C594" s="12">
        <f t="shared" si="55"/>
        <v>0.5</v>
      </c>
      <c r="D594" s="13">
        <v>13687</v>
      </c>
      <c r="F594" s="11">
        <v>584</v>
      </c>
      <c r="G594" s="12">
        <f t="shared" si="56"/>
        <v>13687.5</v>
      </c>
      <c r="H594" s="12">
        <f t="shared" si="57"/>
        <v>2.5</v>
      </c>
      <c r="I594" s="13">
        <v>13685</v>
      </c>
      <c r="K594" s="11">
        <v>584</v>
      </c>
      <c r="L594" s="12">
        <f t="shared" si="58"/>
        <v>13687.5</v>
      </c>
      <c r="M594" s="12">
        <f t="shared" si="59"/>
        <v>0.5</v>
      </c>
      <c r="N594" s="13">
        <v>13687</v>
      </c>
    </row>
    <row r="595" spans="1:14" x14ac:dyDescent="0.25">
      <c r="A595" s="11">
        <v>585</v>
      </c>
      <c r="B595" s="12">
        <f t="shared" si="54"/>
        <v>13710.9375</v>
      </c>
      <c r="C595" s="12">
        <f t="shared" si="55"/>
        <v>23.9375</v>
      </c>
      <c r="D595" s="13">
        <v>13687</v>
      </c>
      <c r="F595" s="11">
        <v>585</v>
      </c>
      <c r="G595" s="12">
        <f t="shared" si="56"/>
        <v>13710.9375</v>
      </c>
      <c r="H595" s="12">
        <f t="shared" si="57"/>
        <v>10.9375</v>
      </c>
      <c r="I595" s="13">
        <v>13700</v>
      </c>
      <c r="K595" s="11">
        <v>585</v>
      </c>
      <c r="L595" s="12">
        <f t="shared" si="58"/>
        <v>13710.9375</v>
      </c>
      <c r="M595" s="12">
        <f t="shared" si="59"/>
        <v>0.9375</v>
      </c>
      <c r="N595" s="13">
        <v>13710</v>
      </c>
    </row>
    <row r="596" spans="1:14" x14ac:dyDescent="0.25">
      <c r="A596" s="11">
        <v>586</v>
      </c>
      <c r="B596" s="12">
        <f t="shared" si="54"/>
        <v>13734.375</v>
      </c>
      <c r="C596" s="12">
        <f t="shared" si="55"/>
        <v>47.375</v>
      </c>
      <c r="D596" s="13">
        <v>13687</v>
      </c>
      <c r="F596" s="11">
        <v>586</v>
      </c>
      <c r="G596" s="12">
        <f t="shared" si="56"/>
        <v>13734.375</v>
      </c>
      <c r="H596" s="12">
        <f t="shared" si="57"/>
        <v>9.375</v>
      </c>
      <c r="I596" s="13">
        <v>13725</v>
      </c>
      <c r="K596" s="11">
        <v>586</v>
      </c>
      <c r="L596" s="12">
        <f t="shared" si="58"/>
        <v>13734.375</v>
      </c>
      <c r="M596" s="12">
        <f t="shared" si="59"/>
        <v>2.375</v>
      </c>
      <c r="N596" s="13">
        <v>13732</v>
      </c>
    </row>
    <row r="597" spans="1:14" x14ac:dyDescent="0.25">
      <c r="A597" s="11">
        <v>587</v>
      </c>
      <c r="B597" s="12">
        <f t="shared" si="54"/>
        <v>13757.8125</v>
      </c>
      <c r="C597" s="12">
        <f t="shared" si="55"/>
        <v>70.8125</v>
      </c>
      <c r="D597" s="13">
        <v>13687</v>
      </c>
      <c r="F597" s="11">
        <v>587</v>
      </c>
      <c r="G597" s="12">
        <f t="shared" si="56"/>
        <v>13757.8125</v>
      </c>
      <c r="H597" s="12">
        <f t="shared" si="57"/>
        <v>7.8125</v>
      </c>
      <c r="I597" s="13">
        <v>13750</v>
      </c>
      <c r="K597" s="11">
        <v>587</v>
      </c>
      <c r="L597" s="12">
        <f t="shared" si="58"/>
        <v>13757.8125</v>
      </c>
      <c r="M597" s="12">
        <f t="shared" si="59"/>
        <v>2.8125</v>
      </c>
      <c r="N597" s="13">
        <v>13755</v>
      </c>
    </row>
    <row r="598" spans="1:14" x14ac:dyDescent="0.25">
      <c r="A598" s="11">
        <v>588</v>
      </c>
      <c r="B598" s="12">
        <f t="shared" si="54"/>
        <v>13781.25</v>
      </c>
      <c r="C598" s="12">
        <f t="shared" si="55"/>
        <v>94.25</v>
      </c>
      <c r="D598" s="13">
        <v>13687</v>
      </c>
      <c r="F598" s="11">
        <v>588</v>
      </c>
      <c r="G598" s="12">
        <f t="shared" si="56"/>
        <v>13781.25</v>
      </c>
      <c r="H598" s="12">
        <f t="shared" si="57"/>
        <v>6.25</v>
      </c>
      <c r="I598" s="13">
        <v>13775</v>
      </c>
      <c r="K598" s="11">
        <v>588</v>
      </c>
      <c r="L598" s="12">
        <f t="shared" si="58"/>
        <v>13781.25</v>
      </c>
      <c r="M598" s="12">
        <f t="shared" si="59"/>
        <v>1.25</v>
      </c>
      <c r="N598" s="13">
        <v>13780</v>
      </c>
    </row>
    <row r="599" spans="1:14" x14ac:dyDescent="0.25">
      <c r="A599" s="11">
        <v>589</v>
      </c>
      <c r="B599" s="12">
        <f t="shared" si="54"/>
        <v>13804.6875</v>
      </c>
      <c r="C599" s="12">
        <f t="shared" si="55"/>
        <v>117.6875</v>
      </c>
      <c r="D599" s="13">
        <v>13687</v>
      </c>
      <c r="F599" s="11">
        <v>589</v>
      </c>
      <c r="G599" s="12">
        <f t="shared" si="56"/>
        <v>13804.6875</v>
      </c>
      <c r="H599" s="12">
        <f t="shared" si="57"/>
        <v>4.6875</v>
      </c>
      <c r="I599" s="13">
        <v>13800</v>
      </c>
      <c r="K599" s="11">
        <v>589</v>
      </c>
      <c r="L599" s="12">
        <f t="shared" si="58"/>
        <v>13804.6875</v>
      </c>
      <c r="M599" s="12">
        <f t="shared" si="59"/>
        <v>2.6875</v>
      </c>
      <c r="N599" s="13">
        <v>13802</v>
      </c>
    </row>
    <row r="600" spans="1:14" x14ac:dyDescent="0.25">
      <c r="A600" s="11">
        <v>590</v>
      </c>
      <c r="B600" s="12">
        <f t="shared" si="54"/>
        <v>13828.125</v>
      </c>
      <c r="C600" s="12">
        <f t="shared" si="55"/>
        <v>141.125</v>
      </c>
      <c r="D600" s="13">
        <v>13687</v>
      </c>
      <c r="F600" s="11">
        <v>590</v>
      </c>
      <c r="G600" s="12">
        <f t="shared" si="56"/>
        <v>13828.125</v>
      </c>
      <c r="H600" s="12">
        <f t="shared" si="57"/>
        <v>3.125</v>
      </c>
      <c r="I600" s="13">
        <v>13825</v>
      </c>
      <c r="K600" s="11">
        <v>590</v>
      </c>
      <c r="L600" s="12">
        <f t="shared" si="58"/>
        <v>13828.125</v>
      </c>
      <c r="M600" s="12">
        <f t="shared" si="59"/>
        <v>1.125</v>
      </c>
      <c r="N600" s="13">
        <v>13827</v>
      </c>
    </row>
    <row r="601" spans="1:14" x14ac:dyDescent="0.25">
      <c r="A601" s="11">
        <v>591</v>
      </c>
      <c r="B601" s="12">
        <f t="shared" si="54"/>
        <v>13851.5625</v>
      </c>
      <c r="C601" s="12">
        <f t="shared" si="55"/>
        <v>164.5625</v>
      </c>
      <c r="D601" s="13">
        <v>13687</v>
      </c>
      <c r="F601" s="11">
        <v>591</v>
      </c>
      <c r="G601" s="12">
        <f t="shared" si="56"/>
        <v>13851.5625</v>
      </c>
      <c r="H601" s="12">
        <f t="shared" si="57"/>
        <v>1.5625</v>
      </c>
      <c r="I601" s="13">
        <v>13850</v>
      </c>
      <c r="K601" s="11">
        <v>591</v>
      </c>
      <c r="L601" s="12">
        <f t="shared" si="58"/>
        <v>13851.5625</v>
      </c>
      <c r="M601" s="12">
        <f t="shared" si="59"/>
        <v>1.5625</v>
      </c>
      <c r="N601" s="13">
        <v>13850</v>
      </c>
    </row>
    <row r="602" spans="1:14" x14ac:dyDescent="0.25">
      <c r="A602" s="11">
        <v>592</v>
      </c>
      <c r="B602" s="12">
        <f t="shared" si="54"/>
        <v>13875</v>
      </c>
      <c r="C602" s="12">
        <f t="shared" si="55"/>
        <v>0</v>
      </c>
      <c r="D602" s="13">
        <v>13875</v>
      </c>
      <c r="F602" s="11">
        <v>592</v>
      </c>
      <c r="G602" s="12">
        <f t="shared" si="56"/>
        <v>13875</v>
      </c>
      <c r="H602" s="12">
        <f t="shared" si="57"/>
        <v>0</v>
      </c>
      <c r="I602" s="13">
        <v>13875</v>
      </c>
      <c r="K602" s="11">
        <v>592</v>
      </c>
      <c r="L602" s="12">
        <f t="shared" si="58"/>
        <v>13875</v>
      </c>
      <c r="M602" s="12">
        <f t="shared" si="59"/>
        <v>0</v>
      </c>
      <c r="N602" s="13">
        <v>13875</v>
      </c>
    </row>
    <row r="603" spans="1:14" x14ac:dyDescent="0.25">
      <c r="A603" s="11">
        <v>593</v>
      </c>
      <c r="B603" s="12">
        <f t="shared" si="54"/>
        <v>13898.4375</v>
      </c>
      <c r="C603" s="12">
        <f t="shared" si="55"/>
        <v>23.4375</v>
      </c>
      <c r="D603" s="13">
        <v>13875</v>
      </c>
      <c r="F603" s="11">
        <v>593</v>
      </c>
      <c r="G603" s="12">
        <f t="shared" si="56"/>
        <v>13898.4375</v>
      </c>
      <c r="H603" s="12">
        <f t="shared" si="57"/>
        <v>13.4375</v>
      </c>
      <c r="I603" s="13">
        <v>13885</v>
      </c>
      <c r="K603" s="11">
        <v>593</v>
      </c>
      <c r="L603" s="12">
        <f t="shared" si="58"/>
        <v>13898.4375</v>
      </c>
      <c r="M603" s="12">
        <f t="shared" si="59"/>
        <v>1.4375</v>
      </c>
      <c r="N603" s="13">
        <v>13897</v>
      </c>
    </row>
    <row r="604" spans="1:14" x14ac:dyDescent="0.25">
      <c r="A604" s="11">
        <v>594</v>
      </c>
      <c r="B604" s="12">
        <f t="shared" si="54"/>
        <v>13921.875</v>
      </c>
      <c r="C604" s="12">
        <f t="shared" si="55"/>
        <v>46.875</v>
      </c>
      <c r="D604" s="13">
        <v>13875</v>
      </c>
      <c r="F604" s="11">
        <v>594</v>
      </c>
      <c r="G604" s="12">
        <f t="shared" si="56"/>
        <v>13921.875</v>
      </c>
      <c r="H604" s="12">
        <f t="shared" si="57"/>
        <v>11.875</v>
      </c>
      <c r="I604" s="13">
        <v>13910</v>
      </c>
      <c r="K604" s="11">
        <v>594</v>
      </c>
      <c r="L604" s="12">
        <f t="shared" si="58"/>
        <v>13921.875</v>
      </c>
      <c r="M604" s="12">
        <f t="shared" si="59"/>
        <v>1.875</v>
      </c>
      <c r="N604" s="13">
        <v>13920</v>
      </c>
    </row>
    <row r="605" spans="1:14" x14ac:dyDescent="0.25">
      <c r="A605" s="11">
        <v>595</v>
      </c>
      <c r="B605" s="12">
        <f t="shared" si="54"/>
        <v>13945.3125</v>
      </c>
      <c r="C605" s="12">
        <f t="shared" si="55"/>
        <v>70.3125</v>
      </c>
      <c r="D605" s="13">
        <v>13875</v>
      </c>
      <c r="F605" s="11">
        <v>595</v>
      </c>
      <c r="G605" s="12">
        <f t="shared" si="56"/>
        <v>13945.3125</v>
      </c>
      <c r="H605" s="12">
        <f t="shared" si="57"/>
        <v>10.3125</v>
      </c>
      <c r="I605" s="13">
        <v>13935</v>
      </c>
      <c r="K605" s="11">
        <v>595</v>
      </c>
      <c r="L605" s="12">
        <f t="shared" si="58"/>
        <v>13945.3125</v>
      </c>
      <c r="M605" s="12">
        <f t="shared" si="59"/>
        <v>3.3125</v>
      </c>
      <c r="N605" s="13">
        <v>13942</v>
      </c>
    </row>
    <row r="606" spans="1:14" x14ac:dyDescent="0.25">
      <c r="A606" s="11">
        <v>596</v>
      </c>
      <c r="B606" s="12">
        <f t="shared" si="54"/>
        <v>13968.75</v>
      </c>
      <c r="C606" s="12">
        <f t="shared" si="55"/>
        <v>93.75</v>
      </c>
      <c r="D606" s="13">
        <v>13875</v>
      </c>
      <c r="F606" s="11">
        <v>596</v>
      </c>
      <c r="G606" s="12">
        <f t="shared" si="56"/>
        <v>13968.75</v>
      </c>
      <c r="H606" s="12">
        <f t="shared" si="57"/>
        <v>8.75</v>
      </c>
      <c r="I606" s="13">
        <v>13960</v>
      </c>
      <c r="K606" s="11">
        <v>596</v>
      </c>
      <c r="L606" s="12">
        <f t="shared" si="58"/>
        <v>13968.75</v>
      </c>
      <c r="M606" s="12">
        <f t="shared" si="59"/>
        <v>1.75</v>
      </c>
      <c r="N606" s="13">
        <v>13967</v>
      </c>
    </row>
    <row r="607" spans="1:14" x14ac:dyDescent="0.25">
      <c r="A607" s="11">
        <v>597</v>
      </c>
      <c r="B607" s="12">
        <f t="shared" si="54"/>
        <v>13992.1875</v>
      </c>
      <c r="C607" s="12">
        <f t="shared" si="55"/>
        <v>117.1875</v>
      </c>
      <c r="D607" s="13">
        <v>13875</v>
      </c>
      <c r="F607" s="11">
        <v>597</v>
      </c>
      <c r="G607" s="12">
        <f t="shared" si="56"/>
        <v>13992.1875</v>
      </c>
      <c r="H607" s="12">
        <f t="shared" si="57"/>
        <v>7.1875</v>
      </c>
      <c r="I607" s="13">
        <v>13985</v>
      </c>
      <c r="K607" s="11">
        <v>597</v>
      </c>
      <c r="L607" s="12">
        <f t="shared" si="58"/>
        <v>13992.1875</v>
      </c>
      <c r="M607" s="12">
        <f t="shared" si="59"/>
        <v>2.1875</v>
      </c>
      <c r="N607" s="13">
        <v>13990</v>
      </c>
    </row>
    <row r="608" spans="1:14" x14ac:dyDescent="0.25">
      <c r="A608" s="11">
        <v>598</v>
      </c>
      <c r="B608" s="12">
        <f t="shared" si="54"/>
        <v>14015.625</v>
      </c>
      <c r="C608" s="12">
        <f t="shared" si="55"/>
        <v>140.625</v>
      </c>
      <c r="D608" s="13">
        <v>13875</v>
      </c>
      <c r="F608" s="11">
        <v>598</v>
      </c>
      <c r="G608" s="12">
        <f t="shared" si="56"/>
        <v>14015.625</v>
      </c>
      <c r="H608" s="12">
        <f t="shared" si="57"/>
        <v>5.625</v>
      </c>
      <c r="I608" s="13">
        <v>14010</v>
      </c>
      <c r="K608" s="11">
        <v>598</v>
      </c>
      <c r="L608" s="12">
        <f t="shared" si="58"/>
        <v>14015.625</v>
      </c>
      <c r="M608" s="12">
        <f t="shared" si="59"/>
        <v>0.625</v>
      </c>
      <c r="N608" s="13">
        <v>14015</v>
      </c>
    </row>
    <row r="609" spans="1:14" x14ac:dyDescent="0.25">
      <c r="A609" s="11">
        <v>599</v>
      </c>
      <c r="B609" s="12">
        <f t="shared" si="54"/>
        <v>14039.0625</v>
      </c>
      <c r="C609" s="12">
        <f t="shared" si="55"/>
        <v>164.0625</v>
      </c>
      <c r="D609" s="13">
        <v>13875</v>
      </c>
      <c r="F609" s="11">
        <v>599</v>
      </c>
      <c r="G609" s="12">
        <f t="shared" si="56"/>
        <v>14039.0625</v>
      </c>
      <c r="H609" s="12">
        <f t="shared" si="57"/>
        <v>4.0625</v>
      </c>
      <c r="I609" s="13">
        <v>14035</v>
      </c>
      <c r="K609" s="11">
        <v>599</v>
      </c>
      <c r="L609" s="12">
        <f t="shared" si="58"/>
        <v>14039.0625</v>
      </c>
      <c r="M609" s="12">
        <f t="shared" si="59"/>
        <v>2.0625</v>
      </c>
      <c r="N609" s="13">
        <v>14037</v>
      </c>
    </row>
    <row r="610" spans="1:14" x14ac:dyDescent="0.25">
      <c r="A610" s="11">
        <v>600</v>
      </c>
      <c r="B610" s="12">
        <f t="shared" si="54"/>
        <v>14062.5</v>
      </c>
      <c r="C610" s="12">
        <f t="shared" si="55"/>
        <v>0.5</v>
      </c>
      <c r="D610" s="13">
        <v>14062</v>
      </c>
      <c r="F610" s="11">
        <v>600</v>
      </c>
      <c r="G610" s="12">
        <f t="shared" si="56"/>
        <v>14062.5</v>
      </c>
      <c r="H610" s="12">
        <f t="shared" si="57"/>
        <v>2.5</v>
      </c>
      <c r="I610" s="13">
        <v>14060</v>
      </c>
      <c r="K610" s="11">
        <v>600</v>
      </c>
      <c r="L610" s="12">
        <f t="shared" si="58"/>
        <v>14062.5</v>
      </c>
      <c r="M610" s="12">
        <f t="shared" si="59"/>
        <v>0.5</v>
      </c>
      <c r="N610" s="13">
        <v>14062</v>
      </c>
    </row>
    <row r="611" spans="1:14" x14ac:dyDescent="0.25">
      <c r="A611" s="11">
        <v>601</v>
      </c>
      <c r="B611" s="12">
        <f t="shared" si="54"/>
        <v>14085.9375</v>
      </c>
      <c r="C611" s="12">
        <f t="shared" si="55"/>
        <v>23.9375</v>
      </c>
      <c r="D611" s="13">
        <v>14062</v>
      </c>
      <c r="F611" s="11">
        <v>601</v>
      </c>
      <c r="G611" s="12">
        <f t="shared" si="56"/>
        <v>14085.9375</v>
      </c>
      <c r="H611" s="12">
        <f t="shared" si="57"/>
        <v>10.9375</v>
      </c>
      <c r="I611" s="13">
        <v>14075</v>
      </c>
      <c r="K611" s="11">
        <v>601</v>
      </c>
      <c r="L611" s="12">
        <f t="shared" si="58"/>
        <v>14085.9375</v>
      </c>
      <c r="M611" s="12">
        <f t="shared" si="59"/>
        <v>0.9375</v>
      </c>
      <c r="N611" s="13">
        <v>14085</v>
      </c>
    </row>
    <row r="612" spans="1:14" x14ac:dyDescent="0.25">
      <c r="A612" s="11">
        <v>602</v>
      </c>
      <c r="B612" s="12">
        <f t="shared" si="54"/>
        <v>14109.375</v>
      </c>
      <c r="C612" s="12">
        <f t="shared" si="55"/>
        <v>47.375</v>
      </c>
      <c r="D612" s="13">
        <v>14062</v>
      </c>
      <c r="F612" s="11">
        <v>602</v>
      </c>
      <c r="G612" s="12">
        <f t="shared" si="56"/>
        <v>14109.375</v>
      </c>
      <c r="H612" s="12">
        <f t="shared" si="57"/>
        <v>9.375</v>
      </c>
      <c r="I612" s="13">
        <v>14100</v>
      </c>
      <c r="K612" s="11">
        <v>602</v>
      </c>
      <c r="L612" s="12">
        <f t="shared" si="58"/>
        <v>14109.375</v>
      </c>
      <c r="M612" s="12">
        <f t="shared" si="59"/>
        <v>2.375</v>
      </c>
      <c r="N612" s="13">
        <v>14107</v>
      </c>
    </row>
    <row r="613" spans="1:14" x14ac:dyDescent="0.25">
      <c r="A613" s="11">
        <v>603</v>
      </c>
      <c r="B613" s="12">
        <f t="shared" si="54"/>
        <v>14132.8125</v>
      </c>
      <c r="C613" s="12">
        <f t="shared" si="55"/>
        <v>70.8125</v>
      </c>
      <c r="D613" s="13">
        <v>14062</v>
      </c>
      <c r="F613" s="11">
        <v>603</v>
      </c>
      <c r="G613" s="12">
        <f t="shared" si="56"/>
        <v>14132.8125</v>
      </c>
      <c r="H613" s="12">
        <f t="shared" si="57"/>
        <v>7.8125</v>
      </c>
      <c r="I613" s="13">
        <v>14125</v>
      </c>
      <c r="K613" s="11">
        <v>603</v>
      </c>
      <c r="L613" s="12">
        <f t="shared" si="58"/>
        <v>14132.8125</v>
      </c>
      <c r="M613" s="12">
        <f t="shared" si="59"/>
        <v>2.8125</v>
      </c>
      <c r="N613" s="13">
        <v>14130</v>
      </c>
    </row>
    <row r="614" spans="1:14" x14ac:dyDescent="0.25">
      <c r="A614" s="11">
        <v>604</v>
      </c>
      <c r="B614" s="12">
        <f t="shared" si="54"/>
        <v>14156.25</v>
      </c>
      <c r="C614" s="12">
        <f t="shared" si="55"/>
        <v>94.25</v>
      </c>
      <c r="D614" s="13">
        <v>14062</v>
      </c>
      <c r="F614" s="11">
        <v>604</v>
      </c>
      <c r="G614" s="12">
        <f t="shared" si="56"/>
        <v>14156.25</v>
      </c>
      <c r="H614" s="12">
        <f t="shared" si="57"/>
        <v>6.25</v>
      </c>
      <c r="I614" s="13">
        <v>14150</v>
      </c>
      <c r="K614" s="11">
        <v>604</v>
      </c>
      <c r="L614" s="12">
        <f t="shared" si="58"/>
        <v>14156.25</v>
      </c>
      <c r="M614" s="12">
        <f t="shared" si="59"/>
        <v>1.25</v>
      </c>
      <c r="N614" s="13">
        <v>14155</v>
      </c>
    </row>
    <row r="615" spans="1:14" x14ac:dyDescent="0.25">
      <c r="A615" s="11">
        <v>605</v>
      </c>
      <c r="B615" s="12">
        <f t="shared" si="54"/>
        <v>14179.6875</v>
      </c>
      <c r="C615" s="12">
        <f t="shared" si="55"/>
        <v>117.6875</v>
      </c>
      <c r="D615" s="13">
        <v>14062</v>
      </c>
      <c r="F615" s="11">
        <v>605</v>
      </c>
      <c r="G615" s="12">
        <f t="shared" si="56"/>
        <v>14179.6875</v>
      </c>
      <c r="H615" s="12">
        <f t="shared" si="57"/>
        <v>4.6875</v>
      </c>
      <c r="I615" s="13">
        <v>14175</v>
      </c>
      <c r="K615" s="11">
        <v>605</v>
      </c>
      <c r="L615" s="12">
        <f t="shared" si="58"/>
        <v>14179.6875</v>
      </c>
      <c r="M615" s="12">
        <f t="shared" si="59"/>
        <v>2.6875</v>
      </c>
      <c r="N615" s="13">
        <v>14177</v>
      </c>
    </row>
    <row r="616" spans="1:14" x14ac:dyDescent="0.25">
      <c r="A616" s="11">
        <v>606</v>
      </c>
      <c r="B616" s="12">
        <f t="shared" si="54"/>
        <v>14203.125</v>
      </c>
      <c r="C616" s="12">
        <f t="shared" si="55"/>
        <v>141.125</v>
      </c>
      <c r="D616" s="13">
        <v>14062</v>
      </c>
      <c r="F616" s="11">
        <v>606</v>
      </c>
      <c r="G616" s="12">
        <f t="shared" si="56"/>
        <v>14203.125</v>
      </c>
      <c r="H616" s="12">
        <f t="shared" si="57"/>
        <v>3.125</v>
      </c>
      <c r="I616" s="13">
        <v>14200</v>
      </c>
      <c r="K616" s="11">
        <v>606</v>
      </c>
      <c r="L616" s="12">
        <f t="shared" si="58"/>
        <v>14203.125</v>
      </c>
      <c r="M616" s="12">
        <f t="shared" si="59"/>
        <v>1.125</v>
      </c>
      <c r="N616" s="13">
        <v>14202</v>
      </c>
    </row>
    <row r="617" spans="1:14" x14ac:dyDescent="0.25">
      <c r="A617" s="11">
        <v>607</v>
      </c>
      <c r="B617" s="12">
        <f t="shared" si="54"/>
        <v>14226.5625</v>
      </c>
      <c r="C617" s="12">
        <f t="shared" si="55"/>
        <v>164.5625</v>
      </c>
      <c r="D617" s="13">
        <v>14062</v>
      </c>
      <c r="F617" s="11">
        <v>607</v>
      </c>
      <c r="G617" s="12">
        <f t="shared" si="56"/>
        <v>14226.5625</v>
      </c>
      <c r="H617" s="12">
        <f t="shared" si="57"/>
        <v>1.5625</v>
      </c>
      <c r="I617" s="13">
        <v>14225</v>
      </c>
      <c r="K617" s="11">
        <v>607</v>
      </c>
      <c r="L617" s="12">
        <f t="shared" si="58"/>
        <v>14226.5625</v>
      </c>
      <c r="M617" s="12">
        <f t="shared" si="59"/>
        <v>1.5625</v>
      </c>
      <c r="N617" s="13">
        <v>14225</v>
      </c>
    </row>
    <row r="618" spans="1:14" x14ac:dyDescent="0.25">
      <c r="A618" s="11">
        <v>608</v>
      </c>
      <c r="B618" s="12">
        <f t="shared" si="54"/>
        <v>14250</v>
      </c>
      <c r="C618" s="12">
        <f t="shared" si="55"/>
        <v>0</v>
      </c>
      <c r="D618" s="13">
        <v>14250</v>
      </c>
      <c r="F618" s="11">
        <v>608</v>
      </c>
      <c r="G618" s="12">
        <f t="shared" si="56"/>
        <v>14250</v>
      </c>
      <c r="H618" s="12">
        <f t="shared" si="57"/>
        <v>0</v>
      </c>
      <c r="I618" s="13">
        <v>14250</v>
      </c>
      <c r="K618" s="11">
        <v>608</v>
      </c>
      <c r="L618" s="12">
        <f t="shared" si="58"/>
        <v>14250</v>
      </c>
      <c r="M618" s="12">
        <f t="shared" si="59"/>
        <v>0</v>
      </c>
      <c r="N618" s="13">
        <v>14250</v>
      </c>
    </row>
    <row r="619" spans="1:14" x14ac:dyDescent="0.25">
      <c r="A619" s="11">
        <v>609</v>
      </c>
      <c r="B619" s="12">
        <f t="shared" si="54"/>
        <v>14273.4375</v>
      </c>
      <c r="C619" s="12">
        <f t="shared" si="55"/>
        <v>23.4375</v>
      </c>
      <c r="D619" s="13">
        <v>14250</v>
      </c>
      <c r="F619" s="11">
        <v>609</v>
      </c>
      <c r="G619" s="12">
        <f t="shared" si="56"/>
        <v>14273.4375</v>
      </c>
      <c r="H619" s="12">
        <f t="shared" si="57"/>
        <v>13.4375</v>
      </c>
      <c r="I619" s="13">
        <v>14260</v>
      </c>
      <c r="K619" s="11">
        <v>609</v>
      </c>
      <c r="L619" s="12">
        <f t="shared" si="58"/>
        <v>14273.4375</v>
      </c>
      <c r="M619" s="12">
        <f t="shared" si="59"/>
        <v>1.4375</v>
      </c>
      <c r="N619" s="13">
        <v>14272</v>
      </c>
    </row>
    <row r="620" spans="1:14" x14ac:dyDescent="0.25">
      <c r="A620" s="11">
        <v>610</v>
      </c>
      <c r="B620" s="12">
        <f t="shared" si="54"/>
        <v>14296.875</v>
      </c>
      <c r="C620" s="12">
        <f t="shared" si="55"/>
        <v>46.875</v>
      </c>
      <c r="D620" s="13">
        <v>14250</v>
      </c>
      <c r="F620" s="11">
        <v>610</v>
      </c>
      <c r="G620" s="12">
        <f t="shared" si="56"/>
        <v>14296.875</v>
      </c>
      <c r="H620" s="12">
        <f t="shared" si="57"/>
        <v>11.875</v>
      </c>
      <c r="I620" s="13">
        <v>14285</v>
      </c>
      <c r="K620" s="11">
        <v>610</v>
      </c>
      <c r="L620" s="12">
        <f t="shared" si="58"/>
        <v>14296.875</v>
      </c>
      <c r="M620" s="12">
        <f t="shared" si="59"/>
        <v>1.875</v>
      </c>
      <c r="N620" s="13">
        <v>14295</v>
      </c>
    </row>
    <row r="621" spans="1:14" x14ac:dyDescent="0.25">
      <c r="A621" s="11">
        <v>611</v>
      </c>
      <c r="B621" s="12">
        <f t="shared" si="54"/>
        <v>14320.3125</v>
      </c>
      <c r="C621" s="12">
        <f t="shared" si="55"/>
        <v>70.3125</v>
      </c>
      <c r="D621" s="13">
        <v>14250</v>
      </c>
      <c r="F621" s="11">
        <v>611</v>
      </c>
      <c r="G621" s="12">
        <f t="shared" si="56"/>
        <v>14320.3125</v>
      </c>
      <c r="H621" s="12">
        <f t="shared" si="57"/>
        <v>10.3125</v>
      </c>
      <c r="I621" s="13">
        <v>14310</v>
      </c>
      <c r="K621" s="11">
        <v>611</v>
      </c>
      <c r="L621" s="12">
        <f t="shared" si="58"/>
        <v>14320.3125</v>
      </c>
      <c r="M621" s="12">
        <f t="shared" si="59"/>
        <v>3.3125</v>
      </c>
      <c r="N621" s="13">
        <v>14317</v>
      </c>
    </row>
    <row r="622" spans="1:14" x14ac:dyDescent="0.25">
      <c r="A622" s="11">
        <v>612</v>
      </c>
      <c r="B622" s="12">
        <f t="shared" si="54"/>
        <v>14343.75</v>
      </c>
      <c r="C622" s="12">
        <f t="shared" si="55"/>
        <v>93.75</v>
      </c>
      <c r="D622" s="13">
        <v>14250</v>
      </c>
      <c r="F622" s="11">
        <v>612</v>
      </c>
      <c r="G622" s="12">
        <f t="shared" si="56"/>
        <v>14343.75</v>
      </c>
      <c r="H622" s="12">
        <f t="shared" si="57"/>
        <v>8.75</v>
      </c>
      <c r="I622" s="13">
        <v>14335</v>
      </c>
      <c r="K622" s="11">
        <v>612</v>
      </c>
      <c r="L622" s="12">
        <f t="shared" si="58"/>
        <v>14343.75</v>
      </c>
      <c r="M622" s="12">
        <f t="shared" si="59"/>
        <v>1.75</v>
      </c>
      <c r="N622" s="13">
        <v>14342</v>
      </c>
    </row>
    <row r="623" spans="1:14" x14ac:dyDescent="0.25">
      <c r="A623" s="11">
        <v>613</v>
      </c>
      <c r="B623" s="12">
        <f t="shared" si="54"/>
        <v>14367.1875</v>
      </c>
      <c r="C623" s="12">
        <f t="shared" si="55"/>
        <v>117.1875</v>
      </c>
      <c r="D623" s="13">
        <v>14250</v>
      </c>
      <c r="F623" s="11">
        <v>613</v>
      </c>
      <c r="G623" s="12">
        <f t="shared" si="56"/>
        <v>14367.1875</v>
      </c>
      <c r="H623" s="12">
        <f t="shared" si="57"/>
        <v>7.1875</v>
      </c>
      <c r="I623" s="13">
        <v>14360</v>
      </c>
      <c r="K623" s="11">
        <v>613</v>
      </c>
      <c r="L623" s="12">
        <f t="shared" si="58"/>
        <v>14367.1875</v>
      </c>
      <c r="M623" s="12">
        <f t="shared" si="59"/>
        <v>2.1875</v>
      </c>
      <c r="N623" s="13">
        <v>14365</v>
      </c>
    </row>
    <row r="624" spans="1:14" x14ac:dyDescent="0.25">
      <c r="A624" s="11">
        <v>614</v>
      </c>
      <c r="B624" s="12">
        <f t="shared" si="54"/>
        <v>14390.625</v>
      </c>
      <c r="C624" s="12">
        <f t="shared" si="55"/>
        <v>140.625</v>
      </c>
      <c r="D624" s="13">
        <v>14250</v>
      </c>
      <c r="F624" s="11">
        <v>614</v>
      </c>
      <c r="G624" s="12">
        <f t="shared" si="56"/>
        <v>14390.625</v>
      </c>
      <c r="H624" s="12">
        <f t="shared" si="57"/>
        <v>5.625</v>
      </c>
      <c r="I624" s="13">
        <v>14385</v>
      </c>
      <c r="K624" s="11">
        <v>614</v>
      </c>
      <c r="L624" s="12">
        <f t="shared" si="58"/>
        <v>14390.625</v>
      </c>
      <c r="M624" s="12">
        <f t="shared" si="59"/>
        <v>0.625</v>
      </c>
      <c r="N624" s="13">
        <v>14390</v>
      </c>
    </row>
    <row r="625" spans="1:14" x14ac:dyDescent="0.25">
      <c r="A625" s="11">
        <v>615</v>
      </c>
      <c r="B625" s="12">
        <f t="shared" si="54"/>
        <v>14414.0625</v>
      </c>
      <c r="C625" s="12">
        <f t="shared" si="55"/>
        <v>164.0625</v>
      </c>
      <c r="D625" s="13">
        <v>14250</v>
      </c>
      <c r="F625" s="11">
        <v>615</v>
      </c>
      <c r="G625" s="12">
        <f t="shared" si="56"/>
        <v>14414.0625</v>
      </c>
      <c r="H625" s="12">
        <f t="shared" si="57"/>
        <v>4.0625</v>
      </c>
      <c r="I625" s="13">
        <v>14410</v>
      </c>
      <c r="K625" s="11">
        <v>615</v>
      </c>
      <c r="L625" s="12">
        <f t="shared" si="58"/>
        <v>14414.0625</v>
      </c>
      <c r="M625" s="12">
        <f t="shared" si="59"/>
        <v>2.0625</v>
      </c>
      <c r="N625" s="13">
        <v>14412</v>
      </c>
    </row>
    <row r="626" spans="1:14" x14ac:dyDescent="0.25">
      <c r="A626" s="11">
        <v>616</v>
      </c>
      <c r="B626" s="12">
        <f t="shared" si="54"/>
        <v>14437.5</v>
      </c>
      <c r="C626" s="12">
        <f t="shared" si="55"/>
        <v>0.5</v>
      </c>
      <c r="D626" s="13">
        <v>14437</v>
      </c>
      <c r="F626" s="11">
        <v>616</v>
      </c>
      <c r="G626" s="12">
        <f t="shared" si="56"/>
        <v>14437.5</v>
      </c>
      <c r="H626" s="12">
        <f t="shared" si="57"/>
        <v>2.5</v>
      </c>
      <c r="I626" s="13">
        <v>14435</v>
      </c>
      <c r="K626" s="11">
        <v>616</v>
      </c>
      <c r="L626" s="12">
        <f t="shared" si="58"/>
        <v>14437.5</v>
      </c>
      <c r="M626" s="12">
        <f t="shared" si="59"/>
        <v>0.5</v>
      </c>
      <c r="N626" s="13">
        <v>14437</v>
      </c>
    </row>
    <row r="627" spans="1:14" x14ac:dyDescent="0.25">
      <c r="A627" s="11">
        <v>617</v>
      </c>
      <c r="B627" s="12">
        <f t="shared" si="54"/>
        <v>14460.9375</v>
      </c>
      <c r="C627" s="12">
        <f t="shared" si="55"/>
        <v>23.9375</v>
      </c>
      <c r="D627" s="13">
        <v>14437</v>
      </c>
      <c r="F627" s="11">
        <v>617</v>
      </c>
      <c r="G627" s="12">
        <f t="shared" si="56"/>
        <v>14460.9375</v>
      </c>
      <c r="H627" s="12">
        <f t="shared" si="57"/>
        <v>10.9375</v>
      </c>
      <c r="I627" s="13">
        <v>14450</v>
      </c>
      <c r="K627" s="11">
        <v>617</v>
      </c>
      <c r="L627" s="12">
        <f t="shared" si="58"/>
        <v>14460.9375</v>
      </c>
      <c r="M627" s="12">
        <f t="shared" si="59"/>
        <v>0.9375</v>
      </c>
      <c r="N627" s="13">
        <v>14460</v>
      </c>
    </row>
    <row r="628" spans="1:14" x14ac:dyDescent="0.25">
      <c r="A628" s="11">
        <v>618</v>
      </c>
      <c r="B628" s="12">
        <f t="shared" si="54"/>
        <v>14484.375</v>
      </c>
      <c r="C628" s="12">
        <f t="shared" si="55"/>
        <v>47.375</v>
      </c>
      <c r="D628" s="13">
        <v>14437</v>
      </c>
      <c r="F628" s="11">
        <v>618</v>
      </c>
      <c r="G628" s="12">
        <f t="shared" si="56"/>
        <v>14484.375</v>
      </c>
      <c r="H628" s="12">
        <f t="shared" si="57"/>
        <v>9.375</v>
      </c>
      <c r="I628" s="13">
        <v>14475</v>
      </c>
      <c r="K628" s="11">
        <v>618</v>
      </c>
      <c r="L628" s="12">
        <f t="shared" si="58"/>
        <v>14484.375</v>
      </c>
      <c r="M628" s="12">
        <f t="shared" si="59"/>
        <v>2.375</v>
      </c>
      <c r="N628" s="13">
        <v>14482</v>
      </c>
    </row>
    <row r="629" spans="1:14" x14ac:dyDescent="0.25">
      <c r="A629" s="11">
        <v>619</v>
      </c>
      <c r="B629" s="12">
        <f t="shared" si="54"/>
        <v>14507.8125</v>
      </c>
      <c r="C629" s="12">
        <f t="shared" si="55"/>
        <v>70.8125</v>
      </c>
      <c r="D629" s="13">
        <v>14437</v>
      </c>
      <c r="F629" s="11">
        <v>619</v>
      </c>
      <c r="G629" s="12">
        <f t="shared" si="56"/>
        <v>14507.8125</v>
      </c>
      <c r="H629" s="12">
        <f t="shared" si="57"/>
        <v>7.8125</v>
      </c>
      <c r="I629" s="13">
        <v>14500</v>
      </c>
      <c r="K629" s="11">
        <v>619</v>
      </c>
      <c r="L629" s="12">
        <f t="shared" si="58"/>
        <v>14507.8125</v>
      </c>
      <c r="M629" s="12">
        <f t="shared" si="59"/>
        <v>2.8125</v>
      </c>
      <c r="N629" s="13">
        <v>14505</v>
      </c>
    </row>
    <row r="630" spans="1:14" x14ac:dyDescent="0.25">
      <c r="A630" s="11">
        <v>620</v>
      </c>
      <c r="B630" s="12">
        <f t="shared" si="54"/>
        <v>14531.25</v>
      </c>
      <c r="C630" s="12">
        <f t="shared" si="55"/>
        <v>94.25</v>
      </c>
      <c r="D630" s="13">
        <v>14437</v>
      </c>
      <c r="F630" s="11">
        <v>620</v>
      </c>
      <c r="G630" s="12">
        <f t="shared" si="56"/>
        <v>14531.25</v>
      </c>
      <c r="H630" s="12">
        <f t="shared" si="57"/>
        <v>6.25</v>
      </c>
      <c r="I630" s="13">
        <v>14525</v>
      </c>
      <c r="K630" s="11">
        <v>620</v>
      </c>
      <c r="L630" s="12">
        <f t="shared" si="58"/>
        <v>14531.25</v>
      </c>
      <c r="M630" s="12">
        <f t="shared" si="59"/>
        <v>1.25</v>
      </c>
      <c r="N630" s="13">
        <v>14530</v>
      </c>
    </row>
    <row r="631" spans="1:14" x14ac:dyDescent="0.25">
      <c r="A631" s="11">
        <v>621</v>
      </c>
      <c r="B631" s="12">
        <f t="shared" si="54"/>
        <v>14554.6875</v>
      </c>
      <c r="C631" s="12">
        <f t="shared" si="55"/>
        <v>117.6875</v>
      </c>
      <c r="D631" s="13">
        <v>14437</v>
      </c>
      <c r="F631" s="11">
        <v>621</v>
      </c>
      <c r="G631" s="12">
        <f t="shared" si="56"/>
        <v>14554.6875</v>
      </c>
      <c r="H631" s="12">
        <f t="shared" si="57"/>
        <v>4.6875</v>
      </c>
      <c r="I631" s="13">
        <v>14550</v>
      </c>
      <c r="K631" s="11">
        <v>621</v>
      </c>
      <c r="L631" s="12">
        <f t="shared" si="58"/>
        <v>14554.6875</v>
      </c>
      <c r="M631" s="12">
        <f t="shared" si="59"/>
        <v>2.6875</v>
      </c>
      <c r="N631" s="13">
        <v>14552</v>
      </c>
    </row>
    <row r="632" spans="1:14" x14ac:dyDescent="0.25">
      <c r="A632" s="11">
        <v>622</v>
      </c>
      <c r="B632" s="12">
        <f t="shared" si="54"/>
        <v>14578.125</v>
      </c>
      <c r="C632" s="12">
        <f t="shared" si="55"/>
        <v>141.125</v>
      </c>
      <c r="D632" s="13">
        <v>14437</v>
      </c>
      <c r="F632" s="11">
        <v>622</v>
      </c>
      <c r="G632" s="12">
        <f t="shared" si="56"/>
        <v>14578.125</v>
      </c>
      <c r="H632" s="12">
        <f t="shared" si="57"/>
        <v>3.125</v>
      </c>
      <c r="I632" s="13">
        <v>14575</v>
      </c>
      <c r="K632" s="11">
        <v>622</v>
      </c>
      <c r="L632" s="12">
        <f t="shared" si="58"/>
        <v>14578.125</v>
      </c>
      <c r="M632" s="12">
        <f t="shared" si="59"/>
        <v>1.125</v>
      </c>
      <c r="N632" s="13">
        <v>14577</v>
      </c>
    </row>
    <row r="633" spans="1:14" x14ac:dyDescent="0.25">
      <c r="A633" s="11">
        <v>623</v>
      </c>
      <c r="B633" s="12">
        <f t="shared" si="54"/>
        <v>14601.5625</v>
      </c>
      <c r="C633" s="12">
        <f t="shared" si="55"/>
        <v>164.5625</v>
      </c>
      <c r="D633" s="13">
        <v>14437</v>
      </c>
      <c r="F633" s="11">
        <v>623</v>
      </c>
      <c r="G633" s="12">
        <f t="shared" si="56"/>
        <v>14601.5625</v>
      </c>
      <c r="H633" s="12">
        <f t="shared" si="57"/>
        <v>1.5625</v>
      </c>
      <c r="I633" s="13">
        <v>14600</v>
      </c>
      <c r="K633" s="11">
        <v>623</v>
      </c>
      <c r="L633" s="12">
        <f t="shared" si="58"/>
        <v>14601.5625</v>
      </c>
      <c r="M633" s="12">
        <f t="shared" si="59"/>
        <v>1.5625</v>
      </c>
      <c r="N633" s="13">
        <v>14600</v>
      </c>
    </row>
    <row r="634" spans="1:14" x14ac:dyDescent="0.25">
      <c r="A634" s="11">
        <v>624</v>
      </c>
      <c r="B634" s="12">
        <f t="shared" si="54"/>
        <v>14625</v>
      </c>
      <c r="C634" s="12">
        <f t="shared" si="55"/>
        <v>0</v>
      </c>
      <c r="D634" s="13">
        <v>14625</v>
      </c>
      <c r="F634" s="11">
        <v>624</v>
      </c>
      <c r="G634" s="12">
        <f t="shared" si="56"/>
        <v>14625</v>
      </c>
      <c r="H634" s="12">
        <f t="shared" si="57"/>
        <v>0</v>
      </c>
      <c r="I634" s="13">
        <v>14625</v>
      </c>
      <c r="K634" s="11">
        <v>624</v>
      </c>
      <c r="L634" s="12">
        <f t="shared" si="58"/>
        <v>14625</v>
      </c>
      <c r="M634" s="12">
        <f t="shared" si="59"/>
        <v>0</v>
      </c>
      <c r="N634" s="13">
        <v>14625</v>
      </c>
    </row>
    <row r="635" spans="1:14" x14ac:dyDescent="0.25">
      <c r="A635" s="11">
        <v>625</v>
      </c>
      <c r="B635" s="12">
        <f t="shared" si="54"/>
        <v>14648.4375</v>
      </c>
      <c r="C635" s="12">
        <f t="shared" si="55"/>
        <v>23.4375</v>
      </c>
      <c r="D635" s="13">
        <v>14625</v>
      </c>
      <c r="F635" s="11">
        <v>625</v>
      </c>
      <c r="G635" s="12">
        <f t="shared" si="56"/>
        <v>14648.4375</v>
      </c>
      <c r="H635" s="12">
        <f t="shared" si="57"/>
        <v>13.4375</v>
      </c>
      <c r="I635" s="13">
        <v>14635</v>
      </c>
      <c r="K635" s="11">
        <v>625</v>
      </c>
      <c r="L635" s="12">
        <f t="shared" si="58"/>
        <v>14648.4375</v>
      </c>
      <c r="M635" s="12">
        <f t="shared" si="59"/>
        <v>1.4375</v>
      </c>
      <c r="N635" s="13">
        <v>14647</v>
      </c>
    </row>
    <row r="636" spans="1:14" x14ac:dyDescent="0.25">
      <c r="A636" s="11">
        <v>626</v>
      </c>
      <c r="B636" s="12">
        <f t="shared" si="54"/>
        <v>14671.875</v>
      </c>
      <c r="C636" s="12">
        <f t="shared" si="55"/>
        <v>46.875</v>
      </c>
      <c r="D636" s="13">
        <v>14625</v>
      </c>
      <c r="F636" s="11">
        <v>626</v>
      </c>
      <c r="G636" s="12">
        <f t="shared" si="56"/>
        <v>14671.875</v>
      </c>
      <c r="H636" s="12">
        <f t="shared" si="57"/>
        <v>11.875</v>
      </c>
      <c r="I636" s="13">
        <v>14660</v>
      </c>
      <c r="K636" s="11">
        <v>626</v>
      </c>
      <c r="L636" s="12">
        <f t="shared" si="58"/>
        <v>14671.875</v>
      </c>
      <c r="M636" s="12">
        <f t="shared" si="59"/>
        <v>1.875</v>
      </c>
      <c r="N636" s="13">
        <v>14670</v>
      </c>
    </row>
    <row r="637" spans="1:14" x14ac:dyDescent="0.25">
      <c r="A637" s="11">
        <v>627</v>
      </c>
      <c r="B637" s="12">
        <f t="shared" si="54"/>
        <v>14695.3125</v>
      </c>
      <c r="C637" s="12">
        <f t="shared" si="55"/>
        <v>70.3125</v>
      </c>
      <c r="D637" s="13">
        <v>14625</v>
      </c>
      <c r="F637" s="11">
        <v>627</v>
      </c>
      <c r="G637" s="12">
        <f t="shared" si="56"/>
        <v>14695.3125</v>
      </c>
      <c r="H637" s="12">
        <f t="shared" si="57"/>
        <v>10.3125</v>
      </c>
      <c r="I637" s="13">
        <v>14685</v>
      </c>
      <c r="K637" s="11">
        <v>627</v>
      </c>
      <c r="L637" s="12">
        <f t="shared" si="58"/>
        <v>14695.3125</v>
      </c>
      <c r="M637" s="12">
        <f t="shared" si="59"/>
        <v>3.3125</v>
      </c>
      <c r="N637" s="13">
        <v>14692</v>
      </c>
    </row>
    <row r="638" spans="1:14" x14ac:dyDescent="0.25">
      <c r="A638" s="11">
        <v>628</v>
      </c>
      <c r="B638" s="12">
        <f t="shared" si="54"/>
        <v>14718.75</v>
      </c>
      <c r="C638" s="12">
        <f t="shared" si="55"/>
        <v>93.75</v>
      </c>
      <c r="D638" s="13">
        <v>14625</v>
      </c>
      <c r="F638" s="11">
        <v>628</v>
      </c>
      <c r="G638" s="12">
        <f t="shared" si="56"/>
        <v>14718.75</v>
      </c>
      <c r="H638" s="12">
        <f t="shared" si="57"/>
        <v>8.75</v>
      </c>
      <c r="I638" s="13">
        <v>14710</v>
      </c>
      <c r="K638" s="11">
        <v>628</v>
      </c>
      <c r="L638" s="12">
        <f t="shared" si="58"/>
        <v>14718.75</v>
      </c>
      <c r="M638" s="12">
        <f t="shared" si="59"/>
        <v>1.75</v>
      </c>
      <c r="N638" s="13">
        <v>14717</v>
      </c>
    </row>
    <row r="639" spans="1:14" x14ac:dyDescent="0.25">
      <c r="A639" s="11">
        <v>629</v>
      </c>
      <c r="B639" s="12">
        <f t="shared" si="54"/>
        <v>14742.1875</v>
      </c>
      <c r="C639" s="12">
        <f t="shared" si="55"/>
        <v>117.1875</v>
      </c>
      <c r="D639" s="13">
        <v>14625</v>
      </c>
      <c r="F639" s="11">
        <v>629</v>
      </c>
      <c r="G639" s="12">
        <f t="shared" si="56"/>
        <v>14742.1875</v>
      </c>
      <c r="H639" s="12">
        <f t="shared" si="57"/>
        <v>7.1875</v>
      </c>
      <c r="I639" s="13">
        <v>14735</v>
      </c>
      <c r="K639" s="11">
        <v>629</v>
      </c>
      <c r="L639" s="12">
        <f t="shared" si="58"/>
        <v>14742.1875</v>
      </c>
      <c r="M639" s="12">
        <f t="shared" si="59"/>
        <v>2.1875</v>
      </c>
      <c r="N639" s="13">
        <v>14740</v>
      </c>
    </row>
    <row r="640" spans="1:14" x14ac:dyDescent="0.25">
      <c r="A640" s="11">
        <v>630</v>
      </c>
      <c r="B640" s="12">
        <f t="shared" si="54"/>
        <v>14765.625</v>
      </c>
      <c r="C640" s="12">
        <f t="shared" si="55"/>
        <v>140.625</v>
      </c>
      <c r="D640" s="13">
        <v>14625</v>
      </c>
      <c r="F640" s="11">
        <v>630</v>
      </c>
      <c r="G640" s="12">
        <f t="shared" si="56"/>
        <v>14765.625</v>
      </c>
      <c r="H640" s="12">
        <f t="shared" si="57"/>
        <v>5.625</v>
      </c>
      <c r="I640" s="13">
        <v>14760</v>
      </c>
      <c r="K640" s="11">
        <v>630</v>
      </c>
      <c r="L640" s="12">
        <f t="shared" si="58"/>
        <v>14765.625</v>
      </c>
      <c r="M640" s="12">
        <f t="shared" si="59"/>
        <v>0.625</v>
      </c>
      <c r="N640" s="13">
        <v>14765</v>
      </c>
    </row>
    <row r="641" spans="1:14" x14ac:dyDescent="0.25">
      <c r="A641" s="11">
        <v>631</v>
      </c>
      <c r="B641" s="12">
        <f t="shared" si="54"/>
        <v>14789.0625</v>
      </c>
      <c r="C641" s="12">
        <f t="shared" si="55"/>
        <v>164.0625</v>
      </c>
      <c r="D641" s="13">
        <v>14625</v>
      </c>
      <c r="F641" s="11">
        <v>631</v>
      </c>
      <c r="G641" s="12">
        <f t="shared" si="56"/>
        <v>14789.0625</v>
      </c>
      <c r="H641" s="12">
        <f t="shared" si="57"/>
        <v>4.0625</v>
      </c>
      <c r="I641" s="13">
        <v>14785</v>
      </c>
      <c r="K641" s="11">
        <v>631</v>
      </c>
      <c r="L641" s="12">
        <f t="shared" si="58"/>
        <v>14789.0625</v>
      </c>
      <c r="M641" s="12">
        <f t="shared" si="59"/>
        <v>2.0625</v>
      </c>
      <c r="N641" s="13">
        <v>14787</v>
      </c>
    </row>
    <row r="642" spans="1:14" x14ac:dyDescent="0.25">
      <c r="A642" s="11">
        <v>632</v>
      </c>
      <c r="B642" s="12">
        <f t="shared" si="54"/>
        <v>14812.5</v>
      </c>
      <c r="C642" s="12">
        <f t="shared" si="55"/>
        <v>0.5</v>
      </c>
      <c r="D642" s="13">
        <v>14812</v>
      </c>
      <c r="F642" s="11">
        <v>632</v>
      </c>
      <c r="G642" s="12">
        <f t="shared" si="56"/>
        <v>14812.5</v>
      </c>
      <c r="H642" s="12">
        <f t="shared" si="57"/>
        <v>2.5</v>
      </c>
      <c r="I642" s="13">
        <v>14810</v>
      </c>
      <c r="K642" s="11">
        <v>632</v>
      </c>
      <c r="L642" s="12">
        <f t="shared" si="58"/>
        <v>14812.5</v>
      </c>
      <c r="M642" s="12">
        <f t="shared" si="59"/>
        <v>0.5</v>
      </c>
      <c r="N642" s="13">
        <v>14812</v>
      </c>
    </row>
    <row r="643" spans="1:14" x14ac:dyDescent="0.25">
      <c r="A643" s="11">
        <v>633</v>
      </c>
      <c r="B643" s="12">
        <f t="shared" si="54"/>
        <v>14835.9375</v>
      </c>
      <c r="C643" s="12">
        <f t="shared" si="55"/>
        <v>23.9375</v>
      </c>
      <c r="D643" s="13">
        <v>14812</v>
      </c>
      <c r="F643" s="11">
        <v>633</v>
      </c>
      <c r="G643" s="12">
        <f t="shared" si="56"/>
        <v>14835.9375</v>
      </c>
      <c r="H643" s="12">
        <f t="shared" si="57"/>
        <v>10.9375</v>
      </c>
      <c r="I643" s="13">
        <v>14825</v>
      </c>
      <c r="K643" s="11">
        <v>633</v>
      </c>
      <c r="L643" s="12">
        <f t="shared" si="58"/>
        <v>14835.9375</v>
      </c>
      <c r="M643" s="12">
        <f t="shared" si="59"/>
        <v>0.9375</v>
      </c>
      <c r="N643" s="13">
        <v>14835</v>
      </c>
    </row>
    <row r="644" spans="1:14" x14ac:dyDescent="0.25">
      <c r="A644" s="11">
        <v>634</v>
      </c>
      <c r="B644" s="12">
        <f t="shared" si="54"/>
        <v>14859.375</v>
      </c>
      <c r="C644" s="12">
        <f t="shared" si="55"/>
        <v>47.375</v>
      </c>
      <c r="D644" s="13">
        <v>14812</v>
      </c>
      <c r="F644" s="11">
        <v>634</v>
      </c>
      <c r="G644" s="12">
        <f t="shared" si="56"/>
        <v>14859.375</v>
      </c>
      <c r="H644" s="12">
        <f t="shared" si="57"/>
        <v>9.375</v>
      </c>
      <c r="I644" s="13">
        <v>14850</v>
      </c>
      <c r="K644" s="11">
        <v>634</v>
      </c>
      <c r="L644" s="12">
        <f t="shared" si="58"/>
        <v>14859.375</v>
      </c>
      <c r="M644" s="12">
        <f t="shared" si="59"/>
        <v>2.375</v>
      </c>
      <c r="N644" s="13">
        <v>14857</v>
      </c>
    </row>
    <row r="645" spans="1:14" x14ac:dyDescent="0.25">
      <c r="A645" s="11">
        <v>635</v>
      </c>
      <c r="B645" s="12">
        <f t="shared" si="54"/>
        <v>14882.8125</v>
      </c>
      <c r="C645" s="12">
        <f t="shared" si="55"/>
        <v>70.8125</v>
      </c>
      <c r="D645" s="13">
        <v>14812</v>
      </c>
      <c r="F645" s="11">
        <v>635</v>
      </c>
      <c r="G645" s="12">
        <f t="shared" si="56"/>
        <v>14882.8125</v>
      </c>
      <c r="H645" s="12">
        <f t="shared" si="57"/>
        <v>7.8125</v>
      </c>
      <c r="I645" s="13">
        <v>14875</v>
      </c>
      <c r="K645" s="11">
        <v>635</v>
      </c>
      <c r="L645" s="12">
        <f t="shared" si="58"/>
        <v>14882.8125</v>
      </c>
      <c r="M645" s="12">
        <f t="shared" si="59"/>
        <v>2.8125</v>
      </c>
      <c r="N645" s="13">
        <v>14880</v>
      </c>
    </row>
    <row r="646" spans="1:14" x14ac:dyDescent="0.25">
      <c r="A646" s="11">
        <v>636</v>
      </c>
      <c r="B646" s="12">
        <f t="shared" si="54"/>
        <v>14906.25</v>
      </c>
      <c r="C646" s="12">
        <f t="shared" si="55"/>
        <v>94.25</v>
      </c>
      <c r="D646" s="13">
        <v>14812</v>
      </c>
      <c r="F646" s="11">
        <v>636</v>
      </c>
      <c r="G646" s="12">
        <f t="shared" si="56"/>
        <v>14906.25</v>
      </c>
      <c r="H646" s="12">
        <f t="shared" si="57"/>
        <v>6.25</v>
      </c>
      <c r="I646" s="13">
        <v>14900</v>
      </c>
      <c r="K646" s="11">
        <v>636</v>
      </c>
      <c r="L646" s="12">
        <f t="shared" si="58"/>
        <v>14906.25</v>
      </c>
      <c r="M646" s="12">
        <f t="shared" si="59"/>
        <v>1.25</v>
      </c>
      <c r="N646" s="13">
        <v>14905</v>
      </c>
    </row>
    <row r="647" spans="1:14" x14ac:dyDescent="0.25">
      <c r="A647" s="11">
        <v>637</v>
      </c>
      <c r="B647" s="12">
        <f t="shared" si="54"/>
        <v>14929.6875</v>
      </c>
      <c r="C647" s="12">
        <f t="shared" si="55"/>
        <v>117.6875</v>
      </c>
      <c r="D647" s="13">
        <v>14812</v>
      </c>
      <c r="F647" s="11">
        <v>637</v>
      </c>
      <c r="G647" s="12">
        <f t="shared" si="56"/>
        <v>14929.6875</v>
      </c>
      <c r="H647" s="12">
        <f t="shared" si="57"/>
        <v>4.6875</v>
      </c>
      <c r="I647" s="13">
        <v>14925</v>
      </c>
      <c r="K647" s="11">
        <v>637</v>
      </c>
      <c r="L647" s="12">
        <f t="shared" si="58"/>
        <v>14929.6875</v>
      </c>
      <c r="M647" s="12">
        <f t="shared" si="59"/>
        <v>2.6875</v>
      </c>
      <c r="N647" s="13">
        <v>14927</v>
      </c>
    </row>
    <row r="648" spans="1:14" x14ac:dyDescent="0.25">
      <c r="A648" s="11">
        <v>638</v>
      </c>
      <c r="B648" s="12">
        <f t="shared" si="54"/>
        <v>14953.125</v>
      </c>
      <c r="C648" s="12">
        <f t="shared" si="55"/>
        <v>141.125</v>
      </c>
      <c r="D648" s="13">
        <v>14812</v>
      </c>
      <c r="F648" s="11">
        <v>638</v>
      </c>
      <c r="G648" s="12">
        <f t="shared" si="56"/>
        <v>14953.125</v>
      </c>
      <c r="H648" s="12">
        <f t="shared" si="57"/>
        <v>3.125</v>
      </c>
      <c r="I648" s="13">
        <v>14950</v>
      </c>
      <c r="K648" s="11">
        <v>638</v>
      </c>
      <c r="L648" s="12">
        <f t="shared" si="58"/>
        <v>14953.125</v>
      </c>
      <c r="M648" s="12">
        <f t="shared" si="59"/>
        <v>1.125</v>
      </c>
      <c r="N648" s="13">
        <v>14952</v>
      </c>
    </row>
    <row r="649" spans="1:14" x14ac:dyDescent="0.25">
      <c r="A649" s="11">
        <v>639</v>
      </c>
      <c r="B649" s="12">
        <f t="shared" si="54"/>
        <v>14976.5625</v>
      </c>
      <c r="C649" s="12">
        <f t="shared" si="55"/>
        <v>164.5625</v>
      </c>
      <c r="D649" s="13">
        <v>14812</v>
      </c>
      <c r="F649" s="11">
        <v>639</v>
      </c>
      <c r="G649" s="12">
        <f t="shared" si="56"/>
        <v>14976.5625</v>
      </c>
      <c r="H649" s="12">
        <f t="shared" si="57"/>
        <v>1.5625</v>
      </c>
      <c r="I649" s="13">
        <v>14975</v>
      </c>
      <c r="K649" s="11">
        <v>639</v>
      </c>
      <c r="L649" s="12">
        <f t="shared" si="58"/>
        <v>14976.5625</v>
      </c>
      <c r="M649" s="12">
        <f t="shared" si="59"/>
        <v>1.5625</v>
      </c>
      <c r="N649" s="13">
        <v>14975</v>
      </c>
    </row>
    <row r="650" spans="1:14" x14ac:dyDescent="0.25">
      <c r="A650" s="11">
        <v>640</v>
      </c>
      <c r="B650" s="12">
        <f t="shared" si="54"/>
        <v>15000</v>
      </c>
      <c r="C650" s="12">
        <f t="shared" si="55"/>
        <v>0</v>
      </c>
      <c r="D650" s="13">
        <v>15000</v>
      </c>
      <c r="F650" s="11">
        <v>640</v>
      </c>
      <c r="G650" s="12">
        <f t="shared" si="56"/>
        <v>15000</v>
      </c>
      <c r="H650" s="12">
        <f t="shared" si="57"/>
        <v>0</v>
      </c>
      <c r="I650" s="13">
        <v>15000</v>
      </c>
      <c r="K650" s="11">
        <v>640</v>
      </c>
      <c r="L650" s="12">
        <f t="shared" si="58"/>
        <v>15000</v>
      </c>
      <c r="M650" s="12">
        <f t="shared" si="59"/>
        <v>0</v>
      </c>
      <c r="N650" s="13">
        <v>15000</v>
      </c>
    </row>
    <row r="651" spans="1:14" x14ac:dyDescent="0.25">
      <c r="A651" s="11">
        <v>641</v>
      </c>
      <c r="B651" s="12">
        <f t="shared" si="54"/>
        <v>15023.4375</v>
      </c>
      <c r="C651" s="12">
        <f t="shared" si="55"/>
        <v>23.4375</v>
      </c>
      <c r="D651" s="13">
        <v>15000</v>
      </c>
      <c r="F651" s="11">
        <v>641</v>
      </c>
      <c r="G651" s="12">
        <f t="shared" si="56"/>
        <v>15023.4375</v>
      </c>
      <c r="H651" s="12">
        <f t="shared" si="57"/>
        <v>13.4375</v>
      </c>
      <c r="I651" s="13">
        <v>15010</v>
      </c>
      <c r="K651" s="11">
        <v>641</v>
      </c>
      <c r="L651" s="12">
        <f t="shared" si="58"/>
        <v>15023.4375</v>
      </c>
      <c r="M651" s="12">
        <f t="shared" si="59"/>
        <v>1.4375</v>
      </c>
      <c r="N651" s="13">
        <v>15022</v>
      </c>
    </row>
    <row r="652" spans="1:14" x14ac:dyDescent="0.25">
      <c r="A652" s="11">
        <v>642</v>
      </c>
      <c r="B652" s="12">
        <f t="shared" si="54"/>
        <v>15046.875</v>
      </c>
      <c r="C652" s="12">
        <f t="shared" si="55"/>
        <v>46.875</v>
      </c>
      <c r="D652" s="13">
        <v>15000</v>
      </c>
      <c r="F652" s="11">
        <v>642</v>
      </c>
      <c r="G652" s="12">
        <f t="shared" si="56"/>
        <v>15046.875</v>
      </c>
      <c r="H652" s="12">
        <f t="shared" si="57"/>
        <v>11.875</v>
      </c>
      <c r="I652" s="13">
        <v>15035</v>
      </c>
      <c r="K652" s="11">
        <v>642</v>
      </c>
      <c r="L652" s="12">
        <f t="shared" si="58"/>
        <v>15046.875</v>
      </c>
      <c r="M652" s="12">
        <f t="shared" si="59"/>
        <v>1.875</v>
      </c>
      <c r="N652" s="13">
        <v>15045</v>
      </c>
    </row>
    <row r="653" spans="1:14" x14ac:dyDescent="0.25">
      <c r="A653" s="11">
        <v>643</v>
      </c>
      <c r="B653" s="12">
        <f t="shared" ref="B653:B716" si="60">A653*375/16</f>
        <v>15070.3125</v>
      </c>
      <c r="C653" s="12">
        <f t="shared" ref="C653:C716" si="61">B653-D653</f>
        <v>70.3125</v>
      </c>
      <c r="D653" s="13">
        <v>15000</v>
      </c>
      <c r="F653" s="11">
        <v>643</v>
      </c>
      <c r="G653" s="12">
        <f t="shared" ref="G653:G716" si="62">F653*375/16</f>
        <v>15070.3125</v>
      </c>
      <c r="H653" s="12">
        <f t="shared" ref="H653:H716" si="63">G653-I653</f>
        <v>10.3125</v>
      </c>
      <c r="I653" s="13">
        <v>15060</v>
      </c>
      <c r="K653" s="11">
        <v>643</v>
      </c>
      <c r="L653" s="12">
        <f t="shared" ref="L653:L716" si="64">K653*375/16</f>
        <v>15070.3125</v>
      </c>
      <c r="M653" s="12">
        <f t="shared" ref="M653:M716" si="65">L653-N653</f>
        <v>3.3125</v>
      </c>
      <c r="N653" s="13">
        <v>15067</v>
      </c>
    </row>
    <row r="654" spans="1:14" x14ac:dyDescent="0.25">
      <c r="A654" s="11">
        <v>644</v>
      </c>
      <c r="B654" s="12">
        <f t="shared" si="60"/>
        <v>15093.75</v>
      </c>
      <c r="C654" s="12">
        <f t="shared" si="61"/>
        <v>93.75</v>
      </c>
      <c r="D654" s="13">
        <v>15000</v>
      </c>
      <c r="F654" s="11">
        <v>644</v>
      </c>
      <c r="G654" s="12">
        <f t="shared" si="62"/>
        <v>15093.75</v>
      </c>
      <c r="H654" s="12">
        <f t="shared" si="63"/>
        <v>8.75</v>
      </c>
      <c r="I654" s="13">
        <v>15085</v>
      </c>
      <c r="K654" s="11">
        <v>644</v>
      </c>
      <c r="L654" s="12">
        <f t="shared" si="64"/>
        <v>15093.75</v>
      </c>
      <c r="M654" s="12">
        <f t="shared" si="65"/>
        <v>1.75</v>
      </c>
      <c r="N654" s="13">
        <v>15092</v>
      </c>
    </row>
    <row r="655" spans="1:14" x14ac:dyDescent="0.25">
      <c r="A655" s="11">
        <v>645</v>
      </c>
      <c r="B655" s="12">
        <f t="shared" si="60"/>
        <v>15117.1875</v>
      </c>
      <c r="C655" s="12">
        <f t="shared" si="61"/>
        <v>117.1875</v>
      </c>
      <c r="D655" s="13">
        <v>15000</v>
      </c>
      <c r="F655" s="11">
        <v>645</v>
      </c>
      <c r="G655" s="12">
        <f t="shared" si="62"/>
        <v>15117.1875</v>
      </c>
      <c r="H655" s="12">
        <f t="shared" si="63"/>
        <v>7.1875</v>
      </c>
      <c r="I655" s="13">
        <v>15110</v>
      </c>
      <c r="K655" s="11">
        <v>645</v>
      </c>
      <c r="L655" s="12">
        <f t="shared" si="64"/>
        <v>15117.1875</v>
      </c>
      <c r="M655" s="12">
        <f t="shared" si="65"/>
        <v>2.1875</v>
      </c>
      <c r="N655" s="13">
        <v>15115</v>
      </c>
    </row>
    <row r="656" spans="1:14" x14ac:dyDescent="0.25">
      <c r="A656" s="11">
        <v>646</v>
      </c>
      <c r="B656" s="12">
        <f t="shared" si="60"/>
        <v>15140.625</v>
      </c>
      <c r="C656" s="12">
        <f t="shared" si="61"/>
        <v>140.625</v>
      </c>
      <c r="D656" s="13">
        <v>15000</v>
      </c>
      <c r="F656" s="11">
        <v>646</v>
      </c>
      <c r="G656" s="12">
        <f t="shared" si="62"/>
        <v>15140.625</v>
      </c>
      <c r="H656" s="12">
        <f t="shared" si="63"/>
        <v>5.625</v>
      </c>
      <c r="I656" s="13">
        <v>15135</v>
      </c>
      <c r="K656" s="11">
        <v>646</v>
      </c>
      <c r="L656" s="12">
        <f t="shared" si="64"/>
        <v>15140.625</v>
      </c>
      <c r="M656" s="12">
        <f t="shared" si="65"/>
        <v>0.625</v>
      </c>
      <c r="N656" s="13">
        <v>15140</v>
      </c>
    </row>
    <row r="657" spans="1:14" x14ac:dyDescent="0.25">
      <c r="A657" s="11">
        <v>647</v>
      </c>
      <c r="B657" s="12">
        <f t="shared" si="60"/>
        <v>15164.0625</v>
      </c>
      <c r="C657" s="12">
        <f t="shared" si="61"/>
        <v>164.0625</v>
      </c>
      <c r="D657" s="13">
        <v>15000</v>
      </c>
      <c r="F657" s="11">
        <v>647</v>
      </c>
      <c r="G657" s="12">
        <f t="shared" si="62"/>
        <v>15164.0625</v>
      </c>
      <c r="H657" s="12">
        <f t="shared" si="63"/>
        <v>4.0625</v>
      </c>
      <c r="I657" s="13">
        <v>15160</v>
      </c>
      <c r="K657" s="11">
        <v>647</v>
      </c>
      <c r="L657" s="12">
        <f t="shared" si="64"/>
        <v>15164.0625</v>
      </c>
      <c r="M657" s="12">
        <f t="shared" si="65"/>
        <v>2.0625</v>
      </c>
      <c r="N657" s="13">
        <v>15162</v>
      </c>
    </row>
    <row r="658" spans="1:14" x14ac:dyDescent="0.25">
      <c r="A658" s="11">
        <v>648</v>
      </c>
      <c r="B658" s="12">
        <f t="shared" si="60"/>
        <v>15187.5</v>
      </c>
      <c r="C658" s="12">
        <f t="shared" si="61"/>
        <v>0.5</v>
      </c>
      <c r="D658" s="13">
        <v>15187</v>
      </c>
      <c r="F658" s="11">
        <v>648</v>
      </c>
      <c r="G658" s="12">
        <f t="shared" si="62"/>
        <v>15187.5</v>
      </c>
      <c r="H658" s="12">
        <f t="shared" si="63"/>
        <v>2.5</v>
      </c>
      <c r="I658" s="13">
        <v>15185</v>
      </c>
      <c r="K658" s="11">
        <v>648</v>
      </c>
      <c r="L658" s="12">
        <f t="shared" si="64"/>
        <v>15187.5</v>
      </c>
      <c r="M658" s="12">
        <f t="shared" si="65"/>
        <v>0.5</v>
      </c>
      <c r="N658" s="13">
        <v>15187</v>
      </c>
    </row>
    <row r="659" spans="1:14" x14ac:dyDescent="0.25">
      <c r="A659" s="11">
        <v>649</v>
      </c>
      <c r="B659" s="12">
        <f t="shared" si="60"/>
        <v>15210.9375</v>
      </c>
      <c r="C659" s="12">
        <f t="shared" si="61"/>
        <v>23.9375</v>
      </c>
      <c r="D659" s="13">
        <v>15187</v>
      </c>
      <c r="F659" s="11">
        <v>649</v>
      </c>
      <c r="G659" s="12">
        <f t="shared" si="62"/>
        <v>15210.9375</v>
      </c>
      <c r="H659" s="12">
        <f t="shared" si="63"/>
        <v>10.9375</v>
      </c>
      <c r="I659" s="13">
        <v>15200</v>
      </c>
      <c r="K659" s="11">
        <v>649</v>
      </c>
      <c r="L659" s="12">
        <f t="shared" si="64"/>
        <v>15210.9375</v>
      </c>
      <c r="M659" s="12">
        <f t="shared" si="65"/>
        <v>0.9375</v>
      </c>
      <c r="N659" s="13">
        <v>15210</v>
      </c>
    </row>
    <row r="660" spans="1:14" x14ac:dyDescent="0.25">
      <c r="A660" s="11">
        <v>650</v>
      </c>
      <c r="B660" s="12">
        <f t="shared" si="60"/>
        <v>15234.375</v>
      </c>
      <c r="C660" s="12">
        <f t="shared" si="61"/>
        <v>47.375</v>
      </c>
      <c r="D660" s="13">
        <v>15187</v>
      </c>
      <c r="F660" s="11">
        <v>650</v>
      </c>
      <c r="G660" s="12">
        <f t="shared" si="62"/>
        <v>15234.375</v>
      </c>
      <c r="H660" s="12">
        <f t="shared" si="63"/>
        <v>9.375</v>
      </c>
      <c r="I660" s="13">
        <v>15225</v>
      </c>
      <c r="K660" s="11">
        <v>650</v>
      </c>
      <c r="L660" s="12">
        <f t="shared" si="64"/>
        <v>15234.375</v>
      </c>
      <c r="M660" s="12">
        <f t="shared" si="65"/>
        <v>2.375</v>
      </c>
      <c r="N660" s="13">
        <v>15232</v>
      </c>
    </row>
    <row r="661" spans="1:14" x14ac:dyDescent="0.25">
      <c r="A661" s="11">
        <v>651</v>
      </c>
      <c r="B661" s="12">
        <f t="shared" si="60"/>
        <v>15257.8125</v>
      </c>
      <c r="C661" s="12">
        <f t="shared" si="61"/>
        <v>70.8125</v>
      </c>
      <c r="D661" s="13">
        <v>15187</v>
      </c>
      <c r="F661" s="11">
        <v>651</v>
      </c>
      <c r="G661" s="12">
        <f t="shared" si="62"/>
        <v>15257.8125</v>
      </c>
      <c r="H661" s="12">
        <f t="shared" si="63"/>
        <v>7.8125</v>
      </c>
      <c r="I661" s="13">
        <v>15250</v>
      </c>
      <c r="K661" s="11">
        <v>651</v>
      </c>
      <c r="L661" s="12">
        <f t="shared" si="64"/>
        <v>15257.8125</v>
      </c>
      <c r="M661" s="12">
        <f t="shared" si="65"/>
        <v>2.8125</v>
      </c>
      <c r="N661" s="13">
        <v>15255</v>
      </c>
    </row>
    <row r="662" spans="1:14" x14ac:dyDescent="0.25">
      <c r="A662" s="11">
        <v>652</v>
      </c>
      <c r="B662" s="12">
        <f t="shared" si="60"/>
        <v>15281.25</v>
      </c>
      <c r="C662" s="12">
        <f t="shared" si="61"/>
        <v>94.25</v>
      </c>
      <c r="D662" s="13">
        <v>15187</v>
      </c>
      <c r="F662" s="11">
        <v>652</v>
      </c>
      <c r="G662" s="12">
        <f t="shared" si="62"/>
        <v>15281.25</v>
      </c>
      <c r="H662" s="12">
        <f t="shared" si="63"/>
        <v>6.25</v>
      </c>
      <c r="I662" s="13">
        <v>15275</v>
      </c>
      <c r="K662" s="11">
        <v>652</v>
      </c>
      <c r="L662" s="12">
        <f t="shared" si="64"/>
        <v>15281.25</v>
      </c>
      <c r="M662" s="12">
        <f t="shared" si="65"/>
        <v>1.25</v>
      </c>
      <c r="N662" s="13">
        <v>15280</v>
      </c>
    </row>
    <row r="663" spans="1:14" x14ac:dyDescent="0.25">
      <c r="A663" s="11">
        <v>653</v>
      </c>
      <c r="B663" s="12">
        <f t="shared" si="60"/>
        <v>15304.6875</v>
      </c>
      <c r="C663" s="12">
        <f t="shared" si="61"/>
        <v>117.6875</v>
      </c>
      <c r="D663" s="13">
        <v>15187</v>
      </c>
      <c r="F663" s="11">
        <v>653</v>
      </c>
      <c r="G663" s="12">
        <f t="shared" si="62"/>
        <v>15304.6875</v>
      </c>
      <c r="H663" s="12">
        <f t="shared" si="63"/>
        <v>4.6875</v>
      </c>
      <c r="I663" s="13">
        <v>15300</v>
      </c>
      <c r="K663" s="11">
        <v>653</v>
      </c>
      <c r="L663" s="12">
        <f t="shared" si="64"/>
        <v>15304.6875</v>
      </c>
      <c r="M663" s="12">
        <f t="shared" si="65"/>
        <v>2.6875</v>
      </c>
      <c r="N663" s="13">
        <v>15302</v>
      </c>
    </row>
    <row r="664" spans="1:14" x14ac:dyDescent="0.25">
      <c r="A664" s="11">
        <v>654</v>
      </c>
      <c r="B664" s="12">
        <f t="shared" si="60"/>
        <v>15328.125</v>
      </c>
      <c r="C664" s="12">
        <f t="shared" si="61"/>
        <v>141.125</v>
      </c>
      <c r="D664" s="13">
        <v>15187</v>
      </c>
      <c r="F664" s="11">
        <v>654</v>
      </c>
      <c r="G664" s="12">
        <f t="shared" si="62"/>
        <v>15328.125</v>
      </c>
      <c r="H664" s="12">
        <f t="shared" si="63"/>
        <v>3.125</v>
      </c>
      <c r="I664" s="13">
        <v>15325</v>
      </c>
      <c r="K664" s="11">
        <v>654</v>
      </c>
      <c r="L664" s="12">
        <f t="shared" si="64"/>
        <v>15328.125</v>
      </c>
      <c r="M664" s="12">
        <f t="shared" si="65"/>
        <v>1.125</v>
      </c>
      <c r="N664" s="13">
        <v>15327</v>
      </c>
    </row>
    <row r="665" spans="1:14" x14ac:dyDescent="0.25">
      <c r="A665" s="11">
        <v>655</v>
      </c>
      <c r="B665" s="12">
        <f t="shared" si="60"/>
        <v>15351.5625</v>
      </c>
      <c r="C665" s="12">
        <f t="shared" si="61"/>
        <v>164.5625</v>
      </c>
      <c r="D665" s="13">
        <v>15187</v>
      </c>
      <c r="F665" s="11">
        <v>655</v>
      </c>
      <c r="G665" s="12">
        <f t="shared" si="62"/>
        <v>15351.5625</v>
      </c>
      <c r="H665" s="12">
        <f t="shared" si="63"/>
        <v>1.5625</v>
      </c>
      <c r="I665" s="13">
        <v>15350</v>
      </c>
      <c r="K665" s="11">
        <v>655</v>
      </c>
      <c r="L665" s="12">
        <f t="shared" si="64"/>
        <v>15351.5625</v>
      </c>
      <c r="M665" s="12">
        <f t="shared" si="65"/>
        <v>1.5625</v>
      </c>
      <c r="N665" s="13">
        <v>15350</v>
      </c>
    </row>
    <row r="666" spans="1:14" x14ac:dyDescent="0.25">
      <c r="A666" s="11">
        <v>656</v>
      </c>
      <c r="B666" s="12">
        <f t="shared" si="60"/>
        <v>15375</v>
      </c>
      <c r="C666" s="12">
        <f t="shared" si="61"/>
        <v>0</v>
      </c>
      <c r="D666" s="13">
        <v>15375</v>
      </c>
      <c r="F666" s="11">
        <v>656</v>
      </c>
      <c r="G666" s="12">
        <f t="shared" si="62"/>
        <v>15375</v>
      </c>
      <c r="H666" s="12">
        <f t="shared" si="63"/>
        <v>0</v>
      </c>
      <c r="I666" s="13">
        <v>15375</v>
      </c>
      <c r="K666" s="11">
        <v>656</v>
      </c>
      <c r="L666" s="12">
        <f t="shared" si="64"/>
        <v>15375</v>
      </c>
      <c r="M666" s="12">
        <f t="shared" si="65"/>
        <v>0</v>
      </c>
      <c r="N666" s="13">
        <v>15375</v>
      </c>
    </row>
    <row r="667" spans="1:14" x14ac:dyDescent="0.25">
      <c r="A667" s="11">
        <v>657</v>
      </c>
      <c r="B667" s="12">
        <f t="shared" si="60"/>
        <v>15398.4375</v>
      </c>
      <c r="C667" s="12">
        <f t="shared" si="61"/>
        <v>23.4375</v>
      </c>
      <c r="D667" s="13">
        <v>15375</v>
      </c>
      <c r="F667" s="11">
        <v>657</v>
      </c>
      <c r="G667" s="12">
        <f t="shared" si="62"/>
        <v>15398.4375</v>
      </c>
      <c r="H667" s="12">
        <f t="shared" si="63"/>
        <v>13.4375</v>
      </c>
      <c r="I667" s="13">
        <v>15385</v>
      </c>
      <c r="K667" s="11">
        <v>657</v>
      </c>
      <c r="L667" s="12">
        <f t="shared" si="64"/>
        <v>15398.4375</v>
      </c>
      <c r="M667" s="12">
        <f t="shared" si="65"/>
        <v>1.4375</v>
      </c>
      <c r="N667" s="13">
        <v>15397</v>
      </c>
    </row>
    <row r="668" spans="1:14" x14ac:dyDescent="0.25">
      <c r="A668" s="11">
        <v>658</v>
      </c>
      <c r="B668" s="12">
        <f t="shared" si="60"/>
        <v>15421.875</v>
      </c>
      <c r="C668" s="12">
        <f t="shared" si="61"/>
        <v>46.875</v>
      </c>
      <c r="D668" s="13">
        <v>15375</v>
      </c>
      <c r="F668" s="11">
        <v>658</v>
      </c>
      <c r="G668" s="12">
        <f t="shared" si="62"/>
        <v>15421.875</v>
      </c>
      <c r="H668" s="12">
        <f t="shared" si="63"/>
        <v>11.875</v>
      </c>
      <c r="I668" s="13">
        <v>15410</v>
      </c>
      <c r="K668" s="11">
        <v>658</v>
      </c>
      <c r="L668" s="12">
        <f t="shared" si="64"/>
        <v>15421.875</v>
      </c>
      <c r="M668" s="12">
        <f t="shared" si="65"/>
        <v>1.875</v>
      </c>
      <c r="N668" s="13">
        <v>15420</v>
      </c>
    </row>
    <row r="669" spans="1:14" x14ac:dyDescent="0.25">
      <c r="A669" s="11">
        <v>659</v>
      </c>
      <c r="B669" s="12">
        <f t="shared" si="60"/>
        <v>15445.3125</v>
      </c>
      <c r="C669" s="12">
        <f t="shared" si="61"/>
        <v>70.3125</v>
      </c>
      <c r="D669" s="13">
        <v>15375</v>
      </c>
      <c r="F669" s="11">
        <v>659</v>
      </c>
      <c r="G669" s="12">
        <f t="shared" si="62"/>
        <v>15445.3125</v>
      </c>
      <c r="H669" s="12">
        <f t="shared" si="63"/>
        <v>10.3125</v>
      </c>
      <c r="I669" s="13">
        <v>15435</v>
      </c>
      <c r="K669" s="11">
        <v>659</v>
      </c>
      <c r="L669" s="12">
        <f t="shared" si="64"/>
        <v>15445.3125</v>
      </c>
      <c r="M669" s="12">
        <f t="shared" si="65"/>
        <v>3.3125</v>
      </c>
      <c r="N669" s="13">
        <v>15442</v>
      </c>
    </row>
    <row r="670" spans="1:14" x14ac:dyDescent="0.25">
      <c r="A670" s="11">
        <v>660</v>
      </c>
      <c r="B670" s="12">
        <f t="shared" si="60"/>
        <v>15468.75</v>
      </c>
      <c r="C670" s="12">
        <f t="shared" si="61"/>
        <v>93.75</v>
      </c>
      <c r="D670" s="13">
        <v>15375</v>
      </c>
      <c r="F670" s="11">
        <v>660</v>
      </c>
      <c r="G670" s="12">
        <f t="shared" si="62"/>
        <v>15468.75</v>
      </c>
      <c r="H670" s="12">
        <f t="shared" si="63"/>
        <v>8.75</v>
      </c>
      <c r="I670" s="13">
        <v>15460</v>
      </c>
      <c r="K670" s="11">
        <v>660</v>
      </c>
      <c r="L670" s="12">
        <f t="shared" si="64"/>
        <v>15468.75</v>
      </c>
      <c r="M670" s="12">
        <f t="shared" si="65"/>
        <v>1.75</v>
      </c>
      <c r="N670" s="13">
        <v>15467</v>
      </c>
    </row>
    <row r="671" spans="1:14" x14ac:dyDescent="0.25">
      <c r="A671" s="11">
        <v>661</v>
      </c>
      <c r="B671" s="12">
        <f t="shared" si="60"/>
        <v>15492.1875</v>
      </c>
      <c r="C671" s="12">
        <f t="shared" si="61"/>
        <v>117.1875</v>
      </c>
      <c r="D671" s="13">
        <v>15375</v>
      </c>
      <c r="F671" s="11">
        <v>661</v>
      </c>
      <c r="G671" s="12">
        <f t="shared" si="62"/>
        <v>15492.1875</v>
      </c>
      <c r="H671" s="12">
        <f t="shared" si="63"/>
        <v>7.1875</v>
      </c>
      <c r="I671" s="13">
        <v>15485</v>
      </c>
      <c r="K671" s="11">
        <v>661</v>
      </c>
      <c r="L671" s="12">
        <f t="shared" si="64"/>
        <v>15492.1875</v>
      </c>
      <c r="M671" s="12">
        <f t="shared" si="65"/>
        <v>2.1875</v>
      </c>
      <c r="N671" s="13">
        <v>15490</v>
      </c>
    </row>
    <row r="672" spans="1:14" x14ac:dyDescent="0.25">
      <c r="A672" s="11">
        <v>662</v>
      </c>
      <c r="B672" s="12">
        <f t="shared" si="60"/>
        <v>15515.625</v>
      </c>
      <c r="C672" s="12">
        <f t="shared" si="61"/>
        <v>140.625</v>
      </c>
      <c r="D672" s="13">
        <v>15375</v>
      </c>
      <c r="F672" s="11">
        <v>662</v>
      </c>
      <c r="G672" s="12">
        <f t="shared" si="62"/>
        <v>15515.625</v>
      </c>
      <c r="H672" s="12">
        <f t="shared" si="63"/>
        <v>5.625</v>
      </c>
      <c r="I672" s="13">
        <v>15510</v>
      </c>
      <c r="K672" s="11">
        <v>662</v>
      </c>
      <c r="L672" s="12">
        <f t="shared" si="64"/>
        <v>15515.625</v>
      </c>
      <c r="M672" s="12">
        <f t="shared" si="65"/>
        <v>0.625</v>
      </c>
      <c r="N672" s="13">
        <v>15515</v>
      </c>
    </row>
    <row r="673" spans="1:14" x14ac:dyDescent="0.25">
      <c r="A673" s="11">
        <v>663</v>
      </c>
      <c r="B673" s="12">
        <f t="shared" si="60"/>
        <v>15539.0625</v>
      </c>
      <c r="C673" s="12">
        <f t="shared" si="61"/>
        <v>164.0625</v>
      </c>
      <c r="D673" s="13">
        <v>15375</v>
      </c>
      <c r="F673" s="11">
        <v>663</v>
      </c>
      <c r="G673" s="12">
        <f t="shared" si="62"/>
        <v>15539.0625</v>
      </c>
      <c r="H673" s="12">
        <f t="shared" si="63"/>
        <v>4.0625</v>
      </c>
      <c r="I673" s="13">
        <v>15535</v>
      </c>
      <c r="K673" s="11">
        <v>663</v>
      </c>
      <c r="L673" s="12">
        <f t="shared" si="64"/>
        <v>15539.0625</v>
      </c>
      <c r="M673" s="12">
        <f t="shared" si="65"/>
        <v>2.0625</v>
      </c>
      <c r="N673" s="13">
        <v>15537</v>
      </c>
    </row>
    <row r="674" spans="1:14" x14ac:dyDescent="0.25">
      <c r="A674" s="11">
        <v>664</v>
      </c>
      <c r="B674" s="12">
        <f t="shared" si="60"/>
        <v>15562.5</v>
      </c>
      <c r="C674" s="12">
        <f t="shared" si="61"/>
        <v>0.5</v>
      </c>
      <c r="D674" s="13">
        <v>15562</v>
      </c>
      <c r="F674" s="11">
        <v>664</v>
      </c>
      <c r="G674" s="12">
        <f t="shared" si="62"/>
        <v>15562.5</v>
      </c>
      <c r="H674" s="12">
        <f t="shared" si="63"/>
        <v>2.5</v>
      </c>
      <c r="I674" s="13">
        <v>15560</v>
      </c>
      <c r="K674" s="11">
        <v>664</v>
      </c>
      <c r="L674" s="12">
        <f t="shared" si="64"/>
        <v>15562.5</v>
      </c>
      <c r="M674" s="12">
        <f t="shared" si="65"/>
        <v>0.5</v>
      </c>
      <c r="N674" s="13">
        <v>15562</v>
      </c>
    </row>
    <row r="675" spans="1:14" x14ac:dyDescent="0.25">
      <c r="A675" s="11">
        <v>665</v>
      </c>
      <c r="B675" s="12">
        <f t="shared" si="60"/>
        <v>15585.9375</v>
      </c>
      <c r="C675" s="12">
        <f t="shared" si="61"/>
        <v>23.9375</v>
      </c>
      <c r="D675" s="13">
        <v>15562</v>
      </c>
      <c r="F675" s="11">
        <v>665</v>
      </c>
      <c r="G675" s="12">
        <f t="shared" si="62"/>
        <v>15585.9375</v>
      </c>
      <c r="H675" s="12">
        <f t="shared" si="63"/>
        <v>10.9375</v>
      </c>
      <c r="I675" s="13">
        <v>15575</v>
      </c>
      <c r="K675" s="11">
        <v>665</v>
      </c>
      <c r="L675" s="12">
        <f t="shared" si="64"/>
        <v>15585.9375</v>
      </c>
      <c r="M675" s="12">
        <f t="shared" si="65"/>
        <v>0.9375</v>
      </c>
      <c r="N675" s="13">
        <v>15585</v>
      </c>
    </row>
    <row r="676" spans="1:14" x14ac:dyDescent="0.25">
      <c r="A676" s="11">
        <v>666</v>
      </c>
      <c r="B676" s="12">
        <f t="shared" si="60"/>
        <v>15609.375</v>
      </c>
      <c r="C676" s="12">
        <f t="shared" si="61"/>
        <v>47.375</v>
      </c>
      <c r="D676" s="13">
        <v>15562</v>
      </c>
      <c r="F676" s="11">
        <v>666</v>
      </c>
      <c r="G676" s="12">
        <f t="shared" si="62"/>
        <v>15609.375</v>
      </c>
      <c r="H676" s="12">
        <f t="shared" si="63"/>
        <v>9.375</v>
      </c>
      <c r="I676" s="13">
        <v>15600</v>
      </c>
      <c r="K676" s="11">
        <v>666</v>
      </c>
      <c r="L676" s="12">
        <f t="shared" si="64"/>
        <v>15609.375</v>
      </c>
      <c r="M676" s="12">
        <f t="shared" si="65"/>
        <v>2.375</v>
      </c>
      <c r="N676" s="13">
        <v>15607</v>
      </c>
    </row>
    <row r="677" spans="1:14" x14ac:dyDescent="0.25">
      <c r="A677" s="11">
        <v>667</v>
      </c>
      <c r="B677" s="12">
        <f t="shared" si="60"/>
        <v>15632.8125</v>
      </c>
      <c r="C677" s="12">
        <f t="shared" si="61"/>
        <v>70.8125</v>
      </c>
      <c r="D677" s="13">
        <v>15562</v>
      </c>
      <c r="F677" s="11">
        <v>667</v>
      </c>
      <c r="G677" s="12">
        <f t="shared" si="62"/>
        <v>15632.8125</v>
      </c>
      <c r="H677" s="12">
        <f t="shared" si="63"/>
        <v>7.8125</v>
      </c>
      <c r="I677" s="13">
        <v>15625</v>
      </c>
      <c r="K677" s="11">
        <v>667</v>
      </c>
      <c r="L677" s="12">
        <f t="shared" si="64"/>
        <v>15632.8125</v>
      </c>
      <c r="M677" s="12">
        <f t="shared" si="65"/>
        <v>2.8125</v>
      </c>
      <c r="N677" s="13">
        <v>15630</v>
      </c>
    </row>
    <row r="678" spans="1:14" x14ac:dyDescent="0.25">
      <c r="A678" s="11">
        <v>668</v>
      </c>
      <c r="B678" s="12">
        <f t="shared" si="60"/>
        <v>15656.25</v>
      </c>
      <c r="C678" s="12">
        <f t="shared" si="61"/>
        <v>94.25</v>
      </c>
      <c r="D678" s="13">
        <v>15562</v>
      </c>
      <c r="F678" s="11">
        <v>668</v>
      </c>
      <c r="G678" s="12">
        <f t="shared" si="62"/>
        <v>15656.25</v>
      </c>
      <c r="H678" s="12">
        <f t="shared" si="63"/>
        <v>6.25</v>
      </c>
      <c r="I678" s="13">
        <v>15650</v>
      </c>
      <c r="K678" s="11">
        <v>668</v>
      </c>
      <c r="L678" s="12">
        <f t="shared" si="64"/>
        <v>15656.25</v>
      </c>
      <c r="M678" s="12">
        <f t="shared" si="65"/>
        <v>1.25</v>
      </c>
      <c r="N678" s="13">
        <v>15655</v>
      </c>
    </row>
    <row r="679" spans="1:14" x14ac:dyDescent="0.25">
      <c r="A679" s="11">
        <v>669</v>
      </c>
      <c r="B679" s="12">
        <f t="shared" si="60"/>
        <v>15679.6875</v>
      </c>
      <c r="C679" s="12">
        <f t="shared" si="61"/>
        <v>117.6875</v>
      </c>
      <c r="D679" s="13">
        <v>15562</v>
      </c>
      <c r="F679" s="11">
        <v>669</v>
      </c>
      <c r="G679" s="12">
        <f t="shared" si="62"/>
        <v>15679.6875</v>
      </c>
      <c r="H679" s="12">
        <f t="shared" si="63"/>
        <v>4.6875</v>
      </c>
      <c r="I679" s="13">
        <v>15675</v>
      </c>
      <c r="K679" s="11">
        <v>669</v>
      </c>
      <c r="L679" s="12">
        <f t="shared" si="64"/>
        <v>15679.6875</v>
      </c>
      <c r="M679" s="12">
        <f t="shared" si="65"/>
        <v>2.6875</v>
      </c>
      <c r="N679" s="13">
        <v>15677</v>
      </c>
    </row>
    <row r="680" spans="1:14" x14ac:dyDescent="0.25">
      <c r="A680" s="11">
        <v>670</v>
      </c>
      <c r="B680" s="12">
        <f t="shared" si="60"/>
        <v>15703.125</v>
      </c>
      <c r="C680" s="12">
        <f t="shared" si="61"/>
        <v>141.125</v>
      </c>
      <c r="D680" s="13">
        <v>15562</v>
      </c>
      <c r="F680" s="11">
        <v>670</v>
      </c>
      <c r="G680" s="12">
        <f t="shared" si="62"/>
        <v>15703.125</v>
      </c>
      <c r="H680" s="12">
        <f t="shared" si="63"/>
        <v>3.125</v>
      </c>
      <c r="I680" s="13">
        <v>15700</v>
      </c>
      <c r="K680" s="11">
        <v>670</v>
      </c>
      <c r="L680" s="12">
        <f t="shared" si="64"/>
        <v>15703.125</v>
      </c>
      <c r="M680" s="12">
        <f t="shared" si="65"/>
        <v>1.125</v>
      </c>
      <c r="N680" s="13">
        <v>15702</v>
      </c>
    </row>
    <row r="681" spans="1:14" x14ac:dyDescent="0.25">
      <c r="A681" s="11">
        <v>671</v>
      </c>
      <c r="B681" s="12">
        <f t="shared" si="60"/>
        <v>15726.5625</v>
      </c>
      <c r="C681" s="12">
        <f t="shared" si="61"/>
        <v>164.5625</v>
      </c>
      <c r="D681" s="13">
        <v>15562</v>
      </c>
      <c r="F681" s="11">
        <v>671</v>
      </c>
      <c r="G681" s="12">
        <f t="shared" si="62"/>
        <v>15726.5625</v>
      </c>
      <c r="H681" s="12">
        <f t="shared" si="63"/>
        <v>1.5625</v>
      </c>
      <c r="I681" s="13">
        <v>15725</v>
      </c>
      <c r="K681" s="11">
        <v>671</v>
      </c>
      <c r="L681" s="12">
        <f t="shared" si="64"/>
        <v>15726.5625</v>
      </c>
      <c r="M681" s="12">
        <f t="shared" si="65"/>
        <v>1.5625</v>
      </c>
      <c r="N681" s="13">
        <v>15725</v>
      </c>
    </row>
    <row r="682" spans="1:14" x14ac:dyDescent="0.25">
      <c r="A682" s="11">
        <v>672</v>
      </c>
      <c r="B682" s="12">
        <f t="shared" si="60"/>
        <v>15750</v>
      </c>
      <c r="C682" s="12">
        <f t="shared" si="61"/>
        <v>0</v>
      </c>
      <c r="D682" s="13">
        <v>15750</v>
      </c>
      <c r="F682" s="11">
        <v>672</v>
      </c>
      <c r="G682" s="12">
        <f t="shared" si="62"/>
        <v>15750</v>
      </c>
      <c r="H682" s="12">
        <f t="shared" si="63"/>
        <v>0</v>
      </c>
      <c r="I682" s="13">
        <v>15750</v>
      </c>
      <c r="K682" s="11">
        <v>672</v>
      </c>
      <c r="L682" s="12">
        <f t="shared" si="64"/>
        <v>15750</v>
      </c>
      <c r="M682" s="12">
        <f t="shared" si="65"/>
        <v>0</v>
      </c>
      <c r="N682" s="13">
        <v>15750</v>
      </c>
    </row>
    <row r="683" spans="1:14" x14ac:dyDescent="0.25">
      <c r="A683" s="11">
        <v>673</v>
      </c>
      <c r="B683" s="12">
        <f t="shared" si="60"/>
        <v>15773.4375</v>
      </c>
      <c r="C683" s="12">
        <f t="shared" si="61"/>
        <v>23.4375</v>
      </c>
      <c r="D683" s="13">
        <v>15750</v>
      </c>
      <c r="F683" s="11">
        <v>673</v>
      </c>
      <c r="G683" s="12">
        <f t="shared" si="62"/>
        <v>15773.4375</v>
      </c>
      <c r="H683" s="12">
        <f t="shared" si="63"/>
        <v>13.4375</v>
      </c>
      <c r="I683" s="13">
        <v>15760</v>
      </c>
      <c r="K683" s="11">
        <v>673</v>
      </c>
      <c r="L683" s="12">
        <f t="shared" si="64"/>
        <v>15773.4375</v>
      </c>
      <c r="M683" s="12">
        <f t="shared" si="65"/>
        <v>1.4375</v>
      </c>
      <c r="N683" s="13">
        <v>15772</v>
      </c>
    </row>
    <row r="684" spans="1:14" x14ac:dyDescent="0.25">
      <c r="A684" s="11">
        <v>674</v>
      </c>
      <c r="B684" s="12">
        <f t="shared" si="60"/>
        <v>15796.875</v>
      </c>
      <c r="C684" s="12">
        <f t="shared" si="61"/>
        <v>46.875</v>
      </c>
      <c r="D684" s="13">
        <v>15750</v>
      </c>
      <c r="F684" s="11">
        <v>674</v>
      </c>
      <c r="G684" s="12">
        <f t="shared" si="62"/>
        <v>15796.875</v>
      </c>
      <c r="H684" s="12">
        <f t="shared" si="63"/>
        <v>11.875</v>
      </c>
      <c r="I684" s="13">
        <v>15785</v>
      </c>
      <c r="K684" s="11">
        <v>674</v>
      </c>
      <c r="L684" s="12">
        <f t="shared" si="64"/>
        <v>15796.875</v>
      </c>
      <c r="M684" s="12">
        <f t="shared" si="65"/>
        <v>1.875</v>
      </c>
      <c r="N684" s="13">
        <v>15795</v>
      </c>
    </row>
    <row r="685" spans="1:14" x14ac:dyDescent="0.25">
      <c r="A685" s="11">
        <v>675</v>
      </c>
      <c r="B685" s="12">
        <f t="shared" si="60"/>
        <v>15820.3125</v>
      </c>
      <c r="C685" s="12">
        <f t="shared" si="61"/>
        <v>70.3125</v>
      </c>
      <c r="D685" s="13">
        <v>15750</v>
      </c>
      <c r="F685" s="11">
        <v>675</v>
      </c>
      <c r="G685" s="12">
        <f t="shared" si="62"/>
        <v>15820.3125</v>
      </c>
      <c r="H685" s="12">
        <f t="shared" si="63"/>
        <v>10.3125</v>
      </c>
      <c r="I685" s="13">
        <v>15810</v>
      </c>
      <c r="K685" s="11">
        <v>675</v>
      </c>
      <c r="L685" s="12">
        <f t="shared" si="64"/>
        <v>15820.3125</v>
      </c>
      <c r="M685" s="12">
        <f t="shared" si="65"/>
        <v>3.3125</v>
      </c>
      <c r="N685" s="13">
        <v>15817</v>
      </c>
    </row>
    <row r="686" spans="1:14" x14ac:dyDescent="0.25">
      <c r="A686" s="11">
        <v>676</v>
      </c>
      <c r="B686" s="12">
        <f t="shared" si="60"/>
        <v>15843.75</v>
      </c>
      <c r="C686" s="12">
        <f t="shared" si="61"/>
        <v>93.75</v>
      </c>
      <c r="D686" s="13">
        <v>15750</v>
      </c>
      <c r="F686" s="11">
        <v>676</v>
      </c>
      <c r="G686" s="12">
        <f t="shared" si="62"/>
        <v>15843.75</v>
      </c>
      <c r="H686" s="12">
        <f t="shared" si="63"/>
        <v>8.75</v>
      </c>
      <c r="I686" s="13">
        <v>15835</v>
      </c>
      <c r="K686" s="11">
        <v>676</v>
      </c>
      <c r="L686" s="12">
        <f t="shared" si="64"/>
        <v>15843.75</v>
      </c>
      <c r="M686" s="12">
        <f t="shared" si="65"/>
        <v>1.75</v>
      </c>
      <c r="N686" s="13">
        <v>15842</v>
      </c>
    </row>
    <row r="687" spans="1:14" x14ac:dyDescent="0.25">
      <c r="A687" s="11">
        <v>677</v>
      </c>
      <c r="B687" s="12">
        <f t="shared" si="60"/>
        <v>15867.1875</v>
      </c>
      <c r="C687" s="12">
        <f t="shared" si="61"/>
        <v>117.1875</v>
      </c>
      <c r="D687" s="13">
        <v>15750</v>
      </c>
      <c r="F687" s="11">
        <v>677</v>
      </c>
      <c r="G687" s="12">
        <f t="shared" si="62"/>
        <v>15867.1875</v>
      </c>
      <c r="H687" s="12">
        <f t="shared" si="63"/>
        <v>7.1875</v>
      </c>
      <c r="I687" s="13">
        <v>15860</v>
      </c>
      <c r="K687" s="11">
        <v>677</v>
      </c>
      <c r="L687" s="12">
        <f t="shared" si="64"/>
        <v>15867.1875</v>
      </c>
      <c r="M687" s="12">
        <f t="shared" si="65"/>
        <v>2.1875</v>
      </c>
      <c r="N687" s="13">
        <v>15865</v>
      </c>
    </row>
    <row r="688" spans="1:14" x14ac:dyDescent="0.25">
      <c r="A688" s="11">
        <v>678</v>
      </c>
      <c r="B688" s="12">
        <f t="shared" si="60"/>
        <v>15890.625</v>
      </c>
      <c r="C688" s="12">
        <f t="shared" si="61"/>
        <v>140.625</v>
      </c>
      <c r="D688" s="13">
        <v>15750</v>
      </c>
      <c r="F688" s="11">
        <v>678</v>
      </c>
      <c r="G688" s="12">
        <f t="shared" si="62"/>
        <v>15890.625</v>
      </c>
      <c r="H688" s="12">
        <f t="shared" si="63"/>
        <v>5.625</v>
      </c>
      <c r="I688" s="13">
        <v>15885</v>
      </c>
      <c r="K688" s="11">
        <v>678</v>
      </c>
      <c r="L688" s="12">
        <f t="shared" si="64"/>
        <v>15890.625</v>
      </c>
      <c r="M688" s="12">
        <f t="shared" si="65"/>
        <v>0.625</v>
      </c>
      <c r="N688" s="13">
        <v>15890</v>
      </c>
    </row>
    <row r="689" spans="1:14" x14ac:dyDescent="0.25">
      <c r="A689" s="11">
        <v>679</v>
      </c>
      <c r="B689" s="12">
        <f t="shared" si="60"/>
        <v>15914.0625</v>
      </c>
      <c r="C689" s="12">
        <f t="shared" si="61"/>
        <v>164.0625</v>
      </c>
      <c r="D689" s="13">
        <v>15750</v>
      </c>
      <c r="F689" s="11">
        <v>679</v>
      </c>
      <c r="G689" s="12">
        <f t="shared" si="62"/>
        <v>15914.0625</v>
      </c>
      <c r="H689" s="12">
        <f t="shared" si="63"/>
        <v>4.0625</v>
      </c>
      <c r="I689" s="13">
        <v>15910</v>
      </c>
      <c r="K689" s="11">
        <v>679</v>
      </c>
      <c r="L689" s="12">
        <f t="shared" si="64"/>
        <v>15914.0625</v>
      </c>
      <c r="M689" s="12">
        <f t="shared" si="65"/>
        <v>2.0625</v>
      </c>
      <c r="N689" s="13">
        <v>15912</v>
      </c>
    </row>
    <row r="690" spans="1:14" x14ac:dyDescent="0.25">
      <c r="A690" s="11">
        <v>680</v>
      </c>
      <c r="B690" s="12">
        <f t="shared" si="60"/>
        <v>15937.5</v>
      </c>
      <c r="C690" s="12">
        <f t="shared" si="61"/>
        <v>0.5</v>
      </c>
      <c r="D690" s="13">
        <v>15937</v>
      </c>
      <c r="F690" s="11">
        <v>680</v>
      </c>
      <c r="G690" s="12">
        <f t="shared" si="62"/>
        <v>15937.5</v>
      </c>
      <c r="H690" s="12">
        <f t="shared" si="63"/>
        <v>2.5</v>
      </c>
      <c r="I690" s="13">
        <v>15935</v>
      </c>
      <c r="K690" s="11">
        <v>680</v>
      </c>
      <c r="L690" s="12">
        <f t="shared" si="64"/>
        <v>15937.5</v>
      </c>
      <c r="M690" s="12">
        <f t="shared" si="65"/>
        <v>0.5</v>
      </c>
      <c r="N690" s="13">
        <v>15937</v>
      </c>
    </row>
    <row r="691" spans="1:14" x14ac:dyDescent="0.25">
      <c r="A691" s="11">
        <v>681</v>
      </c>
      <c r="B691" s="12">
        <f t="shared" si="60"/>
        <v>15960.9375</v>
      </c>
      <c r="C691" s="12">
        <f t="shared" si="61"/>
        <v>23.9375</v>
      </c>
      <c r="D691" s="13">
        <v>15937</v>
      </c>
      <c r="F691" s="11">
        <v>681</v>
      </c>
      <c r="G691" s="12">
        <f t="shared" si="62"/>
        <v>15960.9375</v>
      </c>
      <c r="H691" s="12">
        <f t="shared" si="63"/>
        <v>10.9375</v>
      </c>
      <c r="I691" s="13">
        <v>15950</v>
      </c>
      <c r="K691" s="11">
        <v>681</v>
      </c>
      <c r="L691" s="12">
        <f t="shared" si="64"/>
        <v>15960.9375</v>
      </c>
      <c r="M691" s="12">
        <f t="shared" si="65"/>
        <v>0.9375</v>
      </c>
      <c r="N691" s="13">
        <v>15960</v>
      </c>
    </row>
    <row r="692" spans="1:14" x14ac:dyDescent="0.25">
      <c r="A692" s="11">
        <v>682</v>
      </c>
      <c r="B692" s="12">
        <f t="shared" si="60"/>
        <v>15984.375</v>
      </c>
      <c r="C692" s="12">
        <f t="shared" si="61"/>
        <v>47.375</v>
      </c>
      <c r="D692" s="13">
        <v>15937</v>
      </c>
      <c r="F692" s="11">
        <v>682</v>
      </c>
      <c r="G692" s="12">
        <f t="shared" si="62"/>
        <v>15984.375</v>
      </c>
      <c r="H692" s="12">
        <f t="shared" si="63"/>
        <v>9.375</v>
      </c>
      <c r="I692" s="13">
        <v>15975</v>
      </c>
      <c r="K692" s="11">
        <v>682</v>
      </c>
      <c r="L692" s="12">
        <f t="shared" si="64"/>
        <v>15984.375</v>
      </c>
      <c r="M692" s="12">
        <f t="shared" si="65"/>
        <v>2.375</v>
      </c>
      <c r="N692" s="13">
        <v>15982</v>
      </c>
    </row>
    <row r="693" spans="1:14" x14ac:dyDescent="0.25">
      <c r="A693" s="11">
        <v>683</v>
      </c>
      <c r="B693" s="12">
        <f t="shared" si="60"/>
        <v>16007.8125</v>
      </c>
      <c r="C693" s="12">
        <f t="shared" si="61"/>
        <v>70.8125</v>
      </c>
      <c r="D693" s="13">
        <v>15937</v>
      </c>
      <c r="F693" s="11">
        <v>683</v>
      </c>
      <c r="G693" s="12">
        <f t="shared" si="62"/>
        <v>16007.8125</v>
      </c>
      <c r="H693" s="12">
        <f t="shared" si="63"/>
        <v>7.8125</v>
      </c>
      <c r="I693" s="13">
        <v>16000</v>
      </c>
      <c r="K693" s="11">
        <v>683</v>
      </c>
      <c r="L693" s="12">
        <f t="shared" si="64"/>
        <v>16007.8125</v>
      </c>
      <c r="M693" s="12">
        <f t="shared" si="65"/>
        <v>2.8125</v>
      </c>
      <c r="N693" s="13">
        <v>16005</v>
      </c>
    </row>
    <row r="694" spans="1:14" x14ac:dyDescent="0.25">
      <c r="A694" s="11">
        <v>684</v>
      </c>
      <c r="B694" s="12">
        <f t="shared" si="60"/>
        <v>16031.25</v>
      </c>
      <c r="C694" s="12">
        <f t="shared" si="61"/>
        <v>94.25</v>
      </c>
      <c r="D694" s="13">
        <v>15937</v>
      </c>
      <c r="F694" s="11">
        <v>684</v>
      </c>
      <c r="G694" s="12">
        <f t="shared" si="62"/>
        <v>16031.25</v>
      </c>
      <c r="H694" s="12">
        <f t="shared" si="63"/>
        <v>6.25</v>
      </c>
      <c r="I694" s="13">
        <v>16025</v>
      </c>
      <c r="K694" s="11">
        <v>684</v>
      </c>
      <c r="L694" s="12">
        <f t="shared" si="64"/>
        <v>16031.25</v>
      </c>
      <c r="M694" s="12">
        <f t="shared" si="65"/>
        <v>1.25</v>
      </c>
      <c r="N694" s="13">
        <v>16030</v>
      </c>
    </row>
    <row r="695" spans="1:14" x14ac:dyDescent="0.25">
      <c r="A695" s="11">
        <v>685</v>
      </c>
      <c r="B695" s="12">
        <f t="shared" si="60"/>
        <v>16054.6875</v>
      </c>
      <c r="C695" s="12">
        <f t="shared" si="61"/>
        <v>117.6875</v>
      </c>
      <c r="D695" s="13">
        <v>15937</v>
      </c>
      <c r="F695" s="11">
        <v>685</v>
      </c>
      <c r="G695" s="12">
        <f t="shared" si="62"/>
        <v>16054.6875</v>
      </c>
      <c r="H695" s="12">
        <f t="shared" si="63"/>
        <v>4.6875</v>
      </c>
      <c r="I695" s="13">
        <v>16050</v>
      </c>
      <c r="K695" s="11">
        <v>685</v>
      </c>
      <c r="L695" s="12">
        <f t="shared" si="64"/>
        <v>16054.6875</v>
      </c>
      <c r="M695" s="12">
        <f t="shared" si="65"/>
        <v>2.6875</v>
      </c>
      <c r="N695" s="13">
        <v>16052</v>
      </c>
    </row>
    <row r="696" spans="1:14" x14ac:dyDescent="0.25">
      <c r="A696" s="11">
        <v>686</v>
      </c>
      <c r="B696" s="12">
        <f t="shared" si="60"/>
        <v>16078.125</v>
      </c>
      <c r="C696" s="12">
        <f t="shared" si="61"/>
        <v>141.125</v>
      </c>
      <c r="D696" s="13">
        <v>15937</v>
      </c>
      <c r="F696" s="11">
        <v>686</v>
      </c>
      <c r="G696" s="12">
        <f t="shared" si="62"/>
        <v>16078.125</v>
      </c>
      <c r="H696" s="12">
        <f t="shared" si="63"/>
        <v>3.125</v>
      </c>
      <c r="I696" s="13">
        <v>16075</v>
      </c>
      <c r="K696" s="11">
        <v>686</v>
      </c>
      <c r="L696" s="12">
        <f t="shared" si="64"/>
        <v>16078.125</v>
      </c>
      <c r="M696" s="12">
        <f t="shared" si="65"/>
        <v>1.125</v>
      </c>
      <c r="N696" s="13">
        <v>16077</v>
      </c>
    </row>
    <row r="697" spans="1:14" x14ac:dyDescent="0.25">
      <c r="A697" s="11">
        <v>687</v>
      </c>
      <c r="B697" s="12">
        <f t="shared" si="60"/>
        <v>16101.5625</v>
      </c>
      <c r="C697" s="12">
        <f t="shared" si="61"/>
        <v>164.5625</v>
      </c>
      <c r="D697" s="13">
        <v>15937</v>
      </c>
      <c r="F697" s="11">
        <v>687</v>
      </c>
      <c r="G697" s="12">
        <f t="shared" si="62"/>
        <v>16101.5625</v>
      </c>
      <c r="H697" s="12">
        <f t="shared" si="63"/>
        <v>1.5625</v>
      </c>
      <c r="I697" s="13">
        <v>16100</v>
      </c>
      <c r="K697" s="11">
        <v>687</v>
      </c>
      <c r="L697" s="12">
        <f t="shared" si="64"/>
        <v>16101.5625</v>
      </c>
      <c r="M697" s="12">
        <f t="shared" si="65"/>
        <v>1.5625</v>
      </c>
      <c r="N697" s="13">
        <v>16100</v>
      </c>
    </row>
    <row r="698" spans="1:14" x14ac:dyDescent="0.25">
      <c r="A698" s="11">
        <v>688</v>
      </c>
      <c r="B698" s="12">
        <f t="shared" si="60"/>
        <v>16125</v>
      </c>
      <c r="C698" s="12">
        <f t="shared" si="61"/>
        <v>0</v>
      </c>
      <c r="D698" s="13">
        <v>16125</v>
      </c>
      <c r="F698" s="11">
        <v>688</v>
      </c>
      <c r="G698" s="12">
        <f t="shared" si="62"/>
        <v>16125</v>
      </c>
      <c r="H698" s="12">
        <f t="shared" si="63"/>
        <v>0</v>
      </c>
      <c r="I698" s="13">
        <v>16125</v>
      </c>
      <c r="K698" s="11">
        <v>688</v>
      </c>
      <c r="L698" s="12">
        <f t="shared" si="64"/>
        <v>16125</v>
      </c>
      <c r="M698" s="12">
        <f t="shared" si="65"/>
        <v>0</v>
      </c>
      <c r="N698" s="13">
        <v>16125</v>
      </c>
    </row>
    <row r="699" spans="1:14" x14ac:dyDescent="0.25">
      <c r="A699" s="11">
        <v>689</v>
      </c>
      <c r="B699" s="12">
        <f t="shared" si="60"/>
        <v>16148.4375</v>
      </c>
      <c r="C699" s="12">
        <f t="shared" si="61"/>
        <v>23.4375</v>
      </c>
      <c r="D699" s="13">
        <v>16125</v>
      </c>
      <c r="F699" s="11">
        <v>689</v>
      </c>
      <c r="G699" s="12">
        <f t="shared" si="62"/>
        <v>16148.4375</v>
      </c>
      <c r="H699" s="12">
        <f t="shared" si="63"/>
        <v>13.4375</v>
      </c>
      <c r="I699" s="13">
        <v>16135</v>
      </c>
      <c r="K699" s="11">
        <v>689</v>
      </c>
      <c r="L699" s="12">
        <f t="shared" si="64"/>
        <v>16148.4375</v>
      </c>
      <c r="M699" s="12">
        <f t="shared" si="65"/>
        <v>1.4375</v>
      </c>
      <c r="N699" s="13">
        <v>16147</v>
      </c>
    </row>
    <row r="700" spans="1:14" x14ac:dyDescent="0.25">
      <c r="A700" s="11">
        <v>690</v>
      </c>
      <c r="B700" s="12">
        <f t="shared" si="60"/>
        <v>16171.875</v>
      </c>
      <c r="C700" s="12">
        <f t="shared" si="61"/>
        <v>46.875</v>
      </c>
      <c r="D700" s="13">
        <v>16125</v>
      </c>
      <c r="F700" s="11">
        <v>690</v>
      </c>
      <c r="G700" s="12">
        <f t="shared" si="62"/>
        <v>16171.875</v>
      </c>
      <c r="H700" s="12">
        <f t="shared" si="63"/>
        <v>11.875</v>
      </c>
      <c r="I700" s="13">
        <v>16160</v>
      </c>
      <c r="K700" s="11">
        <v>690</v>
      </c>
      <c r="L700" s="12">
        <f t="shared" si="64"/>
        <v>16171.875</v>
      </c>
      <c r="M700" s="12">
        <f t="shared" si="65"/>
        <v>1.875</v>
      </c>
      <c r="N700" s="13">
        <v>16170</v>
      </c>
    </row>
    <row r="701" spans="1:14" x14ac:dyDescent="0.25">
      <c r="A701" s="11">
        <v>691</v>
      </c>
      <c r="B701" s="12">
        <f t="shared" si="60"/>
        <v>16195.3125</v>
      </c>
      <c r="C701" s="12">
        <f t="shared" si="61"/>
        <v>70.3125</v>
      </c>
      <c r="D701" s="13">
        <v>16125</v>
      </c>
      <c r="F701" s="11">
        <v>691</v>
      </c>
      <c r="G701" s="12">
        <f t="shared" si="62"/>
        <v>16195.3125</v>
      </c>
      <c r="H701" s="12">
        <f t="shared" si="63"/>
        <v>10.3125</v>
      </c>
      <c r="I701" s="13">
        <v>16185</v>
      </c>
      <c r="K701" s="11">
        <v>691</v>
      </c>
      <c r="L701" s="12">
        <f t="shared" si="64"/>
        <v>16195.3125</v>
      </c>
      <c r="M701" s="12">
        <f t="shared" si="65"/>
        <v>3.3125</v>
      </c>
      <c r="N701" s="13">
        <v>16192</v>
      </c>
    </row>
    <row r="702" spans="1:14" x14ac:dyDescent="0.25">
      <c r="A702" s="11">
        <v>692</v>
      </c>
      <c r="B702" s="12">
        <f t="shared" si="60"/>
        <v>16218.75</v>
      </c>
      <c r="C702" s="12">
        <f t="shared" si="61"/>
        <v>93.75</v>
      </c>
      <c r="D702" s="13">
        <v>16125</v>
      </c>
      <c r="F702" s="11">
        <v>692</v>
      </c>
      <c r="G702" s="12">
        <f t="shared" si="62"/>
        <v>16218.75</v>
      </c>
      <c r="H702" s="12">
        <f t="shared" si="63"/>
        <v>8.75</v>
      </c>
      <c r="I702" s="13">
        <v>16210</v>
      </c>
      <c r="K702" s="11">
        <v>692</v>
      </c>
      <c r="L702" s="12">
        <f t="shared" si="64"/>
        <v>16218.75</v>
      </c>
      <c r="M702" s="12">
        <f t="shared" si="65"/>
        <v>1.75</v>
      </c>
      <c r="N702" s="13">
        <v>16217</v>
      </c>
    </row>
    <row r="703" spans="1:14" x14ac:dyDescent="0.25">
      <c r="A703" s="11">
        <v>693</v>
      </c>
      <c r="B703" s="12">
        <f t="shared" si="60"/>
        <v>16242.1875</v>
      </c>
      <c r="C703" s="12">
        <f t="shared" si="61"/>
        <v>117.1875</v>
      </c>
      <c r="D703" s="13">
        <v>16125</v>
      </c>
      <c r="F703" s="11">
        <v>693</v>
      </c>
      <c r="G703" s="12">
        <f t="shared" si="62"/>
        <v>16242.1875</v>
      </c>
      <c r="H703" s="12">
        <f t="shared" si="63"/>
        <v>7.1875</v>
      </c>
      <c r="I703" s="13">
        <v>16235</v>
      </c>
      <c r="K703" s="11">
        <v>693</v>
      </c>
      <c r="L703" s="12">
        <f t="shared" si="64"/>
        <v>16242.1875</v>
      </c>
      <c r="M703" s="12">
        <f t="shared" si="65"/>
        <v>2.1875</v>
      </c>
      <c r="N703" s="13">
        <v>16240</v>
      </c>
    </row>
    <row r="704" spans="1:14" x14ac:dyDescent="0.25">
      <c r="A704" s="11">
        <v>694</v>
      </c>
      <c r="B704" s="12">
        <f t="shared" si="60"/>
        <v>16265.625</v>
      </c>
      <c r="C704" s="12">
        <f t="shared" si="61"/>
        <v>140.625</v>
      </c>
      <c r="D704" s="13">
        <v>16125</v>
      </c>
      <c r="F704" s="11">
        <v>694</v>
      </c>
      <c r="G704" s="12">
        <f t="shared" si="62"/>
        <v>16265.625</v>
      </c>
      <c r="H704" s="12">
        <f t="shared" si="63"/>
        <v>5.625</v>
      </c>
      <c r="I704" s="13">
        <v>16260</v>
      </c>
      <c r="K704" s="11">
        <v>694</v>
      </c>
      <c r="L704" s="12">
        <f t="shared" si="64"/>
        <v>16265.625</v>
      </c>
      <c r="M704" s="12">
        <f t="shared" si="65"/>
        <v>0.625</v>
      </c>
      <c r="N704" s="13">
        <v>16265</v>
      </c>
    </row>
    <row r="705" spans="1:14" x14ac:dyDescent="0.25">
      <c r="A705" s="11">
        <v>695</v>
      </c>
      <c r="B705" s="12">
        <f t="shared" si="60"/>
        <v>16289.0625</v>
      </c>
      <c r="C705" s="12">
        <f t="shared" si="61"/>
        <v>164.0625</v>
      </c>
      <c r="D705" s="13">
        <v>16125</v>
      </c>
      <c r="F705" s="11">
        <v>695</v>
      </c>
      <c r="G705" s="12">
        <f t="shared" si="62"/>
        <v>16289.0625</v>
      </c>
      <c r="H705" s="12">
        <f t="shared" si="63"/>
        <v>4.0625</v>
      </c>
      <c r="I705" s="13">
        <v>16285</v>
      </c>
      <c r="K705" s="11">
        <v>695</v>
      </c>
      <c r="L705" s="12">
        <f t="shared" si="64"/>
        <v>16289.0625</v>
      </c>
      <c r="M705" s="12">
        <f t="shared" si="65"/>
        <v>2.0625</v>
      </c>
      <c r="N705" s="13">
        <v>16287</v>
      </c>
    </row>
    <row r="706" spans="1:14" x14ac:dyDescent="0.25">
      <c r="A706" s="11">
        <v>696</v>
      </c>
      <c r="B706" s="12">
        <f t="shared" si="60"/>
        <v>16312.5</v>
      </c>
      <c r="C706" s="12">
        <f t="shared" si="61"/>
        <v>0.5</v>
      </c>
      <c r="D706" s="13">
        <v>16312</v>
      </c>
      <c r="F706" s="11">
        <v>696</v>
      </c>
      <c r="G706" s="12">
        <f t="shared" si="62"/>
        <v>16312.5</v>
      </c>
      <c r="H706" s="12">
        <f t="shared" si="63"/>
        <v>2.5</v>
      </c>
      <c r="I706" s="13">
        <v>16310</v>
      </c>
      <c r="K706" s="11">
        <v>696</v>
      </c>
      <c r="L706" s="12">
        <f t="shared" si="64"/>
        <v>16312.5</v>
      </c>
      <c r="M706" s="12">
        <f t="shared" si="65"/>
        <v>0.5</v>
      </c>
      <c r="N706" s="13">
        <v>16312</v>
      </c>
    </row>
    <row r="707" spans="1:14" x14ac:dyDescent="0.25">
      <c r="A707" s="11">
        <v>697</v>
      </c>
      <c r="B707" s="12">
        <f t="shared" si="60"/>
        <v>16335.9375</v>
      </c>
      <c r="C707" s="12">
        <f t="shared" si="61"/>
        <v>23.9375</v>
      </c>
      <c r="D707" s="13">
        <v>16312</v>
      </c>
      <c r="F707" s="11">
        <v>697</v>
      </c>
      <c r="G707" s="12">
        <f t="shared" si="62"/>
        <v>16335.9375</v>
      </c>
      <c r="H707" s="12">
        <f t="shared" si="63"/>
        <v>10.9375</v>
      </c>
      <c r="I707" s="13">
        <v>16325</v>
      </c>
      <c r="K707" s="11">
        <v>697</v>
      </c>
      <c r="L707" s="12">
        <f t="shared" si="64"/>
        <v>16335.9375</v>
      </c>
      <c r="M707" s="12">
        <f t="shared" si="65"/>
        <v>0.9375</v>
      </c>
      <c r="N707" s="13">
        <v>16335</v>
      </c>
    </row>
    <row r="708" spans="1:14" x14ac:dyDescent="0.25">
      <c r="A708" s="11">
        <v>698</v>
      </c>
      <c r="B708" s="12">
        <f t="shared" si="60"/>
        <v>16359.375</v>
      </c>
      <c r="C708" s="12">
        <f t="shared" si="61"/>
        <v>47.375</v>
      </c>
      <c r="D708" s="13">
        <v>16312</v>
      </c>
      <c r="F708" s="11">
        <v>698</v>
      </c>
      <c r="G708" s="12">
        <f t="shared" si="62"/>
        <v>16359.375</v>
      </c>
      <c r="H708" s="12">
        <f t="shared" si="63"/>
        <v>9.375</v>
      </c>
      <c r="I708" s="13">
        <v>16350</v>
      </c>
      <c r="K708" s="11">
        <v>698</v>
      </c>
      <c r="L708" s="12">
        <f t="shared" si="64"/>
        <v>16359.375</v>
      </c>
      <c r="M708" s="12">
        <f t="shared" si="65"/>
        <v>2.375</v>
      </c>
      <c r="N708" s="13">
        <v>16357</v>
      </c>
    </row>
    <row r="709" spans="1:14" x14ac:dyDescent="0.25">
      <c r="A709" s="11">
        <v>699</v>
      </c>
      <c r="B709" s="12">
        <f t="shared" si="60"/>
        <v>16382.8125</v>
      </c>
      <c r="C709" s="12">
        <f t="shared" si="61"/>
        <v>70.8125</v>
      </c>
      <c r="D709" s="13">
        <v>16312</v>
      </c>
      <c r="F709" s="11">
        <v>699</v>
      </c>
      <c r="G709" s="12">
        <f t="shared" si="62"/>
        <v>16382.8125</v>
      </c>
      <c r="H709" s="12">
        <f t="shared" si="63"/>
        <v>7.8125</v>
      </c>
      <c r="I709" s="13">
        <v>16375</v>
      </c>
      <c r="K709" s="11">
        <v>699</v>
      </c>
      <c r="L709" s="12">
        <f t="shared" si="64"/>
        <v>16382.8125</v>
      </c>
      <c r="M709" s="12">
        <f t="shared" si="65"/>
        <v>2.8125</v>
      </c>
      <c r="N709" s="13">
        <v>16380</v>
      </c>
    </row>
    <row r="710" spans="1:14" x14ac:dyDescent="0.25">
      <c r="A710" s="11">
        <v>700</v>
      </c>
      <c r="B710" s="12">
        <f t="shared" si="60"/>
        <v>16406.25</v>
      </c>
      <c r="C710" s="12">
        <f t="shared" si="61"/>
        <v>94.25</v>
      </c>
      <c r="D710" s="13">
        <v>16312</v>
      </c>
      <c r="F710" s="11">
        <v>700</v>
      </c>
      <c r="G710" s="12">
        <f t="shared" si="62"/>
        <v>16406.25</v>
      </c>
      <c r="H710" s="12">
        <f t="shared" si="63"/>
        <v>6.25</v>
      </c>
      <c r="I710" s="13">
        <v>16400</v>
      </c>
      <c r="K710" s="11">
        <v>700</v>
      </c>
      <c r="L710" s="12">
        <f t="shared" si="64"/>
        <v>16406.25</v>
      </c>
      <c r="M710" s="12">
        <f t="shared" si="65"/>
        <v>2.25</v>
      </c>
      <c r="N710" s="13">
        <v>16404</v>
      </c>
    </row>
    <row r="711" spans="1:14" x14ac:dyDescent="0.25">
      <c r="A711" s="11">
        <v>701</v>
      </c>
      <c r="B711" s="12">
        <f t="shared" si="60"/>
        <v>16429.6875</v>
      </c>
      <c r="C711" s="12">
        <f t="shared" si="61"/>
        <v>117.6875</v>
      </c>
      <c r="D711" s="13">
        <v>16312</v>
      </c>
      <c r="F711" s="11">
        <v>701</v>
      </c>
      <c r="G711" s="12">
        <f t="shared" si="62"/>
        <v>16429.6875</v>
      </c>
      <c r="H711" s="12">
        <f t="shared" si="63"/>
        <v>4.6875</v>
      </c>
      <c r="I711" s="13">
        <v>16425</v>
      </c>
      <c r="K711" s="11">
        <v>701</v>
      </c>
      <c r="L711" s="12">
        <f t="shared" si="64"/>
        <v>16429.6875</v>
      </c>
      <c r="M711" s="12">
        <f t="shared" si="65"/>
        <v>1.6875</v>
      </c>
      <c r="N711" s="13">
        <v>16428</v>
      </c>
    </row>
    <row r="712" spans="1:14" x14ac:dyDescent="0.25">
      <c r="A712" s="11">
        <v>702</v>
      </c>
      <c r="B712" s="12">
        <f t="shared" si="60"/>
        <v>16453.125</v>
      </c>
      <c r="C712" s="12">
        <f t="shared" si="61"/>
        <v>141.125</v>
      </c>
      <c r="D712" s="13">
        <v>16312</v>
      </c>
      <c r="F712" s="11">
        <v>702</v>
      </c>
      <c r="G712" s="12">
        <f t="shared" si="62"/>
        <v>16453.125</v>
      </c>
      <c r="H712" s="12">
        <f t="shared" si="63"/>
        <v>3.125</v>
      </c>
      <c r="I712" s="13">
        <v>16450</v>
      </c>
      <c r="K712" s="11">
        <v>702</v>
      </c>
      <c r="L712" s="12">
        <f t="shared" si="64"/>
        <v>16453.125</v>
      </c>
      <c r="M712" s="12">
        <f t="shared" si="65"/>
        <v>4.125</v>
      </c>
      <c r="N712" s="13">
        <v>16449</v>
      </c>
    </row>
    <row r="713" spans="1:14" x14ac:dyDescent="0.25">
      <c r="A713" s="11">
        <v>703</v>
      </c>
      <c r="B713" s="12">
        <f t="shared" si="60"/>
        <v>16476.5625</v>
      </c>
      <c r="C713" s="12">
        <f t="shared" si="61"/>
        <v>164.5625</v>
      </c>
      <c r="D713" s="13">
        <v>16312</v>
      </c>
      <c r="F713" s="11">
        <v>703</v>
      </c>
      <c r="G713" s="12">
        <f t="shared" si="62"/>
        <v>16476.5625</v>
      </c>
      <c r="H713" s="12">
        <f t="shared" si="63"/>
        <v>1.5625</v>
      </c>
      <c r="I713" s="13">
        <v>16475</v>
      </c>
      <c r="K713" s="11">
        <v>703</v>
      </c>
      <c r="L713" s="12">
        <f t="shared" si="64"/>
        <v>16476.5625</v>
      </c>
      <c r="M713" s="12">
        <f t="shared" si="65"/>
        <v>3.5625</v>
      </c>
      <c r="N713" s="13">
        <v>16473</v>
      </c>
    </row>
    <row r="714" spans="1:14" x14ac:dyDescent="0.25">
      <c r="A714" s="11">
        <v>704</v>
      </c>
      <c r="B714" s="12">
        <f t="shared" si="60"/>
        <v>16500</v>
      </c>
      <c r="C714" s="12">
        <f t="shared" si="61"/>
        <v>0</v>
      </c>
      <c r="D714" s="13">
        <v>16500</v>
      </c>
      <c r="F714" s="11">
        <v>704</v>
      </c>
      <c r="G714" s="12">
        <f t="shared" si="62"/>
        <v>16500</v>
      </c>
      <c r="H714" s="12">
        <f t="shared" si="63"/>
        <v>0</v>
      </c>
      <c r="I714" s="13">
        <v>16500</v>
      </c>
      <c r="K714" s="11">
        <v>704</v>
      </c>
      <c r="L714" s="12">
        <f t="shared" si="64"/>
        <v>16500</v>
      </c>
      <c r="M714" s="12">
        <f t="shared" si="65"/>
        <v>0</v>
      </c>
      <c r="N714" s="13">
        <v>16500</v>
      </c>
    </row>
    <row r="715" spans="1:14" x14ac:dyDescent="0.25">
      <c r="A715" s="11">
        <v>705</v>
      </c>
      <c r="B715" s="12">
        <f t="shared" si="60"/>
        <v>16523.4375</v>
      </c>
      <c r="C715" s="12">
        <f t="shared" si="61"/>
        <v>23.4375</v>
      </c>
      <c r="D715" s="13">
        <v>16500</v>
      </c>
      <c r="F715" s="11">
        <v>705</v>
      </c>
      <c r="G715" s="12">
        <f t="shared" si="62"/>
        <v>16523.4375</v>
      </c>
      <c r="H715" s="12">
        <f t="shared" si="63"/>
        <v>13.4375</v>
      </c>
      <c r="I715" s="13">
        <v>16510</v>
      </c>
      <c r="K715" s="11">
        <v>705</v>
      </c>
      <c r="L715" s="12">
        <f t="shared" si="64"/>
        <v>16523.4375</v>
      </c>
      <c r="M715" s="12">
        <f t="shared" si="65"/>
        <v>2.4375</v>
      </c>
      <c r="N715" s="13">
        <v>16521</v>
      </c>
    </row>
    <row r="716" spans="1:14" x14ac:dyDescent="0.25">
      <c r="A716" s="11">
        <v>706</v>
      </c>
      <c r="B716" s="12">
        <f t="shared" si="60"/>
        <v>16546.875</v>
      </c>
      <c r="C716" s="12">
        <f t="shared" si="61"/>
        <v>46.875</v>
      </c>
      <c r="D716" s="13">
        <v>16500</v>
      </c>
      <c r="F716" s="11">
        <v>706</v>
      </c>
      <c r="G716" s="12">
        <f t="shared" si="62"/>
        <v>16546.875</v>
      </c>
      <c r="H716" s="12">
        <f t="shared" si="63"/>
        <v>11.875</v>
      </c>
      <c r="I716" s="13">
        <v>16535</v>
      </c>
      <c r="K716" s="11">
        <v>706</v>
      </c>
      <c r="L716" s="12">
        <f t="shared" si="64"/>
        <v>16546.875</v>
      </c>
      <c r="M716" s="12">
        <f t="shared" si="65"/>
        <v>1.875</v>
      </c>
      <c r="N716" s="13">
        <v>16545</v>
      </c>
    </row>
    <row r="717" spans="1:14" x14ac:dyDescent="0.25">
      <c r="A717" s="11">
        <v>707</v>
      </c>
      <c r="B717" s="12">
        <f t="shared" ref="B717:B780" si="66">A717*375/16</f>
        <v>16570.3125</v>
      </c>
      <c r="C717" s="12">
        <f t="shared" ref="C717:C780" si="67">B717-D717</f>
        <v>70.3125</v>
      </c>
      <c r="D717" s="13">
        <v>16500</v>
      </c>
      <c r="F717" s="11">
        <v>707</v>
      </c>
      <c r="G717" s="12">
        <f t="shared" ref="G717:G780" si="68">F717*375/16</f>
        <v>16570.3125</v>
      </c>
      <c r="H717" s="12">
        <f t="shared" ref="H717:H780" si="69">G717-I717</f>
        <v>10.3125</v>
      </c>
      <c r="I717" s="13">
        <v>16560</v>
      </c>
      <c r="K717" s="11">
        <v>707</v>
      </c>
      <c r="L717" s="12">
        <f t="shared" ref="L717:L780" si="70">K717*375/16</f>
        <v>16570.3125</v>
      </c>
      <c r="M717" s="12">
        <f t="shared" ref="M717:M780" si="71">L717-N717</f>
        <v>4.3125</v>
      </c>
      <c r="N717" s="13">
        <v>16566</v>
      </c>
    </row>
    <row r="718" spans="1:14" x14ac:dyDescent="0.25">
      <c r="A718" s="11">
        <v>708</v>
      </c>
      <c r="B718" s="12">
        <f t="shared" si="66"/>
        <v>16593.75</v>
      </c>
      <c r="C718" s="12">
        <f t="shared" si="67"/>
        <v>93.75</v>
      </c>
      <c r="D718" s="13">
        <v>16500</v>
      </c>
      <c r="F718" s="11">
        <v>708</v>
      </c>
      <c r="G718" s="12">
        <f t="shared" si="68"/>
        <v>16593.75</v>
      </c>
      <c r="H718" s="12">
        <f t="shared" si="69"/>
        <v>8.75</v>
      </c>
      <c r="I718" s="13">
        <v>16585</v>
      </c>
      <c r="K718" s="11">
        <v>708</v>
      </c>
      <c r="L718" s="12">
        <f t="shared" si="70"/>
        <v>16593.75</v>
      </c>
      <c r="M718" s="12">
        <f t="shared" si="71"/>
        <v>0.75</v>
      </c>
      <c r="N718" s="13">
        <v>16593</v>
      </c>
    </row>
    <row r="719" spans="1:14" x14ac:dyDescent="0.25">
      <c r="A719" s="11">
        <v>709</v>
      </c>
      <c r="B719" s="12">
        <f t="shared" si="66"/>
        <v>16617.1875</v>
      </c>
      <c r="C719" s="12">
        <f t="shared" si="67"/>
        <v>117.1875</v>
      </c>
      <c r="D719" s="13">
        <v>16500</v>
      </c>
      <c r="F719" s="11">
        <v>709</v>
      </c>
      <c r="G719" s="12">
        <f t="shared" si="68"/>
        <v>16617.1875</v>
      </c>
      <c r="H719" s="12">
        <f t="shared" si="69"/>
        <v>7.1875</v>
      </c>
      <c r="I719" s="13">
        <v>16610</v>
      </c>
      <c r="K719" s="11">
        <v>709</v>
      </c>
      <c r="L719" s="12">
        <f t="shared" si="70"/>
        <v>16617.1875</v>
      </c>
      <c r="M719" s="12">
        <f t="shared" si="71"/>
        <v>3.1875</v>
      </c>
      <c r="N719" s="13">
        <v>16614</v>
      </c>
    </row>
    <row r="720" spans="1:14" x14ac:dyDescent="0.25">
      <c r="A720" s="11">
        <v>710</v>
      </c>
      <c r="B720" s="12">
        <f t="shared" si="66"/>
        <v>16640.625</v>
      </c>
      <c r="C720" s="12">
        <f t="shared" si="67"/>
        <v>140.625</v>
      </c>
      <c r="D720" s="13">
        <v>16500</v>
      </c>
      <c r="F720" s="11">
        <v>710</v>
      </c>
      <c r="G720" s="12">
        <f t="shared" si="68"/>
        <v>16640.625</v>
      </c>
      <c r="H720" s="12">
        <f t="shared" si="69"/>
        <v>5.625</v>
      </c>
      <c r="I720" s="13">
        <v>16635</v>
      </c>
      <c r="K720" s="11">
        <v>710</v>
      </c>
      <c r="L720" s="12">
        <f t="shared" si="70"/>
        <v>16640.625</v>
      </c>
      <c r="M720" s="12">
        <f t="shared" si="71"/>
        <v>2.625</v>
      </c>
      <c r="N720" s="13">
        <v>16638</v>
      </c>
    </row>
    <row r="721" spans="1:14" x14ac:dyDescent="0.25">
      <c r="A721" s="11">
        <v>711</v>
      </c>
      <c r="B721" s="12">
        <f t="shared" si="66"/>
        <v>16664.0625</v>
      </c>
      <c r="C721" s="12">
        <f t="shared" si="67"/>
        <v>164.0625</v>
      </c>
      <c r="D721" s="13">
        <v>16500</v>
      </c>
      <c r="F721" s="11">
        <v>711</v>
      </c>
      <c r="G721" s="12">
        <f t="shared" si="68"/>
        <v>16664.0625</v>
      </c>
      <c r="H721" s="12">
        <f t="shared" si="69"/>
        <v>4.0625</v>
      </c>
      <c r="I721" s="13">
        <v>16660</v>
      </c>
      <c r="K721" s="11">
        <v>711</v>
      </c>
      <c r="L721" s="12">
        <f t="shared" si="70"/>
        <v>16664.0625</v>
      </c>
      <c r="M721" s="12">
        <f t="shared" si="71"/>
        <v>5.0625</v>
      </c>
      <c r="N721" s="13">
        <v>16659</v>
      </c>
    </row>
    <row r="722" spans="1:14" x14ac:dyDescent="0.25">
      <c r="A722" s="11">
        <v>712</v>
      </c>
      <c r="B722" s="12">
        <f t="shared" si="66"/>
        <v>16687.5</v>
      </c>
      <c r="C722" s="12">
        <f t="shared" si="67"/>
        <v>187.5</v>
      </c>
      <c r="D722" s="13">
        <v>16500</v>
      </c>
      <c r="F722" s="11">
        <v>712</v>
      </c>
      <c r="G722" s="12">
        <f t="shared" si="68"/>
        <v>16687.5</v>
      </c>
      <c r="H722" s="12">
        <f t="shared" si="69"/>
        <v>2.5</v>
      </c>
      <c r="I722" s="13">
        <v>16685</v>
      </c>
      <c r="K722" s="11">
        <v>712</v>
      </c>
      <c r="L722" s="12">
        <f t="shared" si="70"/>
        <v>16687.5</v>
      </c>
      <c r="M722" s="12">
        <f t="shared" si="71"/>
        <v>1.5</v>
      </c>
      <c r="N722" s="13">
        <v>16686</v>
      </c>
    </row>
    <row r="723" spans="1:14" x14ac:dyDescent="0.25">
      <c r="A723" s="11">
        <v>713</v>
      </c>
      <c r="B723" s="12">
        <f t="shared" si="66"/>
        <v>16710.9375</v>
      </c>
      <c r="C723" s="12">
        <f t="shared" si="67"/>
        <v>210.9375</v>
      </c>
      <c r="D723" s="13">
        <v>16500</v>
      </c>
      <c r="F723" s="11">
        <v>713</v>
      </c>
      <c r="G723" s="12">
        <f t="shared" si="68"/>
        <v>16710.9375</v>
      </c>
      <c r="H723" s="12">
        <f t="shared" si="69"/>
        <v>10.9375</v>
      </c>
      <c r="I723" s="13">
        <v>16700</v>
      </c>
      <c r="K723" s="11">
        <v>713</v>
      </c>
      <c r="L723" s="12">
        <f t="shared" si="70"/>
        <v>16710.9375</v>
      </c>
      <c r="M723" s="12">
        <f t="shared" si="71"/>
        <v>0.9375</v>
      </c>
      <c r="N723" s="13">
        <v>16710</v>
      </c>
    </row>
    <row r="724" spans="1:14" x14ac:dyDescent="0.25">
      <c r="A724" s="11">
        <v>714</v>
      </c>
      <c r="B724" s="12">
        <f t="shared" si="66"/>
        <v>16734.375</v>
      </c>
      <c r="C724" s="12">
        <f t="shared" si="67"/>
        <v>234.375</v>
      </c>
      <c r="D724" s="13">
        <v>16500</v>
      </c>
      <c r="F724" s="11">
        <v>714</v>
      </c>
      <c r="G724" s="12">
        <f t="shared" si="68"/>
        <v>16734.375</v>
      </c>
      <c r="H724" s="12">
        <f t="shared" si="69"/>
        <v>9.375</v>
      </c>
      <c r="I724" s="13">
        <v>16725</v>
      </c>
      <c r="K724" s="11">
        <v>714</v>
      </c>
      <c r="L724" s="12">
        <f t="shared" si="70"/>
        <v>16734.375</v>
      </c>
      <c r="M724" s="12">
        <f t="shared" si="71"/>
        <v>3.375</v>
      </c>
      <c r="N724" s="13">
        <v>16731</v>
      </c>
    </row>
    <row r="725" spans="1:14" x14ac:dyDescent="0.25">
      <c r="A725" s="11">
        <v>715</v>
      </c>
      <c r="B725" s="12">
        <f t="shared" si="66"/>
        <v>16757.8125</v>
      </c>
      <c r="C725" s="12">
        <f t="shared" si="67"/>
        <v>257.8125</v>
      </c>
      <c r="D725" s="13">
        <v>16500</v>
      </c>
      <c r="F725" s="11">
        <v>715</v>
      </c>
      <c r="G725" s="12">
        <f t="shared" si="68"/>
        <v>16757.8125</v>
      </c>
      <c r="H725" s="12">
        <f t="shared" si="69"/>
        <v>7.8125</v>
      </c>
      <c r="I725" s="13">
        <v>16750</v>
      </c>
      <c r="K725" s="11">
        <v>715</v>
      </c>
      <c r="L725" s="12">
        <f t="shared" si="70"/>
        <v>16757.8125</v>
      </c>
      <c r="M725" s="12">
        <f t="shared" si="71"/>
        <v>2.8125</v>
      </c>
      <c r="N725" s="13">
        <v>16755</v>
      </c>
    </row>
    <row r="726" spans="1:14" x14ac:dyDescent="0.25">
      <c r="A726" s="11">
        <v>716</v>
      </c>
      <c r="B726" s="12">
        <f t="shared" si="66"/>
        <v>16781.25</v>
      </c>
      <c r="C726" s="12">
        <f t="shared" si="67"/>
        <v>281.25</v>
      </c>
      <c r="D726" s="13">
        <v>16500</v>
      </c>
      <c r="F726" s="11">
        <v>716</v>
      </c>
      <c r="G726" s="12">
        <f t="shared" si="68"/>
        <v>16781.25</v>
      </c>
      <c r="H726" s="12">
        <f t="shared" si="69"/>
        <v>6.25</v>
      </c>
      <c r="I726" s="13">
        <v>16775</v>
      </c>
      <c r="K726" s="11">
        <v>716</v>
      </c>
      <c r="L726" s="12">
        <f t="shared" si="70"/>
        <v>16781.25</v>
      </c>
      <c r="M726" s="12">
        <f t="shared" si="71"/>
        <v>2.25</v>
      </c>
      <c r="N726" s="13">
        <v>16779</v>
      </c>
    </row>
    <row r="727" spans="1:14" x14ac:dyDescent="0.25">
      <c r="A727" s="11">
        <v>717</v>
      </c>
      <c r="B727" s="12">
        <f t="shared" si="66"/>
        <v>16804.6875</v>
      </c>
      <c r="C727" s="12">
        <f t="shared" si="67"/>
        <v>304.6875</v>
      </c>
      <c r="D727" s="13">
        <v>16500</v>
      </c>
      <c r="F727" s="11">
        <v>717</v>
      </c>
      <c r="G727" s="12">
        <f t="shared" si="68"/>
        <v>16804.6875</v>
      </c>
      <c r="H727" s="12">
        <f t="shared" si="69"/>
        <v>4.6875</v>
      </c>
      <c r="I727" s="13">
        <v>16800</v>
      </c>
      <c r="K727" s="11">
        <v>717</v>
      </c>
      <c r="L727" s="12">
        <f t="shared" si="70"/>
        <v>16804.6875</v>
      </c>
      <c r="M727" s="12">
        <f t="shared" si="71"/>
        <v>1.6875</v>
      </c>
      <c r="N727" s="13">
        <v>16803</v>
      </c>
    </row>
    <row r="728" spans="1:14" x14ac:dyDescent="0.25">
      <c r="A728" s="11">
        <v>718</v>
      </c>
      <c r="B728" s="12">
        <f t="shared" si="66"/>
        <v>16828.125</v>
      </c>
      <c r="C728" s="12">
        <f t="shared" si="67"/>
        <v>328.125</v>
      </c>
      <c r="D728" s="13">
        <v>16500</v>
      </c>
      <c r="F728" s="11">
        <v>718</v>
      </c>
      <c r="G728" s="12">
        <f t="shared" si="68"/>
        <v>16828.125</v>
      </c>
      <c r="H728" s="12">
        <f t="shared" si="69"/>
        <v>3.125</v>
      </c>
      <c r="I728" s="13">
        <v>16825</v>
      </c>
      <c r="K728" s="11">
        <v>718</v>
      </c>
      <c r="L728" s="12">
        <f t="shared" si="70"/>
        <v>16828.125</v>
      </c>
      <c r="M728" s="12">
        <f t="shared" si="71"/>
        <v>4.125</v>
      </c>
      <c r="N728" s="13">
        <v>16824</v>
      </c>
    </row>
    <row r="729" spans="1:14" x14ac:dyDescent="0.25">
      <c r="A729" s="11">
        <v>719</v>
      </c>
      <c r="B729" s="12">
        <f t="shared" si="66"/>
        <v>16851.5625</v>
      </c>
      <c r="C729" s="12">
        <f t="shared" si="67"/>
        <v>351.5625</v>
      </c>
      <c r="D729" s="13">
        <v>16500</v>
      </c>
      <c r="F729" s="11">
        <v>719</v>
      </c>
      <c r="G729" s="12">
        <f t="shared" si="68"/>
        <v>16851.5625</v>
      </c>
      <c r="H729" s="12">
        <f t="shared" si="69"/>
        <v>1.5625</v>
      </c>
      <c r="I729" s="13">
        <v>16850</v>
      </c>
      <c r="K729" s="11">
        <v>719</v>
      </c>
      <c r="L729" s="12">
        <f t="shared" si="70"/>
        <v>16851.5625</v>
      </c>
      <c r="M729" s="12">
        <f t="shared" si="71"/>
        <v>3.5625</v>
      </c>
      <c r="N729" s="13">
        <v>16848</v>
      </c>
    </row>
    <row r="730" spans="1:14" x14ac:dyDescent="0.25">
      <c r="A730" s="11">
        <v>720</v>
      </c>
      <c r="B730" s="12">
        <f t="shared" si="66"/>
        <v>16875</v>
      </c>
      <c r="C730" s="12">
        <f t="shared" si="67"/>
        <v>0</v>
      </c>
      <c r="D730" s="13">
        <v>16875</v>
      </c>
      <c r="F730" s="11">
        <v>720</v>
      </c>
      <c r="G730" s="12">
        <f t="shared" si="68"/>
        <v>16875</v>
      </c>
      <c r="H730" s="12">
        <f t="shared" si="69"/>
        <v>0</v>
      </c>
      <c r="I730" s="13">
        <v>16875</v>
      </c>
      <c r="K730" s="11">
        <v>720</v>
      </c>
      <c r="L730" s="12">
        <f t="shared" si="70"/>
        <v>16875</v>
      </c>
      <c r="M730" s="12">
        <f t="shared" si="71"/>
        <v>0</v>
      </c>
      <c r="N730" s="13">
        <v>16875</v>
      </c>
    </row>
    <row r="731" spans="1:14" x14ac:dyDescent="0.25">
      <c r="A731" s="11">
        <v>721</v>
      </c>
      <c r="B731" s="12">
        <f t="shared" si="66"/>
        <v>16898.4375</v>
      </c>
      <c r="C731" s="12">
        <f t="shared" si="67"/>
        <v>23.4375</v>
      </c>
      <c r="D731" s="13">
        <v>16875</v>
      </c>
      <c r="F731" s="11">
        <v>721</v>
      </c>
      <c r="G731" s="12">
        <f t="shared" si="68"/>
        <v>16898.4375</v>
      </c>
      <c r="H731" s="12">
        <f t="shared" si="69"/>
        <v>13.4375</v>
      </c>
      <c r="I731" s="13">
        <v>16885</v>
      </c>
      <c r="K731" s="11">
        <v>721</v>
      </c>
      <c r="L731" s="12">
        <f t="shared" si="70"/>
        <v>16898.4375</v>
      </c>
      <c r="M731" s="12">
        <f t="shared" si="71"/>
        <v>2.4375</v>
      </c>
      <c r="N731" s="13">
        <v>16896</v>
      </c>
    </row>
    <row r="732" spans="1:14" x14ac:dyDescent="0.25">
      <c r="A732" s="11">
        <v>722</v>
      </c>
      <c r="B732" s="12">
        <f t="shared" si="66"/>
        <v>16921.875</v>
      </c>
      <c r="C732" s="12">
        <f t="shared" si="67"/>
        <v>46.875</v>
      </c>
      <c r="D732" s="13">
        <v>16875</v>
      </c>
      <c r="F732" s="11">
        <v>722</v>
      </c>
      <c r="G732" s="12">
        <f t="shared" si="68"/>
        <v>16921.875</v>
      </c>
      <c r="H732" s="12">
        <f t="shared" si="69"/>
        <v>11.875</v>
      </c>
      <c r="I732" s="13">
        <v>16910</v>
      </c>
      <c r="K732" s="11">
        <v>722</v>
      </c>
      <c r="L732" s="12">
        <f t="shared" si="70"/>
        <v>16921.875</v>
      </c>
      <c r="M732" s="12">
        <f t="shared" si="71"/>
        <v>1.875</v>
      </c>
      <c r="N732" s="13">
        <v>16920</v>
      </c>
    </row>
    <row r="733" spans="1:14" x14ac:dyDescent="0.25">
      <c r="A733" s="11">
        <v>723</v>
      </c>
      <c r="B733" s="12">
        <f t="shared" si="66"/>
        <v>16945.3125</v>
      </c>
      <c r="C733" s="12">
        <f t="shared" si="67"/>
        <v>70.3125</v>
      </c>
      <c r="D733" s="13">
        <v>16875</v>
      </c>
      <c r="F733" s="11">
        <v>723</v>
      </c>
      <c r="G733" s="12">
        <f t="shared" si="68"/>
        <v>16945.3125</v>
      </c>
      <c r="H733" s="12">
        <f t="shared" si="69"/>
        <v>10.3125</v>
      </c>
      <c r="I733" s="13">
        <v>16935</v>
      </c>
      <c r="K733" s="11">
        <v>723</v>
      </c>
      <c r="L733" s="12">
        <f t="shared" si="70"/>
        <v>16945.3125</v>
      </c>
      <c r="M733" s="12">
        <f t="shared" si="71"/>
        <v>4.3125</v>
      </c>
      <c r="N733" s="13">
        <v>16941</v>
      </c>
    </row>
    <row r="734" spans="1:14" x14ac:dyDescent="0.25">
      <c r="A734" s="11">
        <v>724</v>
      </c>
      <c r="B734" s="12">
        <f t="shared" si="66"/>
        <v>16968.75</v>
      </c>
      <c r="C734" s="12">
        <f t="shared" si="67"/>
        <v>93.75</v>
      </c>
      <c r="D734" s="13">
        <v>16875</v>
      </c>
      <c r="F734" s="11">
        <v>724</v>
      </c>
      <c r="G734" s="12">
        <f t="shared" si="68"/>
        <v>16968.75</v>
      </c>
      <c r="H734" s="12">
        <f t="shared" si="69"/>
        <v>8.75</v>
      </c>
      <c r="I734" s="13">
        <v>16960</v>
      </c>
      <c r="K734" s="11">
        <v>724</v>
      </c>
      <c r="L734" s="12">
        <f t="shared" si="70"/>
        <v>16968.75</v>
      </c>
      <c r="M734" s="12">
        <f t="shared" si="71"/>
        <v>0.75</v>
      </c>
      <c r="N734" s="13">
        <v>16968</v>
      </c>
    </row>
    <row r="735" spans="1:14" x14ac:dyDescent="0.25">
      <c r="A735" s="11">
        <v>725</v>
      </c>
      <c r="B735" s="12">
        <f t="shared" si="66"/>
        <v>16992.1875</v>
      </c>
      <c r="C735" s="12">
        <f t="shared" si="67"/>
        <v>117.1875</v>
      </c>
      <c r="D735" s="13">
        <v>16875</v>
      </c>
      <c r="F735" s="11">
        <v>725</v>
      </c>
      <c r="G735" s="12">
        <f t="shared" si="68"/>
        <v>16992.1875</v>
      </c>
      <c r="H735" s="12">
        <f t="shared" si="69"/>
        <v>7.1875</v>
      </c>
      <c r="I735" s="13">
        <v>16985</v>
      </c>
      <c r="K735" s="11">
        <v>725</v>
      </c>
      <c r="L735" s="12">
        <f t="shared" si="70"/>
        <v>16992.1875</v>
      </c>
      <c r="M735" s="12">
        <f t="shared" si="71"/>
        <v>3.1875</v>
      </c>
      <c r="N735" s="13">
        <v>16989</v>
      </c>
    </row>
    <row r="736" spans="1:14" x14ac:dyDescent="0.25">
      <c r="A736" s="11">
        <v>726</v>
      </c>
      <c r="B736" s="12">
        <f t="shared" si="66"/>
        <v>17015.625</v>
      </c>
      <c r="C736" s="12">
        <f t="shared" si="67"/>
        <v>140.625</v>
      </c>
      <c r="D736" s="13">
        <v>16875</v>
      </c>
      <c r="F736" s="11">
        <v>726</v>
      </c>
      <c r="G736" s="12">
        <f t="shared" si="68"/>
        <v>17015.625</v>
      </c>
      <c r="H736" s="12">
        <f t="shared" si="69"/>
        <v>5.625</v>
      </c>
      <c r="I736" s="13">
        <v>17010</v>
      </c>
      <c r="K736" s="11">
        <v>726</v>
      </c>
      <c r="L736" s="12">
        <f t="shared" si="70"/>
        <v>17015.625</v>
      </c>
      <c r="M736" s="12">
        <f t="shared" si="71"/>
        <v>2.625</v>
      </c>
      <c r="N736" s="13">
        <v>17013</v>
      </c>
    </row>
    <row r="737" spans="1:14" x14ac:dyDescent="0.25">
      <c r="A737" s="11">
        <v>727</v>
      </c>
      <c r="B737" s="12">
        <f t="shared" si="66"/>
        <v>17039.0625</v>
      </c>
      <c r="C737" s="12">
        <f t="shared" si="67"/>
        <v>164.0625</v>
      </c>
      <c r="D737" s="13">
        <v>16875</v>
      </c>
      <c r="F737" s="11">
        <v>727</v>
      </c>
      <c r="G737" s="12">
        <f t="shared" si="68"/>
        <v>17039.0625</v>
      </c>
      <c r="H737" s="12">
        <f t="shared" si="69"/>
        <v>4.0625</v>
      </c>
      <c r="I737" s="13">
        <v>17035</v>
      </c>
      <c r="K737" s="11">
        <v>727</v>
      </c>
      <c r="L737" s="12">
        <f t="shared" si="70"/>
        <v>17039.0625</v>
      </c>
      <c r="M737" s="12">
        <f t="shared" si="71"/>
        <v>5.0625</v>
      </c>
      <c r="N737" s="13">
        <v>17034</v>
      </c>
    </row>
    <row r="738" spans="1:14" x14ac:dyDescent="0.25">
      <c r="A738" s="11">
        <v>728</v>
      </c>
      <c r="B738" s="12">
        <f t="shared" si="66"/>
        <v>17062.5</v>
      </c>
      <c r="C738" s="12">
        <f t="shared" si="67"/>
        <v>187.5</v>
      </c>
      <c r="D738" s="13">
        <v>16875</v>
      </c>
      <c r="F738" s="11">
        <v>728</v>
      </c>
      <c r="G738" s="12">
        <f t="shared" si="68"/>
        <v>17062.5</v>
      </c>
      <c r="H738" s="12">
        <f t="shared" si="69"/>
        <v>2.5</v>
      </c>
      <c r="I738" s="13">
        <v>17060</v>
      </c>
      <c r="K738" s="11">
        <v>728</v>
      </c>
      <c r="L738" s="12">
        <f t="shared" si="70"/>
        <v>17062.5</v>
      </c>
      <c r="M738" s="12">
        <f t="shared" si="71"/>
        <v>1.5</v>
      </c>
      <c r="N738" s="13">
        <v>17061</v>
      </c>
    </row>
    <row r="739" spans="1:14" x14ac:dyDescent="0.25">
      <c r="A739" s="11">
        <v>729</v>
      </c>
      <c r="B739" s="12">
        <f t="shared" si="66"/>
        <v>17085.9375</v>
      </c>
      <c r="C739" s="12">
        <f t="shared" si="67"/>
        <v>210.9375</v>
      </c>
      <c r="D739" s="13">
        <v>16875</v>
      </c>
      <c r="F739" s="11">
        <v>729</v>
      </c>
      <c r="G739" s="12">
        <f t="shared" si="68"/>
        <v>17085.9375</v>
      </c>
      <c r="H739" s="12">
        <f t="shared" si="69"/>
        <v>10.9375</v>
      </c>
      <c r="I739" s="13">
        <v>17075</v>
      </c>
      <c r="K739" s="11">
        <v>729</v>
      </c>
      <c r="L739" s="12">
        <f t="shared" si="70"/>
        <v>17085.9375</v>
      </c>
      <c r="M739" s="12">
        <f t="shared" si="71"/>
        <v>0.9375</v>
      </c>
      <c r="N739" s="13">
        <v>17085</v>
      </c>
    </row>
    <row r="740" spans="1:14" x14ac:dyDescent="0.25">
      <c r="A740" s="11">
        <v>730</v>
      </c>
      <c r="B740" s="12">
        <f t="shared" si="66"/>
        <v>17109.375</v>
      </c>
      <c r="C740" s="12">
        <f t="shared" si="67"/>
        <v>234.375</v>
      </c>
      <c r="D740" s="13">
        <v>16875</v>
      </c>
      <c r="F740" s="11">
        <v>730</v>
      </c>
      <c r="G740" s="12">
        <f t="shared" si="68"/>
        <v>17109.375</v>
      </c>
      <c r="H740" s="12">
        <f t="shared" si="69"/>
        <v>9.375</v>
      </c>
      <c r="I740" s="13">
        <v>17100</v>
      </c>
      <c r="K740" s="11">
        <v>730</v>
      </c>
      <c r="L740" s="12">
        <f t="shared" si="70"/>
        <v>17109.375</v>
      </c>
      <c r="M740" s="12">
        <f t="shared" si="71"/>
        <v>3.375</v>
      </c>
      <c r="N740" s="13">
        <v>17106</v>
      </c>
    </row>
    <row r="741" spans="1:14" x14ac:dyDescent="0.25">
      <c r="A741" s="11">
        <v>731</v>
      </c>
      <c r="B741" s="12">
        <f t="shared" si="66"/>
        <v>17132.8125</v>
      </c>
      <c r="C741" s="12">
        <f t="shared" si="67"/>
        <v>257.8125</v>
      </c>
      <c r="D741" s="13">
        <v>16875</v>
      </c>
      <c r="F741" s="11">
        <v>731</v>
      </c>
      <c r="G741" s="12">
        <f t="shared" si="68"/>
        <v>17132.8125</v>
      </c>
      <c r="H741" s="12">
        <f t="shared" si="69"/>
        <v>7.8125</v>
      </c>
      <c r="I741" s="13">
        <v>17125</v>
      </c>
      <c r="K741" s="11">
        <v>731</v>
      </c>
      <c r="L741" s="12">
        <f t="shared" si="70"/>
        <v>17132.8125</v>
      </c>
      <c r="M741" s="12">
        <f t="shared" si="71"/>
        <v>2.8125</v>
      </c>
      <c r="N741" s="13">
        <v>17130</v>
      </c>
    </row>
    <row r="742" spans="1:14" x14ac:dyDescent="0.25">
      <c r="A742" s="11">
        <v>732</v>
      </c>
      <c r="B742" s="12">
        <f t="shared" si="66"/>
        <v>17156.25</v>
      </c>
      <c r="C742" s="12">
        <f t="shared" si="67"/>
        <v>281.25</v>
      </c>
      <c r="D742" s="13">
        <v>16875</v>
      </c>
      <c r="F742" s="11">
        <v>732</v>
      </c>
      <c r="G742" s="12">
        <f t="shared" si="68"/>
        <v>17156.25</v>
      </c>
      <c r="H742" s="12">
        <f t="shared" si="69"/>
        <v>6.25</v>
      </c>
      <c r="I742" s="13">
        <v>17150</v>
      </c>
      <c r="K742" s="11">
        <v>732</v>
      </c>
      <c r="L742" s="12">
        <f t="shared" si="70"/>
        <v>17156.25</v>
      </c>
      <c r="M742" s="12">
        <f t="shared" si="71"/>
        <v>2.25</v>
      </c>
      <c r="N742" s="13">
        <v>17154</v>
      </c>
    </row>
    <row r="743" spans="1:14" x14ac:dyDescent="0.25">
      <c r="A743" s="11">
        <v>733</v>
      </c>
      <c r="B743" s="12">
        <f t="shared" si="66"/>
        <v>17179.6875</v>
      </c>
      <c r="C743" s="12">
        <f t="shared" si="67"/>
        <v>304.6875</v>
      </c>
      <c r="D743" s="13">
        <v>16875</v>
      </c>
      <c r="F743" s="11">
        <v>733</v>
      </c>
      <c r="G743" s="12">
        <f t="shared" si="68"/>
        <v>17179.6875</v>
      </c>
      <c r="H743" s="12">
        <f t="shared" si="69"/>
        <v>4.6875</v>
      </c>
      <c r="I743" s="13">
        <v>17175</v>
      </c>
      <c r="K743" s="11">
        <v>733</v>
      </c>
      <c r="L743" s="12">
        <f t="shared" si="70"/>
        <v>17179.6875</v>
      </c>
      <c r="M743" s="12">
        <f t="shared" si="71"/>
        <v>1.6875</v>
      </c>
      <c r="N743" s="13">
        <v>17178</v>
      </c>
    </row>
    <row r="744" spans="1:14" x14ac:dyDescent="0.25">
      <c r="A744" s="11">
        <v>734</v>
      </c>
      <c r="B744" s="12">
        <f t="shared" si="66"/>
        <v>17203.125</v>
      </c>
      <c r="C744" s="12">
        <f t="shared" si="67"/>
        <v>328.125</v>
      </c>
      <c r="D744" s="13">
        <v>16875</v>
      </c>
      <c r="F744" s="11">
        <v>734</v>
      </c>
      <c r="G744" s="12">
        <f t="shared" si="68"/>
        <v>17203.125</v>
      </c>
      <c r="H744" s="12">
        <f t="shared" si="69"/>
        <v>3.125</v>
      </c>
      <c r="I744" s="13">
        <v>17200</v>
      </c>
      <c r="K744" s="11">
        <v>734</v>
      </c>
      <c r="L744" s="12">
        <f t="shared" si="70"/>
        <v>17203.125</v>
      </c>
      <c r="M744" s="12">
        <f t="shared" si="71"/>
        <v>4.125</v>
      </c>
      <c r="N744" s="13">
        <v>17199</v>
      </c>
    </row>
    <row r="745" spans="1:14" x14ac:dyDescent="0.25">
      <c r="A745" s="11">
        <v>735</v>
      </c>
      <c r="B745" s="12">
        <f t="shared" si="66"/>
        <v>17226.5625</v>
      </c>
      <c r="C745" s="12">
        <f t="shared" si="67"/>
        <v>351.5625</v>
      </c>
      <c r="D745" s="13">
        <v>16875</v>
      </c>
      <c r="F745" s="11">
        <v>735</v>
      </c>
      <c r="G745" s="12">
        <f t="shared" si="68"/>
        <v>17226.5625</v>
      </c>
      <c r="H745" s="12">
        <f t="shared" si="69"/>
        <v>1.5625</v>
      </c>
      <c r="I745" s="13">
        <v>17225</v>
      </c>
      <c r="K745" s="11">
        <v>735</v>
      </c>
      <c r="L745" s="12">
        <f t="shared" si="70"/>
        <v>17226.5625</v>
      </c>
      <c r="M745" s="12">
        <f t="shared" si="71"/>
        <v>3.5625</v>
      </c>
      <c r="N745" s="13">
        <v>17223</v>
      </c>
    </row>
    <row r="746" spans="1:14" x14ac:dyDescent="0.25">
      <c r="A746" s="11">
        <v>736</v>
      </c>
      <c r="B746" s="12">
        <f t="shared" si="66"/>
        <v>17250</v>
      </c>
      <c r="C746" s="12">
        <f t="shared" si="67"/>
        <v>0</v>
      </c>
      <c r="D746" s="13">
        <v>17250</v>
      </c>
      <c r="F746" s="11">
        <v>736</v>
      </c>
      <c r="G746" s="12">
        <f t="shared" si="68"/>
        <v>17250</v>
      </c>
      <c r="H746" s="12">
        <f t="shared" si="69"/>
        <v>0</v>
      </c>
      <c r="I746" s="13">
        <v>17250</v>
      </c>
      <c r="K746" s="11">
        <v>736</v>
      </c>
      <c r="L746" s="12">
        <f t="shared" si="70"/>
        <v>17250</v>
      </c>
      <c r="M746" s="12">
        <f t="shared" si="71"/>
        <v>0</v>
      </c>
      <c r="N746" s="13">
        <v>17250</v>
      </c>
    </row>
    <row r="747" spans="1:14" x14ac:dyDescent="0.25">
      <c r="A747" s="11">
        <v>737</v>
      </c>
      <c r="B747" s="12">
        <f t="shared" si="66"/>
        <v>17273.4375</v>
      </c>
      <c r="C747" s="12">
        <f t="shared" si="67"/>
        <v>23.4375</v>
      </c>
      <c r="D747" s="13">
        <v>17250</v>
      </c>
      <c r="F747" s="11">
        <v>737</v>
      </c>
      <c r="G747" s="12">
        <f t="shared" si="68"/>
        <v>17273.4375</v>
      </c>
      <c r="H747" s="12">
        <f t="shared" si="69"/>
        <v>13.4375</v>
      </c>
      <c r="I747" s="13">
        <v>17260</v>
      </c>
      <c r="K747" s="11">
        <v>737</v>
      </c>
      <c r="L747" s="12">
        <f t="shared" si="70"/>
        <v>17273.4375</v>
      </c>
      <c r="M747" s="12">
        <f t="shared" si="71"/>
        <v>2.4375</v>
      </c>
      <c r="N747" s="13">
        <v>17271</v>
      </c>
    </row>
    <row r="748" spans="1:14" x14ac:dyDescent="0.25">
      <c r="A748" s="11">
        <v>738</v>
      </c>
      <c r="B748" s="12">
        <f t="shared" si="66"/>
        <v>17296.875</v>
      </c>
      <c r="C748" s="12">
        <f t="shared" si="67"/>
        <v>46.875</v>
      </c>
      <c r="D748" s="13">
        <v>17250</v>
      </c>
      <c r="F748" s="11">
        <v>738</v>
      </c>
      <c r="G748" s="12">
        <f t="shared" si="68"/>
        <v>17296.875</v>
      </c>
      <c r="H748" s="12">
        <f t="shared" si="69"/>
        <v>11.875</v>
      </c>
      <c r="I748" s="13">
        <v>17285</v>
      </c>
      <c r="K748" s="11">
        <v>738</v>
      </c>
      <c r="L748" s="12">
        <f t="shared" si="70"/>
        <v>17296.875</v>
      </c>
      <c r="M748" s="12">
        <f t="shared" si="71"/>
        <v>1.875</v>
      </c>
      <c r="N748" s="13">
        <v>17295</v>
      </c>
    </row>
    <row r="749" spans="1:14" x14ac:dyDescent="0.25">
      <c r="A749" s="11">
        <v>739</v>
      </c>
      <c r="B749" s="12">
        <f t="shared" si="66"/>
        <v>17320.3125</v>
      </c>
      <c r="C749" s="12">
        <f t="shared" si="67"/>
        <v>70.3125</v>
      </c>
      <c r="D749" s="13">
        <v>17250</v>
      </c>
      <c r="F749" s="11">
        <v>739</v>
      </c>
      <c r="G749" s="12">
        <f t="shared" si="68"/>
        <v>17320.3125</v>
      </c>
      <c r="H749" s="12">
        <f t="shared" si="69"/>
        <v>10.3125</v>
      </c>
      <c r="I749" s="13">
        <v>17310</v>
      </c>
      <c r="K749" s="11">
        <v>739</v>
      </c>
      <c r="L749" s="12">
        <f t="shared" si="70"/>
        <v>17320.3125</v>
      </c>
      <c r="M749" s="12">
        <f t="shared" si="71"/>
        <v>4.3125</v>
      </c>
      <c r="N749" s="13">
        <v>17316</v>
      </c>
    </row>
    <row r="750" spans="1:14" x14ac:dyDescent="0.25">
      <c r="A750" s="11">
        <v>740</v>
      </c>
      <c r="B750" s="12">
        <f t="shared" si="66"/>
        <v>17343.75</v>
      </c>
      <c r="C750" s="12">
        <f t="shared" si="67"/>
        <v>93.75</v>
      </c>
      <c r="D750" s="13">
        <v>17250</v>
      </c>
      <c r="F750" s="11">
        <v>740</v>
      </c>
      <c r="G750" s="12">
        <f t="shared" si="68"/>
        <v>17343.75</v>
      </c>
      <c r="H750" s="12">
        <f t="shared" si="69"/>
        <v>8.75</v>
      </c>
      <c r="I750" s="13">
        <v>17335</v>
      </c>
      <c r="K750" s="11">
        <v>740</v>
      </c>
      <c r="L750" s="12">
        <f t="shared" si="70"/>
        <v>17343.75</v>
      </c>
      <c r="M750" s="12">
        <f t="shared" si="71"/>
        <v>0.75</v>
      </c>
      <c r="N750" s="13">
        <v>17343</v>
      </c>
    </row>
    <row r="751" spans="1:14" x14ac:dyDescent="0.25">
      <c r="A751" s="11">
        <v>741</v>
      </c>
      <c r="B751" s="12">
        <f t="shared" si="66"/>
        <v>17367.1875</v>
      </c>
      <c r="C751" s="12">
        <f t="shared" si="67"/>
        <v>117.1875</v>
      </c>
      <c r="D751" s="13">
        <v>17250</v>
      </c>
      <c r="F751" s="11">
        <v>741</v>
      </c>
      <c r="G751" s="12">
        <f t="shared" si="68"/>
        <v>17367.1875</v>
      </c>
      <c r="H751" s="12">
        <f t="shared" si="69"/>
        <v>7.1875</v>
      </c>
      <c r="I751" s="13">
        <v>17360</v>
      </c>
      <c r="K751" s="11">
        <v>741</v>
      </c>
      <c r="L751" s="12">
        <f t="shared" si="70"/>
        <v>17367.1875</v>
      </c>
      <c r="M751" s="12">
        <f t="shared" si="71"/>
        <v>3.1875</v>
      </c>
      <c r="N751" s="13">
        <v>17364</v>
      </c>
    </row>
    <row r="752" spans="1:14" x14ac:dyDescent="0.25">
      <c r="A752" s="11">
        <v>742</v>
      </c>
      <c r="B752" s="12">
        <f t="shared" si="66"/>
        <v>17390.625</v>
      </c>
      <c r="C752" s="12">
        <f t="shared" si="67"/>
        <v>140.625</v>
      </c>
      <c r="D752" s="13">
        <v>17250</v>
      </c>
      <c r="F752" s="11">
        <v>742</v>
      </c>
      <c r="G752" s="12">
        <f t="shared" si="68"/>
        <v>17390.625</v>
      </c>
      <c r="H752" s="12">
        <f t="shared" si="69"/>
        <v>5.625</v>
      </c>
      <c r="I752" s="13">
        <v>17385</v>
      </c>
      <c r="K752" s="11">
        <v>742</v>
      </c>
      <c r="L752" s="12">
        <f t="shared" si="70"/>
        <v>17390.625</v>
      </c>
      <c r="M752" s="12">
        <f t="shared" si="71"/>
        <v>2.625</v>
      </c>
      <c r="N752" s="13">
        <v>17388</v>
      </c>
    </row>
    <row r="753" spans="1:14" x14ac:dyDescent="0.25">
      <c r="A753" s="11">
        <v>743</v>
      </c>
      <c r="B753" s="12">
        <f t="shared" si="66"/>
        <v>17414.0625</v>
      </c>
      <c r="C753" s="12">
        <f t="shared" si="67"/>
        <v>164.0625</v>
      </c>
      <c r="D753" s="13">
        <v>17250</v>
      </c>
      <c r="F753" s="11">
        <v>743</v>
      </c>
      <c r="G753" s="12">
        <f t="shared" si="68"/>
        <v>17414.0625</v>
      </c>
      <c r="H753" s="12">
        <f t="shared" si="69"/>
        <v>4.0625</v>
      </c>
      <c r="I753" s="13">
        <v>17410</v>
      </c>
      <c r="K753" s="11">
        <v>743</v>
      </c>
      <c r="L753" s="12">
        <f t="shared" si="70"/>
        <v>17414.0625</v>
      </c>
      <c r="M753" s="12">
        <f t="shared" si="71"/>
        <v>5.0625</v>
      </c>
      <c r="N753" s="13">
        <v>17409</v>
      </c>
    </row>
    <row r="754" spans="1:14" x14ac:dyDescent="0.25">
      <c r="A754" s="11">
        <v>744</v>
      </c>
      <c r="B754" s="12">
        <f t="shared" si="66"/>
        <v>17437.5</v>
      </c>
      <c r="C754" s="12">
        <f t="shared" si="67"/>
        <v>187.5</v>
      </c>
      <c r="D754" s="13">
        <v>17250</v>
      </c>
      <c r="F754" s="11">
        <v>744</v>
      </c>
      <c r="G754" s="12">
        <f t="shared" si="68"/>
        <v>17437.5</v>
      </c>
      <c r="H754" s="12">
        <f t="shared" si="69"/>
        <v>2.5</v>
      </c>
      <c r="I754" s="13">
        <v>17435</v>
      </c>
      <c r="K754" s="11">
        <v>744</v>
      </c>
      <c r="L754" s="12">
        <f t="shared" si="70"/>
        <v>17437.5</v>
      </c>
      <c r="M754" s="12">
        <f t="shared" si="71"/>
        <v>1.5</v>
      </c>
      <c r="N754" s="13">
        <v>17436</v>
      </c>
    </row>
    <row r="755" spans="1:14" x14ac:dyDescent="0.25">
      <c r="A755" s="11">
        <v>745</v>
      </c>
      <c r="B755" s="12">
        <f t="shared" si="66"/>
        <v>17460.9375</v>
      </c>
      <c r="C755" s="12">
        <f t="shared" si="67"/>
        <v>210.9375</v>
      </c>
      <c r="D755" s="13">
        <v>17250</v>
      </c>
      <c r="F755" s="11">
        <v>745</v>
      </c>
      <c r="G755" s="12">
        <f t="shared" si="68"/>
        <v>17460.9375</v>
      </c>
      <c r="H755" s="12">
        <f t="shared" si="69"/>
        <v>10.9375</v>
      </c>
      <c r="I755" s="13">
        <v>17450</v>
      </c>
      <c r="K755" s="11">
        <v>745</v>
      </c>
      <c r="L755" s="12">
        <f t="shared" si="70"/>
        <v>17460.9375</v>
      </c>
      <c r="M755" s="12">
        <f t="shared" si="71"/>
        <v>0.9375</v>
      </c>
      <c r="N755" s="13">
        <v>17460</v>
      </c>
    </row>
    <row r="756" spans="1:14" x14ac:dyDescent="0.25">
      <c r="A756" s="11">
        <v>746</v>
      </c>
      <c r="B756" s="12">
        <f t="shared" si="66"/>
        <v>17484.375</v>
      </c>
      <c r="C756" s="12">
        <f t="shared" si="67"/>
        <v>234.375</v>
      </c>
      <c r="D756" s="13">
        <v>17250</v>
      </c>
      <c r="F756" s="11">
        <v>746</v>
      </c>
      <c r="G756" s="12">
        <f t="shared" si="68"/>
        <v>17484.375</v>
      </c>
      <c r="H756" s="12">
        <f t="shared" si="69"/>
        <v>9.375</v>
      </c>
      <c r="I756" s="13">
        <v>17475</v>
      </c>
      <c r="K756" s="11">
        <v>746</v>
      </c>
      <c r="L756" s="12">
        <f t="shared" si="70"/>
        <v>17484.375</v>
      </c>
      <c r="M756" s="12">
        <f t="shared" si="71"/>
        <v>3.375</v>
      </c>
      <c r="N756" s="13">
        <v>17481</v>
      </c>
    </row>
    <row r="757" spans="1:14" x14ac:dyDescent="0.25">
      <c r="A757" s="11">
        <v>747</v>
      </c>
      <c r="B757" s="12">
        <f t="shared" si="66"/>
        <v>17507.8125</v>
      </c>
      <c r="C757" s="12">
        <f t="shared" si="67"/>
        <v>257.8125</v>
      </c>
      <c r="D757" s="13">
        <v>17250</v>
      </c>
      <c r="F757" s="11">
        <v>747</v>
      </c>
      <c r="G757" s="12">
        <f t="shared" si="68"/>
        <v>17507.8125</v>
      </c>
      <c r="H757" s="12">
        <f t="shared" si="69"/>
        <v>7.8125</v>
      </c>
      <c r="I757" s="13">
        <v>17500</v>
      </c>
      <c r="K757" s="11">
        <v>747</v>
      </c>
      <c r="L757" s="12">
        <f t="shared" si="70"/>
        <v>17507.8125</v>
      </c>
      <c r="M757" s="12">
        <f t="shared" si="71"/>
        <v>2.8125</v>
      </c>
      <c r="N757" s="13">
        <v>17505</v>
      </c>
    </row>
    <row r="758" spans="1:14" x14ac:dyDescent="0.25">
      <c r="A758" s="11">
        <v>748</v>
      </c>
      <c r="B758" s="12">
        <f t="shared" si="66"/>
        <v>17531.25</v>
      </c>
      <c r="C758" s="12">
        <f t="shared" si="67"/>
        <v>281.25</v>
      </c>
      <c r="D758" s="13">
        <v>17250</v>
      </c>
      <c r="F758" s="11">
        <v>748</v>
      </c>
      <c r="G758" s="12">
        <f t="shared" si="68"/>
        <v>17531.25</v>
      </c>
      <c r="H758" s="12">
        <f t="shared" si="69"/>
        <v>6.25</v>
      </c>
      <c r="I758" s="13">
        <v>17525</v>
      </c>
      <c r="K758" s="11">
        <v>748</v>
      </c>
      <c r="L758" s="12">
        <f t="shared" si="70"/>
        <v>17531.25</v>
      </c>
      <c r="M758" s="12">
        <f t="shared" si="71"/>
        <v>2.25</v>
      </c>
      <c r="N758" s="13">
        <v>17529</v>
      </c>
    </row>
    <row r="759" spans="1:14" x14ac:dyDescent="0.25">
      <c r="A759" s="11">
        <v>749</v>
      </c>
      <c r="B759" s="12">
        <f t="shared" si="66"/>
        <v>17554.6875</v>
      </c>
      <c r="C759" s="12">
        <f t="shared" si="67"/>
        <v>304.6875</v>
      </c>
      <c r="D759" s="13">
        <v>17250</v>
      </c>
      <c r="F759" s="11">
        <v>749</v>
      </c>
      <c r="G759" s="12">
        <f t="shared" si="68"/>
        <v>17554.6875</v>
      </c>
      <c r="H759" s="12">
        <f t="shared" si="69"/>
        <v>4.6875</v>
      </c>
      <c r="I759" s="13">
        <v>17550</v>
      </c>
      <c r="K759" s="11">
        <v>749</v>
      </c>
      <c r="L759" s="12">
        <f t="shared" si="70"/>
        <v>17554.6875</v>
      </c>
      <c r="M759" s="12">
        <f t="shared" si="71"/>
        <v>1.6875</v>
      </c>
      <c r="N759" s="13">
        <v>17553</v>
      </c>
    </row>
    <row r="760" spans="1:14" x14ac:dyDescent="0.25">
      <c r="A760" s="11">
        <v>750</v>
      </c>
      <c r="B760" s="12">
        <f t="shared" si="66"/>
        <v>17578.125</v>
      </c>
      <c r="C760" s="12">
        <f t="shared" si="67"/>
        <v>328.125</v>
      </c>
      <c r="D760" s="13">
        <v>17250</v>
      </c>
      <c r="F760" s="11">
        <v>750</v>
      </c>
      <c r="G760" s="12">
        <f t="shared" si="68"/>
        <v>17578.125</v>
      </c>
      <c r="H760" s="12">
        <f t="shared" si="69"/>
        <v>3.125</v>
      </c>
      <c r="I760" s="13">
        <v>17575</v>
      </c>
      <c r="K760" s="11">
        <v>750</v>
      </c>
      <c r="L760" s="12">
        <f t="shared" si="70"/>
        <v>17578.125</v>
      </c>
      <c r="M760" s="12">
        <f t="shared" si="71"/>
        <v>4.125</v>
      </c>
      <c r="N760" s="13">
        <v>17574</v>
      </c>
    </row>
    <row r="761" spans="1:14" x14ac:dyDescent="0.25">
      <c r="A761" s="11">
        <v>751</v>
      </c>
      <c r="B761" s="12">
        <f t="shared" si="66"/>
        <v>17601.5625</v>
      </c>
      <c r="C761" s="12">
        <f t="shared" si="67"/>
        <v>351.5625</v>
      </c>
      <c r="D761" s="13">
        <v>17250</v>
      </c>
      <c r="F761" s="11">
        <v>751</v>
      </c>
      <c r="G761" s="12">
        <f t="shared" si="68"/>
        <v>17601.5625</v>
      </c>
      <c r="H761" s="12">
        <f t="shared" si="69"/>
        <v>1.5625</v>
      </c>
      <c r="I761" s="13">
        <v>17600</v>
      </c>
      <c r="K761" s="11">
        <v>751</v>
      </c>
      <c r="L761" s="12">
        <f t="shared" si="70"/>
        <v>17601.5625</v>
      </c>
      <c r="M761" s="12">
        <f t="shared" si="71"/>
        <v>3.5625</v>
      </c>
      <c r="N761" s="13">
        <v>17598</v>
      </c>
    </row>
    <row r="762" spans="1:14" x14ac:dyDescent="0.25">
      <c r="A762" s="11">
        <v>752</v>
      </c>
      <c r="B762" s="12">
        <f t="shared" si="66"/>
        <v>17625</v>
      </c>
      <c r="C762" s="12">
        <f t="shared" si="67"/>
        <v>0</v>
      </c>
      <c r="D762" s="13">
        <v>17625</v>
      </c>
      <c r="F762" s="11">
        <v>752</v>
      </c>
      <c r="G762" s="12">
        <f t="shared" si="68"/>
        <v>17625</v>
      </c>
      <c r="H762" s="12">
        <f t="shared" si="69"/>
        <v>0</v>
      </c>
      <c r="I762" s="13">
        <v>17625</v>
      </c>
      <c r="K762" s="11">
        <v>752</v>
      </c>
      <c r="L762" s="12">
        <f t="shared" si="70"/>
        <v>17625</v>
      </c>
      <c r="M762" s="12">
        <f t="shared" si="71"/>
        <v>0</v>
      </c>
      <c r="N762" s="13">
        <v>17625</v>
      </c>
    </row>
    <row r="763" spans="1:14" x14ac:dyDescent="0.25">
      <c r="A763" s="11">
        <v>753</v>
      </c>
      <c r="B763" s="12">
        <f t="shared" si="66"/>
        <v>17648.4375</v>
      </c>
      <c r="C763" s="12">
        <f t="shared" si="67"/>
        <v>23.4375</v>
      </c>
      <c r="D763" s="13">
        <v>17625</v>
      </c>
      <c r="F763" s="11">
        <v>753</v>
      </c>
      <c r="G763" s="12">
        <f t="shared" si="68"/>
        <v>17648.4375</v>
      </c>
      <c r="H763" s="12">
        <f t="shared" si="69"/>
        <v>13.4375</v>
      </c>
      <c r="I763" s="13">
        <v>17635</v>
      </c>
      <c r="K763" s="11">
        <v>753</v>
      </c>
      <c r="L763" s="12">
        <f t="shared" si="70"/>
        <v>17648.4375</v>
      </c>
      <c r="M763" s="12">
        <f t="shared" si="71"/>
        <v>2.4375</v>
      </c>
      <c r="N763" s="13">
        <v>17646</v>
      </c>
    </row>
    <row r="764" spans="1:14" x14ac:dyDescent="0.25">
      <c r="A764" s="11">
        <v>754</v>
      </c>
      <c r="B764" s="12">
        <f t="shared" si="66"/>
        <v>17671.875</v>
      </c>
      <c r="C764" s="12">
        <f t="shared" si="67"/>
        <v>46.875</v>
      </c>
      <c r="D764" s="13">
        <v>17625</v>
      </c>
      <c r="F764" s="11">
        <v>754</v>
      </c>
      <c r="G764" s="12">
        <f t="shared" si="68"/>
        <v>17671.875</v>
      </c>
      <c r="H764" s="12">
        <f t="shared" si="69"/>
        <v>11.875</v>
      </c>
      <c r="I764" s="13">
        <v>17660</v>
      </c>
      <c r="K764" s="11">
        <v>754</v>
      </c>
      <c r="L764" s="12">
        <f t="shared" si="70"/>
        <v>17671.875</v>
      </c>
      <c r="M764" s="12">
        <f t="shared" si="71"/>
        <v>1.875</v>
      </c>
      <c r="N764" s="13">
        <v>17670</v>
      </c>
    </row>
    <row r="765" spans="1:14" x14ac:dyDescent="0.25">
      <c r="A765" s="11">
        <v>755</v>
      </c>
      <c r="B765" s="12">
        <f t="shared" si="66"/>
        <v>17695.3125</v>
      </c>
      <c r="C765" s="12">
        <f t="shared" si="67"/>
        <v>70.3125</v>
      </c>
      <c r="D765" s="13">
        <v>17625</v>
      </c>
      <c r="F765" s="11">
        <v>755</v>
      </c>
      <c r="G765" s="12">
        <f t="shared" si="68"/>
        <v>17695.3125</v>
      </c>
      <c r="H765" s="12">
        <f t="shared" si="69"/>
        <v>10.3125</v>
      </c>
      <c r="I765" s="13">
        <v>17685</v>
      </c>
      <c r="K765" s="11">
        <v>755</v>
      </c>
      <c r="L765" s="12">
        <f t="shared" si="70"/>
        <v>17695.3125</v>
      </c>
      <c r="M765" s="12">
        <f t="shared" si="71"/>
        <v>4.3125</v>
      </c>
      <c r="N765" s="13">
        <v>17691</v>
      </c>
    </row>
    <row r="766" spans="1:14" x14ac:dyDescent="0.25">
      <c r="A766" s="11">
        <v>756</v>
      </c>
      <c r="B766" s="12">
        <f t="shared" si="66"/>
        <v>17718.75</v>
      </c>
      <c r="C766" s="12">
        <f t="shared" si="67"/>
        <v>93.75</v>
      </c>
      <c r="D766" s="13">
        <v>17625</v>
      </c>
      <c r="F766" s="11">
        <v>756</v>
      </c>
      <c r="G766" s="12">
        <f t="shared" si="68"/>
        <v>17718.75</v>
      </c>
      <c r="H766" s="12">
        <f t="shared" si="69"/>
        <v>8.75</v>
      </c>
      <c r="I766" s="13">
        <v>17710</v>
      </c>
      <c r="K766" s="11">
        <v>756</v>
      </c>
      <c r="L766" s="12">
        <f t="shared" si="70"/>
        <v>17718.75</v>
      </c>
      <c r="M766" s="12">
        <f t="shared" si="71"/>
        <v>0.75</v>
      </c>
      <c r="N766" s="13">
        <v>17718</v>
      </c>
    </row>
    <row r="767" spans="1:14" x14ac:dyDescent="0.25">
      <c r="A767" s="11">
        <v>757</v>
      </c>
      <c r="B767" s="12">
        <f t="shared" si="66"/>
        <v>17742.1875</v>
      </c>
      <c r="C767" s="12">
        <f t="shared" si="67"/>
        <v>117.1875</v>
      </c>
      <c r="D767" s="13">
        <v>17625</v>
      </c>
      <c r="F767" s="11">
        <v>757</v>
      </c>
      <c r="G767" s="12">
        <f t="shared" si="68"/>
        <v>17742.1875</v>
      </c>
      <c r="H767" s="12">
        <f t="shared" si="69"/>
        <v>7.1875</v>
      </c>
      <c r="I767" s="13">
        <v>17735</v>
      </c>
      <c r="K767" s="11">
        <v>757</v>
      </c>
      <c r="L767" s="12">
        <f t="shared" si="70"/>
        <v>17742.1875</v>
      </c>
      <c r="M767" s="12">
        <f t="shared" si="71"/>
        <v>3.1875</v>
      </c>
      <c r="N767" s="13">
        <v>17739</v>
      </c>
    </row>
    <row r="768" spans="1:14" x14ac:dyDescent="0.25">
      <c r="A768" s="11">
        <v>758</v>
      </c>
      <c r="B768" s="12">
        <f t="shared" si="66"/>
        <v>17765.625</v>
      </c>
      <c r="C768" s="12">
        <f t="shared" si="67"/>
        <v>140.625</v>
      </c>
      <c r="D768" s="13">
        <v>17625</v>
      </c>
      <c r="F768" s="11">
        <v>758</v>
      </c>
      <c r="G768" s="12">
        <f t="shared" si="68"/>
        <v>17765.625</v>
      </c>
      <c r="H768" s="12">
        <f t="shared" si="69"/>
        <v>5.625</v>
      </c>
      <c r="I768" s="13">
        <v>17760</v>
      </c>
      <c r="K768" s="11">
        <v>758</v>
      </c>
      <c r="L768" s="12">
        <f t="shared" si="70"/>
        <v>17765.625</v>
      </c>
      <c r="M768" s="12">
        <f t="shared" si="71"/>
        <v>2.625</v>
      </c>
      <c r="N768" s="13">
        <v>17763</v>
      </c>
    </row>
    <row r="769" spans="1:14" x14ac:dyDescent="0.25">
      <c r="A769" s="11">
        <v>759</v>
      </c>
      <c r="B769" s="12">
        <f t="shared" si="66"/>
        <v>17789.0625</v>
      </c>
      <c r="C769" s="12">
        <f t="shared" si="67"/>
        <v>164.0625</v>
      </c>
      <c r="D769" s="13">
        <v>17625</v>
      </c>
      <c r="F769" s="11">
        <v>759</v>
      </c>
      <c r="G769" s="12">
        <f t="shared" si="68"/>
        <v>17789.0625</v>
      </c>
      <c r="H769" s="12">
        <f t="shared" si="69"/>
        <v>4.0625</v>
      </c>
      <c r="I769" s="13">
        <v>17785</v>
      </c>
      <c r="K769" s="11">
        <v>759</v>
      </c>
      <c r="L769" s="12">
        <f t="shared" si="70"/>
        <v>17789.0625</v>
      </c>
      <c r="M769" s="12">
        <f t="shared" si="71"/>
        <v>5.0625</v>
      </c>
      <c r="N769" s="13">
        <v>17784</v>
      </c>
    </row>
    <row r="770" spans="1:14" x14ac:dyDescent="0.25">
      <c r="A770" s="11">
        <v>760</v>
      </c>
      <c r="B770" s="12">
        <f t="shared" si="66"/>
        <v>17812.5</v>
      </c>
      <c r="C770" s="12">
        <f t="shared" si="67"/>
        <v>187.5</v>
      </c>
      <c r="D770" s="13">
        <v>17625</v>
      </c>
      <c r="F770" s="11">
        <v>760</v>
      </c>
      <c r="G770" s="12">
        <f t="shared" si="68"/>
        <v>17812.5</v>
      </c>
      <c r="H770" s="12">
        <f t="shared" si="69"/>
        <v>2.5</v>
      </c>
      <c r="I770" s="13">
        <v>17810</v>
      </c>
      <c r="K770" s="11">
        <v>760</v>
      </c>
      <c r="L770" s="12">
        <f t="shared" si="70"/>
        <v>17812.5</v>
      </c>
      <c r="M770" s="12">
        <f t="shared" si="71"/>
        <v>1.5</v>
      </c>
      <c r="N770" s="13">
        <v>17811</v>
      </c>
    </row>
    <row r="771" spans="1:14" x14ac:dyDescent="0.25">
      <c r="A771" s="11">
        <v>761</v>
      </c>
      <c r="B771" s="12">
        <f t="shared" si="66"/>
        <v>17835.9375</v>
      </c>
      <c r="C771" s="12">
        <f t="shared" si="67"/>
        <v>210.9375</v>
      </c>
      <c r="D771" s="13">
        <v>17625</v>
      </c>
      <c r="F771" s="11">
        <v>761</v>
      </c>
      <c r="G771" s="12">
        <f t="shared" si="68"/>
        <v>17835.9375</v>
      </c>
      <c r="H771" s="12">
        <f t="shared" si="69"/>
        <v>10.9375</v>
      </c>
      <c r="I771" s="13">
        <v>17825</v>
      </c>
      <c r="K771" s="11">
        <v>761</v>
      </c>
      <c r="L771" s="12">
        <f t="shared" si="70"/>
        <v>17835.9375</v>
      </c>
      <c r="M771" s="12">
        <f t="shared" si="71"/>
        <v>0.9375</v>
      </c>
      <c r="N771" s="13">
        <v>17835</v>
      </c>
    </row>
    <row r="772" spans="1:14" x14ac:dyDescent="0.25">
      <c r="A772" s="11">
        <v>762</v>
      </c>
      <c r="B772" s="12">
        <f t="shared" si="66"/>
        <v>17859.375</v>
      </c>
      <c r="C772" s="12">
        <f t="shared" si="67"/>
        <v>234.375</v>
      </c>
      <c r="D772" s="13">
        <v>17625</v>
      </c>
      <c r="F772" s="11">
        <v>762</v>
      </c>
      <c r="G772" s="12">
        <f t="shared" si="68"/>
        <v>17859.375</v>
      </c>
      <c r="H772" s="12">
        <f t="shared" si="69"/>
        <v>9.375</v>
      </c>
      <c r="I772" s="13">
        <v>17850</v>
      </c>
      <c r="K772" s="11">
        <v>762</v>
      </c>
      <c r="L772" s="12">
        <f t="shared" si="70"/>
        <v>17859.375</v>
      </c>
      <c r="M772" s="12">
        <f t="shared" si="71"/>
        <v>3.375</v>
      </c>
      <c r="N772" s="13">
        <v>17856</v>
      </c>
    </row>
    <row r="773" spans="1:14" x14ac:dyDescent="0.25">
      <c r="A773" s="11">
        <v>763</v>
      </c>
      <c r="B773" s="12">
        <f t="shared" si="66"/>
        <v>17882.8125</v>
      </c>
      <c r="C773" s="12">
        <f t="shared" si="67"/>
        <v>257.8125</v>
      </c>
      <c r="D773" s="13">
        <v>17625</v>
      </c>
      <c r="F773" s="11">
        <v>763</v>
      </c>
      <c r="G773" s="12">
        <f t="shared" si="68"/>
        <v>17882.8125</v>
      </c>
      <c r="H773" s="12">
        <f t="shared" si="69"/>
        <v>7.8125</v>
      </c>
      <c r="I773" s="13">
        <v>17875</v>
      </c>
      <c r="K773" s="11">
        <v>763</v>
      </c>
      <c r="L773" s="12">
        <f t="shared" si="70"/>
        <v>17882.8125</v>
      </c>
      <c r="M773" s="12">
        <f t="shared" si="71"/>
        <v>2.8125</v>
      </c>
      <c r="N773" s="13">
        <v>17880</v>
      </c>
    </row>
    <row r="774" spans="1:14" x14ac:dyDescent="0.25">
      <c r="A774" s="11">
        <v>764</v>
      </c>
      <c r="B774" s="12">
        <f t="shared" si="66"/>
        <v>17906.25</v>
      </c>
      <c r="C774" s="12">
        <f t="shared" si="67"/>
        <v>281.25</v>
      </c>
      <c r="D774" s="13">
        <v>17625</v>
      </c>
      <c r="F774" s="11">
        <v>764</v>
      </c>
      <c r="G774" s="12">
        <f t="shared" si="68"/>
        <v>17906.25</v>
      </c>
      <c r="H774" s="12">
        <f t="shared" si="69"/>
        <v>6.25</v>
      </c>
      <c r="I774" s="13">
        <v>17900</v>
      </c>
      <c r="K774" s="11">
        <v>764</v>
      </c>
      <c r="L774" s="12">
        <f t="shared" si="70"/>
        <v>17906.25</v>
      </c>
      <c r="M774" s="12">
        <f t="shared" si="71"/>
        <v>2.25</v>
      </c>
      <c r="N774" s="13">
        <v>17904</v>
      </c>
    </row>
    <row r="775" spans="1:14" x14ac:dyDescent="0.25">
      <c r="A775" s="11">
        <v>765</v>
      </c>
      <c r="B775" s="12">
        <f t="shared" si="66"/>
        <v>17929.6875</v>
      </c>
      <c r="C775" s="12">
        <f t="shared" si="67"/>
        <v>304.6875</v>
      </c>
      <c r="D775" s="13">
        <v>17625</v>
      </c>
      <c r="F775" s="11">
        <v>765</v>
      </c>
      <c r="G775" s="12">
        <f t="shared" si="68"/>
        <v>17929.6875</v>
      </c>
      <c r="H775" s="12">
        <f t="shared" si="69"/>
        <v>4.6875</v>
      </c>
      <c r="I775" s="13">
        <v>17925</v>
      </c>
      <c r="K775" s="11">
        <v>765</v>
      </c>
      <c r="L775" s="12">
        <f t="shared" si="70"/>
        <v>17929.6875</v>
      </c>
      <c r="M775" s="12">
        <f t="shared" si="71"/>
        <v>1.6875</v>
      </c>
      <c r="N775" s="13">
        <v>17928</v>
      </c>
    </row>
    <row r="776" spans="1:14" x14ac:dyDescent="0.25">
      <c r="A776" s="11">
        <v>766</v>
      </c>
      <c r="B776" s="12">
        <f t="shared" si="66"/>
        <v>17953.125</v>
      </c>
      <c r="C776" s="12">
        <f t="shared" si="67"/>
        <v>328.125</v>
      </c>
      <c r="D776" s="13">
        <v>17625</v>
      </c>
      <c r="F776" s="11">
        <v>766</v>
      </c>
      <c r="G776" s="12">
        <f t="shared" si="68"/>
        <v>17953.125</v>
      </c>
      <c r="H776" s="12">
        <f t="shared" si="69"/>
        <v>3.125</v>
      </c>
      <c r="I776" s="13">
        <v>17950</v>
      </c>
      <c r="K776" s="11">
        <v>766</v>
      </c>
      <c r="L776" s="12">
        <f t="shared" si="70"/>
        <v>17953.125</v>
      </c>
      <c r="M776" s="12">
        <f t="shared" si="71"/>
        <v>4.125</v>
      </c>
      <c r="N776" s="13">
        <v>17949</v>
      </c>
    </row>
    <row r="777" spans="1:14" x14ac:dyDescent="0.25">
      <c r="A777" s="11">
        <v>767</v>
      </c>
      <c r="B777" s="12">
        <f t="shared" si="66"/>
        <v>17976.5625</v>
      </c>
      <c r="C777" s="12">
        <f t="shared" si="67"/>
        <v>351.5625</v>
      </c>
      <c r="D777" s="13">
        <v>17625</v>
      </c>
      <c r="F777" s="11">
        <v>767</v>
      </c>
      <c r="G777" s="12">
        <f t="shared" si="68"/>
        <v>17976.5625</v>
      </c>
      <c r="H777" s="12">
        <f t="shared" si="69"/>
        <v>1.5625</v>
      </c>
      <c r="I777" s="13">
        <v>17975</v>
      </c>
      <c r="K777" s="11">
        <v>767</v>
      </c>
      <c r="L777" s="12">
        <f t="shared" si="70"/>
        <v>17976.5625</v>
      </c>
      <c r="M777" s="12">
        <f t="shared" si="71"/>
        <v>3.5625</v>
      </c>
      <c r="N777" s="13">
        <v>17973</v>
      </c>
    </row>
    <row r="778" spans="1:14" x14ac:dyDescent="0.25">
      <c r="A778" s="11">
        <v>768</v>
      </c>
      <c r="B778" s="12">
        <f t="shared" si="66"/>
        <v>18000</v>
      </c>
      <c r="C778" s="12">
        <f t="shared" si="67"/>
        <v>0</v>
      </c>
      <c r="D778" s="13">
        <v>18000</v>
      </c>
      <c r="F778" s="11">
        <v>768</v>
      </c>
      <c r="G778" s="12">
        <f t="shared" si="68"/>
        <v>18000</v>
      </c>
      <c r="H778" s="12">
        <f t="shared" si="69"/>
        <v>0</v>
      </c>
      <c r="I778" s="13">
        <v>18000</v>
      </c>
      <c r="K778" s="11">
        <v>768</v>
      </c>
      <c r="L778" s="12">
        <f t="shared" si="70"/>
        <v>18000</v>
      </c>
      <c r="M778" s="12">
        <f t="shared" si="71"/>
        <v>0</v>
      </c>
      <c r="N778" s="13">
        <v>18000</v>
      </c>
    </row>
    <row r="779" spans="1:14" x14ac:dyDescent="0.25">
      <c r="A779" s="11">
        <v>769</v>
      </c>
      <c r="B779" s="12">
        <f t="shared" si="66"/>
        <v>18023.4375</v>
      </c>
      <c r="C779" s="12">
        <f t="shared" si="67"/>
        <v>23.4375</v>
      </c>
      <c r="D779" s="13">
        <v>18000</v>
      </c>
      <c r="F779" s="11">
        <v>769</v>
      </c>
      <c r="G779" s="12">
        <f t="shared" si="68"/>
        <v>18023.4375</v>
      </c>
      <c r="H779" s="12">
        <f t="shared" si="69"/>
        <v>13.4375</v>
      </c>
      <c r="I779" s="13">
        <v>18010</v>
      </c>
      <c r="K779" s="11">
        <v>769</v>
      </c>
      <c r="L779" s="12">
        <f t="shared" si="70"/>
        <v>18023.4375</v>
      </c>
      <c r="M779" s="12">
        <f t="shared" si="71"/>
        <v>2.4375</v>
      </c>
      <c r="N779" s="13">
        <v>18021</v>
      </c>
    </row>
    <row r="780" spans="1:14" x14ac:dyDescent="0.25">
      <c r="A780" s="11">
        <v>770</v>
      </c>
      <c r="B780" s="12">
        <f t="shared" si="66"/>
        <v>18046.875</v>
      </c>
      <c r="C780" s="12">
        <f t="shared" si="67"/>
        <v>46.875</v>
      </c>
      <c r="D780" s="13">
        <v>18000</v>
      </c>
      <c r="F780" s="11">
        <v>770</v>
      </c>
      <c r="G780" s="12">
        <f t="shared" si="68"/>
        <v>18046.875</v>
      </c>
      <c r="H780" s="12">
        <f t="shared" si="69"/>
        <v>11.875</v>
      </c>
      <c r="I780" s="13">
        <v>18035</v>
      </c>
      <c r="K780" s="11">
        <v>770</v>
      </c>
      <c r="L780" s="12">
        <f t="shared" si="70"/>
        <v>18046.875</v>
      </c>
      <c r="M780" s="12">
        <f t="shared" si="71"/>
        <v>1.875</v>
      </c>
      <c r="N780" s="13">
        <v>18045</v>
      </c>
    </row>
    <row r="781" spans="1:14" x14ac:dyDescent="0.25">
      <c r="A781" s="11">
        <v>771</v>
      </c>
      <c r="B781" s="12">
        <f t="shared" ref="B781:B844" si="72">A781*375/16</f>
        <v>18070.3125</v>
      </c>
      <c r="C781" s="12">
        <f t="shared" ref="C781:C844" si="73">B781-D781</f>
        <v>70.3125</v>
      </c>
      <c r="D781" s="13">
        <v>18000</v>
      </c>
      <c r="F781" s="11">
        <v>771</v>
      </c>
      <c r="G781" s="12">
        <f t="shared" ref="G781:G844" si="74">F781*375/16</f>
        <v>18070.3125</v>
      </c>
      <c r="H781" s="12">
        <f t="shared" ref="H781:H844" si="75">G781-I781</f>
        <v>10.3125</v>
      </c>
      <c r="I781" s="13">
        <v>18060</v>
      </c>
      <c r="K781" s="11">
        <v>771</v>
      </c>
      <c r="L781" s="12">
        <f t="shared" ref="L781:L844" si="76">K781*375/16</f>
        <v>18070.3125</v>
      </c>
      <c r="M781" s="12">
        <f t="shared" ref="M781:M844" si="77">L781-N781</f>
        <v>4.3125</v>
      </c>
      <c r="N781" s="13">
        <v>18066</v>
      </c>
    </row>
    <row r="782" spans="1:14" x14ac:dyDescent="0.25">
      <c r="A782" s="11">
        <v>772</v>
      </c>
      <c r="B782" s="12">
        <f t="shared" si="72"/>
        <v>18093.75</v>
      </c>
      <c r="C782" s="12">
        <f t="shared" si="73"/>
        <v>93.75</v>
      </c>
      <c r="D782" s="13">
        <v>18000</v>
      </c>
      <c r="F782" s="11">
        <v>772</v>
      </c>
      <c r="G782" s="12">
        <f t="shared" si="74"/>
        <v>18093.75</v>
      </c>
      <c r="H782" s="12">
        <f t="shared" si="75"/>
        <v>8.75</v>
      </c>
      <c r="I782" s="13">
        <v>18085</v>
      </c>
      <c r="K782" s="11">
        <v>772</v>
      </c>
      <c r="L782" s="12">
        <f t="shared" si="76"/>
        <v>18093.75</v>
      </c>
      <c r="M782" s="12">
        <f t="shared" si="77"/>
        <v>0.75</v>
      </c>
      <c r="N782" s="13">
        <v>18093</v>
      </c>
    </row>
    <row r="783" spans="1:14" x14ac:dyDescent="0.25">
      <c r="A783" s="11">
        <v>773</v>
      </c>
      <c r="B783" s="12">
        <f t="shared" si="72"/>
        <v>18117.1875</v>
      </c>
      <c r="C783" s="12">
        <f t="shared" si="73"/>
        <v>117.1875</v>
      </c>
      <c r="D783" s="13">
        <v>18000</v>
      </c>
      <c r="F783" s="11">
        <v>773</v>
      </c>
      <c r="G783" s="12">
        <f t="shared" si="74"/>
        <v>18117.1875</v>
      </c>
      <c r="H783" s="12">
        <f t="shared" si="75"/>
        <v>7.1875</v>
      </c>
      <c r="I783" s="13">
        <v>18110</v>
      </c>
      <c r="K783" s="11">
        <v>773</v>
      </c>
      <c r="L783" s="12">
        <f t="shared" si="76"/>
        <v>18117.1875</v>
      </c>
      <c r="M783" s="12">
        <f t="shared" si="77"/>
        <v>3.1875</v>
      </c>
      <c r="N783" s="13">
        <v>18114</v>
      </c>
    </row>
    <row r="784" spans="1:14" x14ac:dyDescent="0.25">
      <c r="A784" s="11">
        <v>774</v>
      </c>
      <c r="B784" s="12">
        <f t="shared" si="72"/>
        <v>18140.625</v>
      </c>
      <c r="C784" s="12">
        <f t="shared" si="73"/>
        <v>140.625</v>
      </c>
      <c r="D784" s="13">
        <v>18000</v>
      </c>
      <c r="F784" s="11">
        <v>774</v>
      </c>
      <c r="G784" s="12">
        <f t="shared" si="74"/>
        <v>18140.625</v>
      </c>
      <c r="H784" s="12">
        <f t="shared" si="75"/>
        <v>5.625</v>
      </c>
      <c r="I784" s="13">
        <v>18135</v>
      </c>
      <c r="K784" s="11">
        <v>774</v>
      </c>
      <c r="L784" s="12">
        <f t="shared" si="76"/>
        <v>18140.625</v>
      </c>
      <c r="M784" s="12">
        <f t="shared" si="77"/>
        <v>2.625</v>
      </c>
      <c r="N784" s="13">
        <v>18138</v>
      </c>
    </row>
    <row r="785" spans="1:14" x14ac:dyDescent="0.25">
      <c r="A785" s="11">
        <v>775</v>
      </c>
      <c r="B785" s="12">
        <f t="shared" si="72"/>
        <v>18164.0625</v>
      </c>
      <c r="C785" s="12">
        <f t="shared" si="73"/>
        <v>164.0625</v>
      </c>
      <c r="D785" s="13">
        <v>18000</v>
      </c>
      <c r="F785" s="11">
        <v>775</v>
      </c>
      <c r="G785" s="12">
        <f t="shared" si="74"/>
        <v>18164.0625</v>
      </c>
      <c r="H785" s="12">
        <f t="shared" si="75"/>
        <v>4.0625</v>
      </c>
      <c r="I785" s="13">
        <v>18160</v>
      </c>
      <c r="K785" s="11">
        <v>775</v>
      </c>
      <c r="L785" s="12">
        <f t="shared" si="76"/>
        <v>18164.0625</v>
      </c>
      <c r="M785" s="12">
        <f t="shared" si="77"/>
        <v>5.0625</v>
      </c>
      <c r="N785" s="13">
        <v>18159</v>
      </c>
    </row>
    <row r="786" spans="1:14" x14ac:dyDescent="0.25">
      <c r="A786" s="11">
        <v>776</v>
      </c>
      <c r="B786" s="12">
        <f t="shared" si="72"/>
        <v>18187.5</v>
      </c>
      <c r="C786" s="12">
        <f t="shared" si="73"/>
        <v>187.5</v>
      </c>
      <c r="D786" s="13">
        <v>18000</v>
      </c>
      <c r="F786" s="11">
        <v>776</v>
      </c>
      <c r="G786" s="12">
        <f t="shared" si="74"/>
        <v>18187.5</v>
      </c>
      <c r="H786" s="12">
        <f t="shared" si="75"/>
        <v>2.5</v>
      </c>
      <c r="I786" s="13">
        <v>18185</v>
      </c>
      <c r="K786" s="11">
        <v>776</v>
      </c>
      <c r="L786" s="12">
        <f t="shared" si="76"/>
        <v>18187.5</v>
      </c>
      <c r="M786" s="12">
        <f t="shared" si="77"/>
        <v>1.5</v>
      </c>
      <c r="N786" s="13">
        <v>18186</v>
      </c>
    </row>
    <row r="787" spans="1:14" x14ac:dyDescent="0.25">
      <c r="A787" s="11">
        <v>777</v>
      </c>
      <c r="B787" s="12">
        <f t="shared" si="72"/>
        <v>18210.9375</v>
      </c>
      <c r="C787" s="12">
        <f t="shared" si="73"/>
        <v>210.9375</v>
      </c>
      <c r="D787" s="13">
        <v>18000</v>
      </c>
      <c r="F787" s="11">
        <v>777</v>
      </c>
      <c r="G787" s="12">
        <f t="shared" si="74"/>
        <v>18210.9375</v>
      </c>
      <c r="H787" s="12">
        <f t="shared" si="75"/>
        <v>10.9375</v>
      </c>
      <c r="I787" s="13">
        <v>18200</v>
      </c>
      <c r="K787" s="11">
        <v>777</v>
      </c>
      <c r="L787" s="12">
        <f t="shared" si="76"/>
        <v>18210.9375</v>
      </c>
      <c r="M787" s="12">
        <f t="shared" si="77"/>
        <v>0.9375</v>
      </c>
      <c r="N787" s="13">
        <v>18210</v>
      </c>
    </row>
    <row r="788" spans="1:14" x14ac:dyDescent="0.25">
      <c r="A788" s="11">
        <v>778</v>
      </c>
      <c r="B788" s="12">
        <f t="shared" si="72"/>
        <v>18234.375</v>
      </c>
      <c r="C788" s="12">
        <f t="shared" si="73"/>
        <v>234.375</v>
      </c>
      <c r="D788" s="13">
        <v>18000</v>
      </c>
      <c r="F788" s="11">
        <v>778</v>
      </c>
      <c r="G788" s="12">
        <f t="shared" si="74"/>
        <v>18234.375</v>
      </c>
      <c r="H788" s="12">
        <f t="shared" si="75"/>
        <v>9.375</v>
      </c>
      <c r="I788" s="13">
        <v>18225</v>
      </c>
      <c r="K788" s="11">
        <v>778</v>
      </c>
      <c r="L788" s="12">
        <f t="shared" si="76"/>
        <v>18234.375</v>
      </c>
      <c r="M788" s="12">
        <f t="shared" si="77"/>
        <v>3.375</v>
      </c>
      <c r="N788" s="13">
        <v>18231</v>
      </c>
    </row>
    <row r="789" spans="1:14" x14ac:dyDescent="0.25">
      <c r="A789" s="11">
        <v>779</v>
      </c>
      <c r="B789" s="12">
        <f t="shared" si="72"/>
        <v>18257.8125</v>
      </c>
      <c r="C789" s="12">
        <f t="shared" si="73"/>
        <v>257.8125</v>
      </c>
      <c r="D789" s="13">
        <v>18000</v>
      </c>
      <c r="F789" s="11">
        <v>779</v>
      </c>
      <c r="G789" s="12">
        <f t="shared" si="74"/>
        <v>18257.8125</v>
      </c>
      <c r="H789" s="12">
        <f t="shared" si="75"/>
        <v>7.8125</v>
      </c>
      <c r="I789" s="13">
        <v>18250</v>
      </c>
      <c r="K789" s="11">
        <v>779</v>
      </c>
      <c r="L789" s="12">
        <f t="shared" si="76"/>
        <v>18257.8125</v>
      </c>
      <c r="M789" s="12">
        <f t="shared" si="77"/>
        <v>2.8125</v>
      </c>
      <c r="N789" s="13">
        <v>18255</v>
      </c>
    </row>
    <row r="790" spans="1:14" x14ac:dyDescent="0.25">
      <c r="A790" s="11">
        <v>780</v>
      </c>
      <c r="B790" s="12">
        <f t="shared" si="72"/>
        <v>18281.25</v>
      </c>
      <c r="C790" s="12">
        <f t="shared" si="73"/>
        <v>281.25</v>
      </c>
      <c r="D790" s="13">
        <v>18000</v>
      </c>
      <c r="F790" s="11">
        <v>780</v>
      </c>
      <c r="G790" s="12">
        <f t="shared" si="74"/>
        <v>18281.25</v>
      </c>
      <c r="H790" s="12">
        <f t="shared" si="75"/>
        <v>6.25</v>
      </c>
      <c r="I790" s="13">
        <v>18275</v>
      </c>
      <c r="K790" s="11">
        <v>780</v>
      </c>
      <c r="L790" s="12">
        <f t="shared" si="76"/>
        <v>18281.25</v>
      </c>
      <c r="M790" s="12">
        <f t="shared" si="77"/>
        <v>2.25</v>
      </c>
      <c r="N790" s="13">
        <v>18279</v>
      </c>
    </row>
    <row r="791" spans="1:14" x14ac:dyDescent="0.25">
      <c r="A791" s="11">
        <v>781</v>
      </c>
      <c r="B791" s="12">
        <f t="shared" si="72"/>
        <v>18304.6875</v>
      </c>
      <c r="C791" s="12">
        <f t="shared" si="73"/>
        <v>304.6875</v>
      </c>
      <c r="D791" s="13">
        <v>18000</v>
      </c>
      <c r="F791" s="11">
        <v>781</v>
      </c>
      <c r="G791" s="12">
        <f t="shared" si="74"/>
        <v>18304.6875</v>
      </c>
      <c r="H791" s="12">
        <f t="shared" si="75"/>
        <v>4.6875</v>
      </c>
      <c r="I791" s="13">
        <v>18300</v>
      </c>
      <c r="K791" s="11">
        <v>781</v>
      </c>
      <c r="L791" s="12">
        <f t="shared" si="76"/>
        <v>18304.6875</v>
      </c>
      <c r="M791" s="12">
        <f t="shared" si="77"/>
        <v>1.6875</v>
      </c>
      <c r="N791" s="13">
        <v>18303</v>
      </c>
    </row>
    <row r="792" spans="1:14" x14ac:dyDescent="0.25">
      <c r="A792" s="11">
        <v>782</v>
      </c>
      <c r="B792" s="12">
        <f t="shared" si="72"/>
        <v>18328.125</v>
      </c>
      <c r="C792" s="12">
        <f t="shared" si="73"/>
        <v>328.125</v>
      </c>
      <c r="D792" s="13">
        <v>18000</v>
      </c>
      <c r="F792" s="11">
        <v>782</v>
      </c>
      <c r="G792" s="12">
        <f t="shared" si="74"/>
        <v>18328.125</v>
      </c>
      <c r="H792" s="12">
        <f t="shared" si="75"/>
        <v>3.125</v>
      </c>
      <c r="I792" s="13">
        <v>18325</v>
      </c>
      <c r="K792" s="11">
        <v>782</v>
      </c>
      <c r="L792" s="12">
        <f t="shared" si="76"/>
        <v>18328.125</v>
      </c>
      <c r="M792" s="12">
        <f t="shared" si="77"/>
        <v>4.125</v>
      </c>
      <c r="N792" s="13">
        <v>18324</v>
      </c>
    </row>
    <row r="793" spans="1:14" x14ac:dyDescent="0.25">
      <c r="A793" s="11">
        <v>783</v>
      </c>
      <c r="B793" s="12">
        <f t="shared" si="72"/>
        <v>18351.5625</v>
      </c>
      <c r="C793" s="12">
        <f t="shared" si="73"/>
        <v>351.5625</v>
      </c>
      <c r="D793" s="13">
        <v>18000</v>
      </c>
      <c r="F793" s="11">
        <v>783</v>
      </c>
      <c r="G793" s="12">
        <f t="shared" si="74"/>
        <v>18351.5625</v>
      </c>
      <c r="H793" s="12">
        <f t="shared" si="75"/>
        <v>1.5625</v>
      </c>
      <c r="I793" s="13">
        <v>18350</v>
      </c>
      <c r="K793" s="11">
        <v>783</v>
      </c>
      <c r="L793" s="12">
        <f t="shared" si="76"/>
        <v>18351.5625</v>
      </c>
      <c r="M793" s="12">
        <f t="shared" si="77"/>
        <v>3.5625</v>
      </c>
      <c r="N793" s="13">
        <v>18348</v>
      </c>
    </row>
    <row r="794" spans="1:14" x14ac:dyDescent="0.25">
      <c r="A794" s="11">
        <v>784</v>
      </c>
      <c r="B794" s="12">
        <f t="shared" si="72"/>
        <v>18375</v>
      </c>
      <c r="C794" s="12">
        <f t="shared" si="73"/>
        <v>0</v>
      </c>
      <c r="D794" s="13">
        <v>18375</v>
      </c>
      <c r="F794" s="11">
        <v>784</v>
      </c>
      <c r="G794" s="12">
        <f t="shared" si="74"/>
        <v>18375</v>
      </c>
      <c r="H794" s="12">
        <f t="shared" si="75"/>
        <v>0</v>
      </c>
      <c r="I794" s="13">
        <v>18375</v>
      </c>
      <c r="K794" s="11">
        <v>784</v>
      </c>
      <c r="L794" s="12">
        <f t="shared" si="76"/>
        <v>18375</v>
      </c>
      <c r="M794" s="12">
        <f t="shared" si="77"/>
        <v>0</v>
      </c>
      <c r="N794" s="13">
        <v>18375</v>
      </c>
    </row>
    <row r="795" spans="1:14" x14ac:dyDescent="0.25">
      <c r="A795" s="11">
        <v>785</v>
      </c>
      <c r="B795" s="12">
        <f t="shared" si="72"/>
        <v>18398.4375</v>
      </c>
      <c r="C795" s="12">
        <f t="shared" si="73"/>
        <v>23.4375</v>
      </c>
      <c r="D795" s="13">
        <v>18375</v>
      </c>
      <c r="F795" s="11">
        <v>785</v>
      </c>
      <c r="G795" s="12">
        <f t="shared" si="74"/>
        <v>18398.4375</v>
      </c>
      <c r="H795" s="12">
        <f t="shared" si="75"/>
        <v>13.4375</v>
      </c>
      <c r="I795" s="13">
        <v>18385</v>
      </c>
      <c r="K795" s="11">
        <v>785</v>
      </c>
      <c r="L795" s="12">
        <f t="shared" si="76"/>
        <v>18398.4375</v>
      </c>
      <c r="M795" s="12">
        <f t="shared" si="77"/>
        <v>2.4375</v>
      </c>
      <c r="N795" s="13">
        <v>18396</v>
      </c>
    </row>
    <row r="796" spans="1:14" x14ac:dyDescent="0.25">
      <c r="A796" s="11">
        <v>786</v>
      </c>
      <c r="B796" s="12">
        <f t="shared" si="72"/>
        <v>18421.875</v>
      </c>
      <c r="C796" s="12">
        <f t="shared" si="73"/>
        <v>46.875</v>
      </c>
      <c r="D796" s="13">
        <v>18375</v>
      </c>
      <c r="F796" s="11">
        <v>786</v>
      </c>
      <c r="G796" s="12">
        <f t="shared" si="74"/>
        <v>18421.875</v>
      </c>
      <c r="H796" s="12">
        <f t="shared" si="75"/>
        <v>11.875</v>
      </c>
      <c r="I796" s="13">
        <v>18410</v>
      </c>
      <c r="K796" s="11">
        <v>786</v>
      </c>
      <c r="L796" s="12">
        <f t="shared" si="76"/>
        <v>18421.875</v>
      </c>
      <c r="M796" s="12">
        <f t="shared" si="77"/>
        <v>1.875</v>
      </c>
      <c r="N796" s="13">
        <v>18420</v>
      </c>
    </row>
    <row r="797" spans="1:14" x14ac:dyDescent="0.25">
      <c r="A797" s="11">
        <v>787</v>
      </c>
      <c r="B797" s="12">
        <f t="shared" si="72"/>
        <v>18445.3125</v>
      </c>
      <c r="C797" s="12">
        <f t="shared" si="73"/>
        <v>70.3125</v>
      </c>
      <c r="D797" s="13">
        <v>18375</v>
      </c>
      <c r="F797" s="11">
        <v>787</v>
      </c>
      <c r="G797" s="12">
        <f t="shared" si="74"/>
        <v>18445.3125</v>
      </c>
      <c r="H797" s="12">
        <f t="shared" si="75"/>
        <v>10.3125</v>
      </c>
      <c r="I797" s="13">
        <v>18435</v>
      </c>
      <c r="K797" s="11">
        <v>787</v>
      </c>
      <c r="L797" s="12">
        <f t="shared" si="76"/>
        <v>18445.3125</v>
      </c>
      <c r="M797" s="12">
        <f t="shared" si="77"/>
        <v>4.3125</v>
      </c>
      <c r="N797" s="13">
        <v>18441</v>
      </c>
    </row>
    <row r="798" spans="1:14" x14ac:dyDescent="0.25">
      <c r="A798" s="11">
        <v>788</v>
      </c>
      <c r="B798" s="12">
        <f t="shared" si="72"/>
        <v>18468.75</v>
      </c>
      <c r="C798" s="12">
        <f t="shared" si="73"/>
        <v>93.75</v>
      </c>
      <c r="D798" s="13">
        <v>18375</v>
      </c>
      <c r="F798" s="11">
        <v>788</v>
      </c>
      <c r="G798" s="12">
        <f t="shared" si="74"/>
        <v>18468.75</v>
      </c>
      <c r="H798" s="12">
        <f t="shared" si="75"/>
        <v>8.75</v>
      </c>
      <c r="I798" s="13">
        <v>18460</v>
      </c>
      <c r="K798" s="11">
        <v>788</v>
      </c>
      <c r="L798" s="12">
        <f t="shared" si="76"/>
        <v>18468.75</v>
      </c>
      <c r="M798" s="12">
        <f t="shared" si="77"/>
        <v>0.75</v>
      </c>
      <c r="N798" s="13">
        <v>18468</v>
      </c>
    </row>
    <row r="799" spans="1:14" x14ac:dyDescent="0.25">
      <c r="A799" s="11">
        <v>789</v>
      </c>
      <c r="B799" s="12">
        <f t="shared" si="72"/>
        <v>18492.1875</v>
      </c>
      <c r="C799" s="12">
        <f t="shared" si="73"/>
        <v>117.1875</v>
      </c>
      <c r="D799" s="13">
        <v>18375</v>
      </c>
      <c r="F799" s="11">
        <v>789</v>
      </c>
      <c r="G799" s="12">
        <f t="shared" si="74"/>
        <v>18492.1875</v>
      </c>
      <c r="H799" s="12">
        <f t="shared" si="75"/>
        <v>7.1875</v>
      </c>
      <c r="I799" s="13">
        <v>18485</v>
      </c>
      <c r="K799" s="11">
        <v>789</v>
      </c>
      <c r="L799" s="12">
        <f t="shared" si="76"/>
        <v>18492.1875</v>
      </c>
      <c r="M799" s="12">
        <f t="shared" si="77"/>
        <v>3.1875</v>
      </c>
      <c r="N799" s="13">
        <v>18489</v>
      </c>
    </row>
    <row r="800" spans="1:14" x14ac:dyDescent="0.25">
      <c r="A800" s="11">
        <v>790</v>
      </c>
      <c r="B800" s="12">
        <f t="shared" si="72"/>
        <v>18515.625</v>
      </c>
      <c r="C800" s="12">
        <f t="shared" si="73"/>
        <v>140.625</v>
      </c>
      <c r="D800" s="13">
        <v>18375</v>
      </c>
      <c r="F800" s="11">
        <v>790</v>
      </c>
      <c r="G800" s="12">
        <f t="shared" si="74"/>
        <v>18515.625</v>
      </c>
      <c r="H800" s="12">
        <f t="shared" si="75"/>
        <v>5.625</v>
      </c>
      <c r="I800" s="13">
        <v>18510</v>
      </c>
      <c r="K800" s="11">
        <v>790</v>
      </c>
      <c r="L800" s="12">
        <f t="shared" si="76"/>
        <v>18515.625</v>
      </c>
      <c r="M800" s="12">
        <f t="shared" si="77"/>
        <v>2.625</v>
      </c>
      <c r="N800" s="13">
        <v>18513</v>
      </c>
    </row>
    <row r="801" spans="1:14" x14ac:dyDescent="0.25">
      <c r="A801" s="11">
        <v>791</v>
      </c>
      <c r="B801" s="12">
        <f t="shared" si="72"/>
        <v>18539.0625</v>
      </c>
      <c r="C801" s="12">
        <f t="shared" si="73"/>
        <v>164.0625</v>
      </c>
      <c r="D801" s="13">
        <v>18375</v>
      </c>
      <c r="F801" s="11">
        <v>791</v>
      </c>
      <c r="G801" s="12">
        <f t="shared" si="74"/>
        <v>18539.0625</v>
      </c>
      <c r="H801" s="12">
        <f t="shared" si="75"/>
        <v>4.0625</v>
      </c>
      <c r="I801" s="13">
        <v>18535</v>
      </c>
      <c r="K801" s="11">
        <v>791</v>
      </c>
      <c r="L801" s="12">
        <f t="shared" si="76"/>
        <v>18539.0625</v>
      </c>
      <c r="M801" s="12">
        <f t="shared" si="77"/>
        <v>5.0625</v>
      </c>
      <c r="N801" s="13">
        <v>18534</v>
      </c>
    </row>
    <row r="802" spans="1:14" x14ac:dyDescent="0.25">
      <c r="A802" s="11">
        <v>792</v>
      </c>
      <c r="B802" s="12">
        <f t="shared" si="72"/>
        <v>18562.5</v>
      </c>
      <c r="C802" s="12">
        <f t="shared" si="73"/>
        <v>187.5</v>
      </c>
      <c r="D802" s="13">
        <v>18375</v>
      </c>
      <c r="F802" s="11">
        <v>792</v>
      </c>
      <c r="G802" s="12">
        <f t="shared" si="74"/>
        <v>18562.5</v>
      </c>
      <c r="H802" s="12">
        <f t="shared" si="75"/>
        <v>2.5</v>
      </c>
      <c r="I802" s="13">
        <v>18560</v>
      </c>
      <c r="K802" s="11">
        <v>792</v>
      </c>
      <c r="L802" s="12">
        <f t="shared" si="76"/>
        <v>18562.5</v>
      </c>
      <c r="M802" s="12">
        <f t="shared" si="77"/>
        <v>1.5</v>
      </c>
      <c r="N802" s="13">
        <v>18561</v>
      </c>
    </row>
    <row r="803" spans="1:14" x14ac:dyDescent="0.25">
      <c r="A803" s="11">
        <v>793</v>
      </c>
      <c r="B803" s="12">
        <f t="shared" si="72"/>
        <v>18585.9375</v>
      </c>
      <c r="C803" s="12">
        <f t="shared" si="73"/>
        <v>210.9375</v>
      </c>
      <c r="D803" s="13">
        <v>18375</v>
      </c>
      <c r="F803" s="11">
        <v>793</v>
      </c>
      <c r="G803" s="12">
        <f t="shared" si="74"/>
        <v>18585.9375</v>
      </c>
      <c r="H803" s="12">
        <f t="shared" si="75"/>
        <v>10.9375</v>
      </c>
      <c r="I803" s="13">
        <v>18575</v>
      </c>
      <c r="K803" s="11">
        <v>793</v>
      </c>
      <c r="L803" s="12">
        <f t="shared" si="76"/>
        <v>18585.9375</v>
      </c>
      <c r="M803" s="12">
        <f t="shared" si="77"/>
        <v>0.9375</v>
      </c>
      <c r="N803" s="13">
        <v>18585</v>
      </c>
    </row>
    <row r="804" spans="1:14" x14ac:dyDescent="0.25">
      <c r="A804" s="11">
        <v>794</v>
      </c>
      <c r="B804" s="12">
        <f t="shared" si="72"/>
        <v>18609.375</v>
      </c>
      <c r="C804" s="12">
        <f t="shared" si="73"/>
        <v>234.375</v>
      </c>
      <c r="D804" s="13">
        <v>18375</v>
      </c>
      <c r="F804" s="11">
        <v>794</v>
      </c>
      <c r="G804" s="12">
        <f t="shared" si="74"/>
        <v>18609.375</v>
      </c>
      <c r="H804" s="12">
        <f t="shared" si="75"/>
        <v>9.375</v>
      </c>
      <c r="I804" s="13">
        <v>18600</v>
      </c>
      <c r="K804" s="11">
        <v>794</v>
      </c>
      <c r="L804" s="12">
        <f t="shared" si="76"/>
        <v>18609.375</v>
      </c>
      <c r="M804" s="12">
        <f t="shared" si="77"/>
        <v>3.375</v>
      </c>
      <c r="N804" s="13">
        <v>18606</v>
      </c>
    </row>
    <row r="805" spans="1:14" x14ac:dyDescent="0.25">
      <c r="A805" s="11">
        <v>795</v>
      </c>
      <c r="B805" s="12">
        <f t="shared" si="72"/>
        <v>18632.8125</v>
      </c>
      <c r="C805" s="12">
        <f t="shared" si="73"/>
        <v>257.8125</v>
      </c>
      <c r="D805" s="13">
        <v>18375</v>
      </c>
      <c r="F805" s="11">
        <v>795</v>
      </c>
      <c r="G805" s="12">
        <f t="shared" si="74"/>
        <v>18632.8125</v>
      </c>
      <c r="H805" s="12">
        <f t="shared" si="75"/>
        <v>7.8125</v>
      </c>
      <c r="I805" s="13">
        <v>18625</v>
      </c>
      <c r="K805" s="11">
        <v>795</v>
      </c>
      <c r="L805" s="12">
        <f t="shared" si="76"/>
        <v>18632.8125</v>
      </c>
      <c r="M805" s="12">
        <f t="shared" si="77"/>
        <v>2.8125</v>
      </c>
      <c r="N805" s="13">
        <v>18630</v>
      </c>
    </row>
    <row r="806" spans="1:14" x14ac:dyDescent="0.25">
      <c r="A806" s="11">
        <v>796</v>
      </c>
      <c r="B806" s="12">
        <f t="shared" si="72"/>
        <v>18656.25</v>
      </c>
      <c r="C806" s="12">
        <f t="shared" si="73"/>
        <v>281.25</v>
      </c>
      <c r="D806" s="13">
        <v>18375</v>
      </c>
      <c r="F806" s="11">
        <v>796</v>
      </c>
      <c r="G806" s="12">
        <f t="shared" si="74"/>
        <v>18656.25</v>
      </c>
      <c r="H806" s="12">
        <f t="shared" si="75"/>
        <v>6.25</v>
      </c>
      <c r="I806" s="13">
        <v>18650</v>
      </c>
      <c r="K806" s="11">
        <v>796</v>
      </c>
      <c r="L806" s="12">
        <f t="shared" si="76"/>
        <v>18656.25</v>
      </c>
      <c r="M806" s="12">
        <f t="shared" si="77"/>
        <v>2.25</v>
      </c>
      <c r="N806" s="13">
        <v>18654</v>
      </c>
    </row>
    <row r="807" spans="1:14" x14ac:dyDescent="0.25">
      <c r="A807" s="11">
        <v>797</v>
      </c>
      <c r="B807" s="12">
        <f t="shared" si="72"/>
        <v>18679.6875</v>
      </c>
      <c r="C807" s="12">
        <f t="shared" si="73"/>
        <v>304.6875</v>
      </c>
      <c r="D807" s="13">
        <v>18375</v>
      </c>
      <c r="F807" s="11">
        <v>797</v>
      </c>
      <c r="G807" s="12">
        <f t="shared" si="74"/>
        <v>18679.6875</v>
      </c>
      <c r="H807" s="12">
        <f t="shared" si="75"/>
        <v>4.6875</v>
      </c>
      <c r="I807" s="13">
        <v>18675</v>
      </c>
      <c r="K807" s="11">
        <v>797</v>
      </c>
      <c r="L807" s="12">
        <f t="shared" si="76"/>
        <v>18679.6875</v>
      </c>
      <c r="M807" s="12">
        <f t="shared" si="77"/>
        <v>1.6875</v>
      </c>
      <c r="N807" s="13">
        <v>18678</v>
      </c>
    </row>
    <row r="808" spans="1:14" x14ac:dyDescent="0.25">
      <c r="A808" s="11">
        <v>798</v>
      </c>
      <c r="B808" s="12">
        <f t="shared" si="72"/>
        <v>18703.125</v>
      </c>
      <c r="C808" s="12">
        <f t="shared" si="73"/>
        <v>328.125</v>
      </c>
      <c r="D808" s="13">
        <v>18375</v>
      </c>
      <c r="F808" s="11">
        <v>798</v>
      </c>
      <c r="G808" s="12">
        <f t="shared" si="74"/>
        <v>18703.125</v>
      </c>
      <c r="H808" s="12">
        <f t="shared" si="75"/>
        <v>3.125</v>
      </c>
      <c r="I808" s="13">
        <v>18700</v>
      </c>
      <c r="K808" s="11">
        <v>798</v>
      </c>
      <c r="L808" s="12">
        <f t="shared" si="76"/>
        <v>18703.125</v>
      </c>
      <c r="M808" s="12">
        <f t="shared" si="77"/>
        <v>4.125</v>
      </c>
      <c r="N808" s="13">
        <v>18699</v>
      </c>
    </row>
    <row r="809" spans="1:14" x14ac:dyDescent="0.25">
      <c r="A809" s="11">
        <v>799</v>
      </c>
      <c r="B809" s="12">
        <f t="shared" si="72"/>
        <v>18726.5625</v>
      </c>
      <c r="C809" s="12">
        <f t="shared" si="73"/>
        <v>351.5625</v>
      </c>
      <c r="D809" s="13">
        <v>18375</v>
      </c>
      <c r="F809" s="11">
        <v>799</v>
      </c>
      <c r="G809" s="12">
        <f t="shared" si="74"/>
        <v>18726.5625</v>
      </c>
      <c r="H809" s="12">
        <f t="shared" si="75"/>
        <v>1.5625</v>
      </c>
      <c r="I809" s="13">
        <v>18725</v>
      </c>
      <c r="K809" s="11">
        <v>799</v>
      </c>
      <c r="L809" s="12">
        <f t="shared" si="76"/>
        <v>18726.5625</v>
      </c>
      <c r="M809" s="12">
        <f t="shared" si="77"/>
        <v>3.5625</v>
      </c>
      <c r="N809" s="13">
        <v>18723</v>
      </c>
    </row>
    <row r="810" spans="1:14" x14ac:dyDescent="0.25">
      <c r="A810" s="11">
        <v>800</v>
      </c>
      <c r="B810" s="12">
        <f t="shared" si="72"/>
        <v>18750</v>
      </c>
      <c r="C810" s="12">
        <f t="shared" si="73"/>
        <v>0</v>
      </c>
      <c r="D810" s="13">
        <v>18750</v>
      </c>
      <c r="F810" s="11">
        <v>800</v>
      </c>
      <c r="G810" s="12">
        <f t="shared" si="74"/>
        <v>18750</v>
      </c>
      <c r="H810" s="12">
        <f t="shared" si="75"/>
        <v>0</v>
      </c>
      <c r="I810" s="13">
        <v>18750</v>
      </c>
      <c r="K810" s="11">
        <v>800</v>
      </c>
      <c r="L810" s="12">
        <f t="shared" si="76"/>
        <v>18750</v>
      </c>
      <c r="M810" s="12">
        <f t="shared" si="77"/>
        <v>0</v>
      </c>
      <c r="N810" s="13">
        <v>18750</v>
      </c>
    </row>
    <row r="811" spans="1:14" x14ac:dyDescent="0.25">
      <c r="A811" s="11">
        <v>801</v>
      </c>
      <c r="B811" s="12">
        <f t="shared" si="72"/>
        <v>18773.4375</v>
      </c>
      <c r="C811" s="12">
        <f t="shared" si="73"/>
        <v>23.4375</v>
      </c>
      <c r="D811" s="13">
        <v>18750</v>
      </c>
      <c r="F811" s="11">
        <v>801</v>
      </c>
      <c r="G811" s="12">
        <f t="shared" si="74"/>
        <v>18773.4375</v>
      </c>
      <c r="H811" s="12">
        <f t="shared" si="75"/>
        <v>13.4375</v>
      </c>
      <c r="I811" s="13">
        <v>18760</v>
      </c>
      <c r="K811" s="11">
        <v>801</v>
      </c>
      <c r="L811" s="12">
        <f t="shared" si="76"/>
        <v>18773.4375</v>
      </c>
      <c r="M811" s="12">
        <f t="shared" si="77"/>
        <v>2.4375</v>
      </c>
      <c r="N811" s="13">
        <v>18771</v>
      </c>
    </row>
    <row r="812" spans="1:14" x14ac:dyDescent="0.25">
      <c r="A812" s="11">
        <v>802</v>
      </c>
      <c r="B812" s="12">
        <f t="shared" si="72"/>
        <v>18796.875</v>
      </c>
      <c r="C812" s="12">
        <f t="shared" si="73"/>
        <v>46.875</v>
      </c>
      <c r="D812" s="13">
        <v>18750</v>
      </c>
      <c r="F812" s="11">
        <v>802</v>
      </c>
      <c r="G812" s="12">
        <f t="shared" si="74"/>
        <v>18796.875</v>
      </c>
      <c r="H812" s="12">
        <f t="shared" si="75"/>
        <v>11.875</v>
      </c>
      <c r="I812" s="13">
        <v>18785</v>
      </c>
      <c r="K812" s="11">
        <v>802</v>
      </c>
      <c r="L812" s="12">
        <f t="shared" si="76"/>
        <v>18796.875</v>
      </c>
      <c r="M812" s="12">
        <f t="shared" si="77"/>
        <v>1.875</v>
      </c>
      <c r="N812" s="13">
        <v>18795</v>
      </c>
    </row>
    <row r="813" spans="1:14" x14ac:dyDescent="0.25">
      <c r="A813" s="11">
        <v>803</v>
      </c>
      <c r="B813" s="12">
        <f t="shared" si="72"/>
        <v>18820.3125</v>
      </c>
      <c r="C813" s="12">
        <f t="shared" si="73"/>
        <v>70.3125</v>
      </c>
      <c r="D813" s="13">
        <v>18750</v>
      </c>
      <c r="F813" s="11">
        <v>803</v>
      </c>
      <c r="G813" s="12">
        <f t="shared" si="74"/>
        <v>18820.3125</v>
      </c>
      <c r="H813" s="12">
        <f t="shared" si="75"/>
        <v>10.3125</v>
      </c>
      <c r="I813" s="13">
        <v>18810</v>
      </c>
      <c r="K813" s="11">
        <v>803</v>
      </c>
      <c r="L813" s="12">
        <f t="shared" si="76"/>
        <v>18820.3125</v>
      </c>
      <c r="M813" s="12">
        <f t="shared" si="77"/>
        <v>4.3125</v>
      </c>
      <c r="N813" s="13">
        <v>18816</v>
      </c>
    </row>
    <row r="814" spans="1:14" x14ac:dyDescent="0.25">
      <c r="A814" s="11">
        <v>804</v>
      </c>
      <c r="B814" s="12">
        <f t="shared" si="72"/>
        <v>18843.75</v>
      </c>
      <c r="C814" s="12">
        <f t="shared" si="73"/>
        <v>93.75</v>
      </c>
      <c r="D814" s="13">
        <v>18750</v>
      </c>
      <c r="F814" s="11">
        <v>804</v>
      </c>
      <c r="G814" s="12">
        <f t="shared" si="74"/>
        <v>18843.75</v>
      </c>
      <c r="H814" s="12">
        <f t="shared" si="75"/>
        <v>8.75</v>
      </c>
      <c r="I814" s="13">
        <v>18835</v>
      </c>
      <c r="K814" s="11">
        <v>804</v>
      </c>
      <c r="L814" s="12">
        <f t="shared" si="76"/>
        <v>18843.75</v>
      </c>
      <c r="M814" s="12">
        <f t="shared" si="77"/>
        <v>0.75</v>
      </c>
      <c r="N814" s="13">
        <v>18843</v>
      </c>
    </row>
    <row r="815" spans="1:14" x14ac:dyDescent="0.25">
      <c r="A815" s="11">
        <v>805</v>
      </c>
      <c r="B815" s="12">
        <f t="shared" si="72"/>
        <v>18867.1875</v>
      </c>
      <c r="C815" s="12">
        <f t="shared" si="73"/>
        <v>117.1875</v>
      </c>
      <c r="D815" s="13">
        <v>18750</v>
      </c>
      <c r="F815" s="11">
        <v>805</v>
      </c>
      <c r="G815" s="12">
        <f t="shared" si="74"/>
        <v>18867.1875</v>
      </c>
      <c r="H815" s="12">
        <f t="shared" si="75"/>
        <v>7.1875</v>
      </c>
      <c r="I815" s="13">
        <v>18860</v>
      </c>
      <c r="K815" s="11">
        <v>805</v>
      </c>
      <c r="L815" s="12">
        <f t="shared" si="76"/>
        <v>18867.1875</v>
      </c>
      <c r="M815" s="12">
        <f t="shared" si="77"/>
        <v>3.1875</v>
      </c>
      <c r="N815" s="13">
        <v>18864</v>
      </c>
    </row>
    <row r="816" spans="1:14" x14ac:dyDescent="0.25">
      <c r="A816" s="11">
        <v>806</v>
      </c>
      <c r="B816" s="12">
        <f t="shared" si="72"/>
        <v>18890.625</v>
      </c>
      <c r="C816" s="12">
        <f t="shared" si="73"/>
        <v>140.625</v>
      </c>
      <c r="D816" s="13">
        <v>18750</v>
      </c>
      <c r="F816" s="11">
        <v>806</v>
      </c>
      <c r="G816" s="12">
        <f t="shared" si="74"/>
        <v>18890.625</v>
      </c>
      <c r="H816" s="12">
        <f t="shared" si="75"/>
        <v>5.625</v>
      </c>
      <c r="I816" s="13">
        <v>18885</v>
      </c>
      <c r="K816" s="11">
        <v>806</v>
      </c>
      <c r="L816" s="12">
        <f t="shared" si="76"/>
        <v>18890.625</v>
      </c>
      <c r="M816" s="12">
        <f t="shared" si="77"/>
        <v>2.625</v>
      </c>
      <c r="N816" s="13">
        <v>18888</v>
      </c>
    </row>
    <row r="817" spans="1:14" x14ac:dyDescent="0.25">
      <c r="A817" s="11">
        <v>807</v>
      </c>
      <c r="B817" s="12">
        <f t="shared" si="72"/>
        <v>18914.0625</v>
      </c>
      <c r="C817" s="12">
        <f t="shared" si="73"/>
        <v>164.0625</v>
      </c>
      <c r="D817" s="13">
        <v>18750</v>
      </c>
      <c r="F817" s="11">
        <v>807</v>
      </c>
      <c r="G817" s="12">
        <f t="shared" si="74"/>
        <v>18914.0625</v>
      </c>
      <c r="H817" s="12">
        <f t="shared" si="75"/>
        <v>4.0625</v>
      </c>
      <c r="I817" s="13">
        <v>18910</v>
      </c>
      <c r="K817" s="11">
        <v>807</v>
      </c>
      <c r="L817" s="12">
        <f t="shared" si="76"/>
        <v>18914.0625</v>
      </c>
      <c r="M817" s="12">
        <f t="shared" si="77"/>
        <v>5.0625</v>
      </c>
      <c r="N817" s="13">
        <v>18909</v>
      </c>
    </row>
    <row r="818" spans="1:14" x14ac:dyDescent="0.25">
      <c r="A818" s="11">
        <v>808</v>
      </c>
      <c r="B818" s="12">
        <f t="shared" si="72"/>
        <v>18937.5</v>
      </c>
      <c r="C818" s="12">
        <f t="shared" si="73"/>
        <v>187.5</v>
      </c>
      <c r="D818" s="13">
        <v>18750</v>
      </c>
      <c r="F818" s="11">
        <v>808</v>
      </c>
      <c r="G818" s="12">
        <f t="shared" si="74"/>
        <v>18937.5</v>
      </c>
      <c r="H818" s="12">
        <f t="shared" si="75"/>
        <v>2.5</v>
      </c>
      <c r="I818" s="13">
        <v>18935</v>
      </c>
      <c r="K818" s="11">
        <v>808</v>
      </c>
      <c r="L818" s="12">
        <f t="shared" si="76"/>
        <v>18937.5</v>
      </c>
      <c r="M818" s="12">
        <f t="shared" si="77"/>
        <v>1.5</v>
      </c>
      <c r="N818" s="13">
        <v>18936</v>
      </c>
    </row>
    <row r="819" spans="1:14" x14ac:dyDescent="0.25">
      <c r="A819" s="11">
        <v>809</v>
      </c>
      <c r="B819" s="12">
        <f t="shared" si="72"/>
        <v>18960.9375</v>
      </c>
      <c r="C819" s="12">
        <f t="shared" si="73"/>
        <v>210.9375</v>
      </c>
      <c r="D819" s="13">
        <v>18750</v>
      </c>
      <c r="F819" s="11">
        <v>809</v>
      </c>
      <c r="G819" s="12">
        <f t="shared" si="74"/>
        <v>18960.9375</v>
      </c>
      <c r="H819" s="12">
        <f t="shared" si="75"/>
        <v>10.9375</v>
      </c>
      <c r="I819" s="13">
        <v>18950</v>
      </c>
      <c r="K819" s="11">
        <v>809</v>
      </c>
      <c r="L819" s="12">
        <f t="shared" si="76"/>
        <v>18960.9375</v>
      </c>
      <c r="M819" s="12">
        <f t="shared" si="77"/>
        <v>0.9375</v>
      </c>
      <c r="N819" s="13">
        <v>18960</v>
      </c>
    </row>
    <row r="820" spans="1:14" x14ac:dyDescent="0.25">
      <c r="A820" s="11">
        <v>810</v>
      </c>
      <c r="B820" s="12">
        <f t="shared" si="72"/>
        <v>18984.375</v>
      </c>
      <c r="C820" s="12">
        <f t="shared" si="73"/>
        <v>234.375</v>
      </c>
      <c r="D820" s="13">
        <v>18750</v>
      </c>
      <c r="F820" s="11">
        <v>810</v>
      </c>
      <c r="G820" s="12">
        <f t="shared" si="74"/>
        <v>18984.375</v>
      </c>
      <c r="H820" s="12">
        <f t="shared" si="75"/>
        <v>9.375</v>
      </c>
      <c r="I820" s="13">
        <v>18975</v>
      </c>
      <c r="K820" s="11">
        <v>810</v>
      </c>
      <c r="L820" s="12">
        <f t="shared" si="76"/>
        <v>18984.375</v>
      </c>
      <c r="M820" s="12">
        <f t="shared" si="77"/>
        <v>3.375</v>
      </c>
      <c r="N820" s="13">
        <v>18981</v>
      </c>
    </row>
    <row r="821" spans="1:14" x14ac:dyDescent="0.25">
      <c r="A821" s="11">
        <v>811</v>
      </c>
      <c r="B821" s="12">
        <f t="shared" si="72"/>
        <v>19007.8125</v>
      </c>
      <c r="C821" s="12">
        <f t="shared" si="73"/>
        <v>257.8125</v>
      </c>
      <c r="D821" s="13">
        <v>18750</v>
      </c>
      <c r="F821" s="11">
        <v>811</v>
      </c>
      <c r="G821" s="12">
        <f t="shared" si="74"/>
        <v>19007.8125</v>
      </c>
      <c r="H821" s="12">
        <f t="shared" si="75"/>
        <v>7.8125</v>
      </c>
      <c r="I821" s="13">
        <v>19000</v>
      </c>
      <c r="K821" s="11">
        <v>811</v>
      </c>
      <c r="L821" s="12">
        <f t="shared" si="76"/>
        <v>19007.8125</v>
      </c>
      <c r="M821" s="12">
        <f t="shared" si="77"/>
        <v>2.8125</v>
      </c>
      <c r="N821" s="13">
        <v>19005</v>
      </c>
    </row>
    <row r="822" spans="1:14" x14ac:dyDescent="0.25">
      <c r="A822" s="11">
        <v>812</v>
      </c>
      <c r="B822" s="12">
        <f t="shared" si="72"/>
        <v>19031.25</v>
      </c>
      <c r="C822" s="12">
        <f t="shared" si="73"/>
        <v>281.25</v>
      </c>
      <c r="D822" s="13">
        <v>18750</v>
      </c>
      <c r="F822" s="11">
        <v>812</v>
      </c>
      <c r="G822" s="12">
        <f t="shared" si="74"/>
        <v>19031.25</v>
      </c>
      <c r="H822" s="12">
        <f t="shared" si="75"/>
        <v>6.25</v>
      </c>
      <c r="I822" s="13">
        <v>19025</v>
      </c>
      <c r="K822" s="11">
        <v>812</v>
      </c>
      <c r="L822" s="12">
        <f t="shared" si="76"/>
        <v>19031.25</v>
      </c>
      <c r="M822" s="12">
        <f t="shared" si="77"/>
        <v>2.25</v>
      </c>
      <c r="N822" s="13">
        <v>19029</v>
      </c>
    </row>
    <row r="823" spans="1:14" x14ac:dyDescent="0.25">
      <c r="A823" s="11">
        <v>813</v>
      </c>
      <c r="B823" s="12">
        <f t="shared" si="72"/>
        <v>19054.6875</v>
      </c>
      <c r="C823" s="12">
        <f t="shared" si="73"/>
        <v>304.6875</v>
      </c>
      <c r="D823" s="13">
        <v>18750</v>
      </c>
      <c r="F823" s="11">
        <v>813</v>
      </c>
      <c r="G823" s="12">
        <f t="shared" si="74"/>
        <v>19054.6875</v>
      </c>
      <c r="H823" s="12">
        <f t="shared" si="75"/>
        <v>4.6875</v>
      </c>
      <c r="I823" s="13">
        <v>19050</v>
      </c>
      <c r="K823" s="11">
        <v>813</v>
      </c>
      <c r="L823" s="12">
        <f t="shared" si="76"/>
        <v>19054.6875</v>
      </c>
      <c r="M823" s="12">
        <f t="shared" si="77"/>
        <v>1.6875</v>
      </c>
      <c r="N823" s="13">
        <v>19053</v>
      </c>
    </row>
    <row r="824" spans="1:14" x14ac:dyDescent="0.25">
      <c r="A824" s="11">
        <v>814</v>
      </c>
      <c r="B824" s="12">
        <f t="shared" si="72"/>
        <v>19078.125</v>
      </c>
      <c r="C824" s="12">
        <f t="shared" si="73"/>
        <v>328.125</v>
      </c>
      <c r="D824" s="13">
        <v>18750</v>
      </c>
      <c r="F824" s="11">
        <v>814</v>
      </c>
      <c r="G824" s="12">
        <f t="shared" si="74"/>
        <v>19078.125</v>
      </c>
      <c r="H824" s="12">
        <f t="shared" si="75"/>
        <v>3.125</v>
      </c>
      <c r="I824" s="13">
        <v>19075</v>
      </c>
      <c r="K824" s="11">
        <v>814</v>
      </c>
      <c r="L824" s="12">
        <f t="shared" si="76"/>
        <v>19078.125</v>
      </c>
      <c r="M824" s="12">
        <f t="shared" si="77"/>
        <v>4.125</v>
      </c>
      <c r="N824" s="13">
        <v>19074</v>
      </c>
    </row>
    <row r="825" spans="1:14" x14ac:dyDescent="0.25">
      <c r="A825" s="11">
        <v>815</v>
      </c>
      <c r="B825" s="12">
        <f t="shared" si="72"/>
        <v>19101.5625</v>
      </c>
      <c r="C825" s="12">
        <f t="shared" si="73"/>
        <v>351.5625</v>
      </c>
      <c r="D825" s="13">
        <v>18750</v>
      </c>
      <c r="F825" s="11">
        <v>815</v>
      </c>
      <c r="G825" s="12">
        <f t="shared" si="74"/>
        <v>19101.5625</v>
      </c>
      <c r="H825" s="12">
        <f t="shared" si="75"/>
        <v>1.5625</v>
      </c>
      <c r="I825" s="13">
        <v>19100</v>
      </c>
      <c r="K825" s="11">
        <v>815</v>
      </c>
      <c r="L825" s="12">
        <f t="shared" si="76"/>
        <v>19101.5625</v>
      </c>
      <c r="M825" s="12">
        <f t="shared" si="77"/>
        <v>3.5625</v>
      </c>
      <c r="N825" s="13">
        <v>19098</v>
      </c>
    </row>
    <row r="826" spans="1:14" x14ac:dyDescent="0.25">
      <c r="A826" s="11">
        <v>816</v>
      </c>
      <c r="B826" s="12">
        <f t="shared" si="72"/>
        <v>19125</v>
      </c>
      <c r="C826" s="12">
        <f t="shared" si="73"/>
        <v>0</v>
      </c>
      <c r="D826" s="13">
        <v>19125</v>
      </c>
      <c r="F826" s="11">
        <v>816</v>
      </c>
      <c r="G826" s="12">
        <f t="shared" si="74"/>
        <v>19125</v>
      </c>
      <c r="H826" s="12">
        <f t="shared" si="75"/>
        <v>0</v>
      </c>
      <c r="I826" s="13">
        <v>19125</v>
      </c>
      <c r="K826" s="11">
        <v>816</v>
      </c>
      <c r="L826" s="12">
        <f t="shared" si="76"/>
        <v>19125</v>
      </c>
      <c r="M826" s="12">
        <f t="shared" si="77"/>
        <v>0</v>
      </c>
      <c r="N826" s="13">
        <v>19125</v>
      </c>
    </row>
    <row r="827" spans="1:14" x14ac:dyDescent="0.25">
      <c r="A827" s="11">
        <v>817</v>
      </c>
      <c r="B827" s="12">
        <f t="shared" si="72"/>
        <v>19148.4375</v>
      </c>
      <c r="C827" s="12">
        <f t="shared" si="73"/>
        <v>23.4375</v>
      </c>
      <c r="D827" s="13">
        <v>19125</v>
      </c>
      <c r="F827" s="11">
        <v>817</v>
      </c>
      <c r="G827" s="12">
        <f t="shared" si="74"/>
        <v>19148.4375</v>
      </c>
      <c r="H827" s="12">
        <f t="shared" si="75"/>
        <v>13.4375</v>
      </c>
      <c r="I827" s="13">
        <v>19135</v>
      </c>
      <c r="K827" s="11">
        <v>817</v>
      </c>
      <c r="L827" s="12">
        <f t="shared" si="76"/>
        <v>19148.4375</v>
      </c>
      <c r="M827" s="12">
        <f t="shared" si="77"/>
        <v>2.4375</v>
      </c>
      <c r="N827" s="13">
        <v>19146</v>
      </c>
    </row>
    <row r="828" spans="1:14" x14ac:dyDescent="0.25">
      <c r="A828" s="11">
        <v>818</v>
      </c>
      <c r="B828" s="12">
        <f t="shared" si="72"/>
        <v>19171.875</v>
      </c>
      <c r="C828" s="12">
        <f t="shared" si="73"/>
        <v>46.875</v>
      </c>
      <c r="D828" s="13">
        <v>19125</v>
      </c>
      <c r="F828" s="11">
        <v>818</v>
      </c>
      <c r="G828" s="12">
        <f t="shared" si="74"/>
        <v>19171.875</v>
      </c>
      <c r="H828" s="12">
        <f t="shared" si="75"/>
        <v>11.875</v>
      </c>
      <c r="I828" s="13">
        <v>19160</v>
      </c>
      <c r="K828" s="11">
        <v>818</v>
      </c>
      <c r="L828" s="12">
        <f t="shared" si="76"/>
        <v>19171.875</v>
      </c>
      <c r="M828" s="12">
        <f t="shared" si="77"/>
        <v>1.875</v>
      </c>
      <c r="N828" s="13">
        <v>19170</v>
      </c>
    </row>
    <row r="829" spans="1:14" x14ac:dyDescent="0.25">
      <c r="A829" s="11">
        <v>819</v>
      </c>
      <c r="B829" s="12">
        <f t="shared" si="72"/>
        <v>19195.3125</v>
      </c>
      <c r="C829" s="12">
        <f t="shared" si="73"/>
        <v>70.3125</v>
      </c>
      <c r="D829" s="13">
        <v>19125</v>
      </c>
      <c r="F829" s="11">
        <v>819</v>
      </c>
      <c r="G829" s="12">
        <f t="shared" si="74"/>
        <v>19195.3125</v>
      </c>
      <c r="H829" s="12">
        <f t="shared" si="75"/>
        <v>10.3125</v>
      </c>
      <c r="I829" s="13">
        <v>19185</v>
      </c>
      <c r="K829" s="11">
        <v>819</v>
      </c>
      <c r="L829" s="12">
        <f t="shared" si="76"/>
        <v>19195.3125</v>
      </c>
      <c r="M829" s="12">
        <f t="shared" si="77"/>
        <v>4.3125</v>
      </c>
      <c r="N829" s="13">
        <v>19191</v>
      </c>
    </row>
    <row r="830" spans="1:14" x14ac:dyDescent="0.25">
      <c r="A830" s="11">
        <v>820</v>
      </c>
      <c r="B830" s="12">
        <f t="shared" si="72"/>
        <v>19218.75</v>
      </c>
      <c r="C830" s="12">
        <f t="shared" si="73"/>
        <v>93.75</v>
      </c>
      <c r="D830" s="13">
        <v>19125</v>
      </c>
      <c r="F830" s="11">
        <v>820</v>
      </c>
      <c r="G830" s="12">
        <f t="shared" si="74"/>
        <v>19218.75</v>
      </c>
      <c r="H830" s="12">
        <f t="shared" si="75"/>
        <v>8.75</v>
      </c>
      <c r="I830" s="13">
        <v>19210</v>
      </c>
      <c r="K830" s="11">
        <v>820</v>
      </c>
      <c r="L830" s="12">
        <f t="shared" si="76"/>
        <v>19218.75</v>
      </c>
      <c r="M830" s="12">
        <f t="shared" si="77"/>
        <v>0.75</v>
      </c>
      <c r="N830" s="13">
        <v>19218</v>
      </c>
    </row>
    <row r="831" spans="1:14" x14ac:dyDescent="0.25">
      <c r="A831" s="11">
        <v>821</v>
      </c>
      <c r="B831" s="12">
        <f t="shared" si="72"/>
        <v>19242.1875</v>
      </c>
      <c r="C831" s="12">
        <f t="shared" si="73"/>
        <v>117.1875</v>
      </c>
      <c r="D831" s="13">
        <v>19125</v>
      </c>
      <c r="F831" s="11">
        <v>821</v>
      </c>
      <c r="G831" s="12">
        <f t="shared" si="74"/>
        <v>19242.1875</v>
      </c>
      <c r="H831" s="12">
        <f t="shared" si="75"/>
        <v>7.1875</v>
      </c>
      <c r="I831" s="13">
        <v>19235</v>
      </c>
      <c r="K831" s="11">
        <v>821</v>
      </c>
      <c r="L831" s="12">
        <f t="shared" si="76"/>
        <v>19242.1875</v>
      </c>
      <c r="M831" s="12">
        <f t="shared" si="77"/>
        <v>3.1875</v>
      </c>
      <c r="N831" s="13">
        <v>19239</v>
      </c>
    </row>
    <row r="832" spans="1:14" x14ac:dyDescent="0.25">
      <c r="A832" s="11">
        <v>822</v>
      </c>
      <c r="B832" s="12">
        <f t="shared" si="72"/>
        <v>19265.625</v>
      </c>
      <c r="C832" s="12">
        <f t="shared" si="73"/>
        <v>140.625</v>
      </c>
      <c r="D832" s="13">
        <v>19125</v>
      </c>
      <c r="F832" s="11">
        <v>822</v>
      </c>
      <c r="G832" s="12">
        <f t="shared" si="74"/>
        <v>19265.625</v>
      </c>
      <c r="H832" s="12">
        <f t="shared" si="75"/>
        <v>5.625</v>
      </c>
      <c r="I832" s="13">
        <v>19260</v>
      </c>
      <c r="K832" s="11">
        <v>822</v>
      </c>
      <c r="L832" s="12">
        <f t="shared" si="76"/>
        <v>19265.625</v>
      </c>
      <c r="M832" s="12">
        <f t="shared" si="77"/>
        <v>2.625</v>
      </c>
      <c r="N832" s="13">
        <v>19263</v>
      </c>
    </row>
    <row r="833" spans="1:14" x14ac:dyDescent="0.25">
      <c r="A833" s="11">
        <v>823</v>
      </c>
      <c r="B833" s="12">
        <f t="shared" si="72"/>
        <v>19289.0625</v>
      </c>
      <c r="C833" s="12">
        <f t="shared" si="73"/>
        <v>164.0625</v>
      </c>
      <c r="D833" s="13">
        <v>19125</v>
      </c>
      <c r="F833" s="11">
        <v>823</v>
      </c>
      <c r="G833" s="12">
        <f t="shared" si="74"/>
        <v>19289.0625</v>
      </c>
      <c r="H833" s="12">
        <f t="shared" si="75"/>
        <v>4.0625</v>
      </c>
      <c r="I833" s="13">
        <v>19285</v>
      </c>
      <c r="K833" s="11">
        <v>823</v>
      </c>
      <c r="L833" s="12">
        <f t="shared" si="76"/>
        <v>19289.0625</v>
      </c>
      <c r="M833" s="12">
        <f t="shared" si="77"/>
        <v>5.0625</v>
      </c>
      <c r="N833" s="13">
        <v>19284</v>
      </c>
    </row>
    <row r="834" spans="1:14" x14ac:dyDescent="0.25">
      <c r="A834" s="11">
        <v>824</v>
      </c>
      <c r="B834" s="12">
        <f t="shared" si="72"/>
        <v>19312.5</v>
      </c>
      <c r="C834" s="12">
        <f t="shared" si="73"/>
        <v>187.5</v>
      </c>
      <c r="D834" s="13">
        <v>19125</v>
      </c>
      <c r="F834" s="11">
        <v>824</v>
      </c>
      <c r="G834" s="12">
        <f t="shared" si="74"/>
        <v>19312.5</v>
      </c>
      <c r="H834" s="12">
        <f t="shared" si="75"/>
        <v>2.5</v>
      </c>
      <c r="I834" s="13">
        <v>19310</v>
      </c>
      <c r="K834" s="11">
        <v>824</v>
      </c>
      <c r="L834" s="12">
        <f t="shared" si="76"/>
        <v>19312.5</v>
      </c>
      <c r="M834" s="12">
        <f t="shared" si="77"/>
        <v>1.5</v>
      </c>
      <c r="N834" s="13">
        <v>19311</v>
      </c>
    </row>
    <row r="835" spans="1:14" x14ac:dyDescent="0.25">
      <c r="A835" s="11">
        <v>825</v>
      </c>
      <c r="B835" s="12">
        <f t="shared" si="72"/>
        <v>19335.9375</v>
      </c>
      <c r="C835" s="12">
        <f t="shared" si="73"/>
        <v>210.9375</v>
      </c>
      <c r="D835" s="13">
        <v>19125</v>
      </c>
      <c r="F835" s="11">
        <v>825</v>
      </c>
      <c r="G835" s="12">
        <f t="shared" si="74"/>
        <v>19335.9375</v>
      </c>
      <c r="H835" s="12">
        <f t="shared" si="75"/>
        <v>10.9375</v>
      </c>
      <c r="I835" s="13">
        <v>19325</v>
      </c>
      <c r="K835" s="11">
        <v>825</v>
      </c>
      <c r="L835" s="12">
        <f t="shared" si="76"/>
        <v>19335.9375</v>
      </c>
      <c r="M835" s="12">
        <f t="shared" si="77"/>
        <v>0.9375</v>
      </c>
      <c r="N835" s="13">
        <v>19335</v>
      </c>
    </row>
    <row r="836" spans="1:14" x14ac:dyDescent="0.25">
      <c r="A836" s="11">
        <v>826</v>
      </c>
      <c r="B836" s="12">
        <f t="shared" si="72"/>
        <v>19359.375</v>
      </c>
      <c r="C836" s="12">
        <f t="shared" si="73"/>
        <v>234.375</v>
      </c>
      <c r="D836" s="13">
        <v>19125</v>
      </c>
      <c r="F836" s="11">
        <v>826</v>
      </c>
      <c r="G836" s="12">
        <f t="shared" si="74"/>
        <v>19359.375</v>
      </c>
      <c r="H836" s="12">
        <f t="shared" si="75"/>
        <v>9.375</v>
      </c>
      <c r="I836" s="13">
        <v>19350</v>
      </c>
      <c r="K836" s="11">
        <v>826</v>
      </c>
      <c r="L836" s="12">
        <f t="shared" si="76"/>
        <v>19359.375</v>
      </c>
      <c r="M836" s="12">
        <f t="shared" si="77"/>
        <v>3.375</v>
      </c>
      <c r="N836" s="13">
        <v>19356</v>
      </c>
    </row>
    <row r="837" spans="1:14" x14ac:dyDescent="0.25">
      <c r="A837" s="11">
        <v>827</v>
      </c>
      <c r="B837" s="12">
        <f t="shared" si="72"/>
        <v>19382.8125</v>
      </c>
      <c r="C837" s="12">
        <f t="shared" si="73"/>
        <v>257.8125</v>
      </c>
      <c r="D837" s="13">
        <v>19125</v>
      </c>
      <c r="F837" s="11">
        <v>827</v>
      </c>
      <c r="G837" s="12">
        <f t="shared" si="74"/>
        <v>19382.8125</v>
      </c>
      <c r="H837" s="12">
        <f t="shared" si="75"/>
        <v>7.8125</v>
      </c>
      <c r="I837" s="13">
        <v>19375</v>
      </c>
      <c r="K837" s="11">
        <v>827</v>
      </c>
      <c r="L837" s="12">
        <f t="shared" si="76"/>
        <v>19382.8125</v>
      </c>
      <c r="M837" s="12">
        <f t="shared" si="77"/>
        <v>2.8125</v>
      </c>
      <c r="N837" s="13">
        <v>19380</v>
      </c>
    </row>
    <row r="838" spans="1:14" x14ac:dyDescent="0.25">
      <c r="A838" s="11">
        <v>828</v>
      </c>
      <c r="B838" s="12">
        <f t="shared" si="72"/>
        <v>19406.25</v>
      </c>
      <c r="C838" s="12">
        <f t="shared" si="73"/>
        <v>281.25</v>
      </c>
      <c r="D838" s="13">
        <v>19125</v>
      </c>
      <c r="F838" s="11">
        <v>828</v>
      </c>
      <c r="G838" s="12">
        <f t="shared" si="74"/>
        <v>19406.25</v>
      </c>
      <c r="H838" s="12">
        <f t="shared" si="75"/>
        <v>6.25</v>
      </c>
      <c r="I838" s="13">
        <v>19400</v>
      </c>
      <c r="K838" s="11">
        <v>828</v>
      </c>
      <c r="L838" s="12">
        <f t="shared" si="76"/>
        <v>19406.25</v>
      </c>
      <c r="M838" s="12">
        <f t="shared" si="77"/>
        <v>2.25</v>
      </c>
      <c r="N838" s="13">
        <v>19404</v>
      </c>
    </row>
    <row r="839" spans="1:14" x14ac:dyDescent="0.25">
      <c r="A839" s="11">
        <v>829</v>
      </c>
      <c r="B839" s="12">
        <f t="shared" si="72"/>
        <v>19429.6875</v>
      </c>
      <c r="C839" s="12">
        <f t="shared" si="73"/>
        <v>304.6875</v>
      </c>
      <c r="D839" s="13">
        <v>19125</v>
      </c>
      <c r="F839" s="11">
        <v>829</v>
      </c>
      <c r="G839" s="12">
        <f t="shared" si="74"/>
        <v>19429.6875</v>
      </c>
      <c r="H839" s="12">
        <f t="shared" si="75"/>
        <v>4.6875</v>
      </c>
      <c r="I839" s="13">
        <v>19425</v>
      </c>
      <c r="K839" s="11">
        <v>829</v>
      </c>
      <c r="L839" s="12">
        <f t="shared" si="76"/>
        <v>19429.6875</v>
      </c>
      <c r="M839" s="12">
        <f t="shared" si="77"/>
        <v>1.6875</v>
      </c>
      <c r="N839" s="13">
        <v>19428</v>
      </c>
    </row>
    <row r="840" spans="1:14" x14ac:dyDescent="0.25">
      <c r="A840" s="11">
        <v>830</v>
      </c>
      <c r="B840" s="12">
        <f t="shared" si="72"/>
        <v>19453.125</v>
      </c>
      <c r="C840" s="12">
        <f t="shared" si="73"/>
        <v>328.125</v>
      </c>
      <c r="D840" s="13">
        <v>19125</v>
      </c>
      <c r="F840" s="11">
        <v>830</v>
      </c>
      <c r="G840" s="12">
        <f t="shared" si="74"/>
        <v>19453.125</v>
      </c>
      <c r="H840" s="12">
        <f t="shared" si="75"/>
        <v>3.125</v>
      </c>
      <c r="I840" s="13">
        <v>19450</v>
      </c>
      <c r="K840" s="11">
        <v>830</v>
      </c>
      <c r="L840" s="12">
        <f t="shared" si="76"/>
        <v>19453.125</v>
      </c>
      <c r="M840" s="12">
        <f t="shared" si="77"/>
        <v>4.125</v>
      </c>
      <c r="N840" s="13">
        <v>19449</v>
      </c>
    </row>
    <row r="841" spans="1:14" x14ac:dyDescent="0.25">
      <c r="A841" s="11">
        <v>831</v>
      </c>
      <c r="B841" s="12">
        <f t="shared" si="72"/>
        <v>19476.5625</v>
      </c>
      <c r="C841" s="12">
        <f t="shared" si="73"/>
        <v>351.5625</v>
      </c>
      <c r="D841" s="13">
        <v>19125</v>
      </c>
      <c r="F841" s="11">
        <v>831</v>
      </c>
      <c r="G841" s="12">
        <f t="shared" si="74"/>
        <v>19476.5625</v>
      </c>
      <c r="H841" s="12">
        <f t="shared" si="75"/>
        <v>1.5625</v>
      </c>
      <c r="I841" s="13">
        <v>19475</v>
      </c>
      <c r="K841" s="11">
        <v>831</v>
      </c>
      <c r="L841" s="12">
        <f t="shared" si="76"/>
        <v>19476.5625</v>
      </c>
      <c r="M841" s="12">
        <f t="shared" si="77"/>
        <v>3.5625</v>
      </c>
      <c r="N841" s="13">
        <v>19473</v>
      </c>
    </row>
    <row r="842" spans="1:14" x14ac:dyDescent="0.25">
      <c r="A842" s="11">
        <v>832</v>
      </c>
      <c r="B842" s="12">
        <f t="shared" si="72"/>
        <v>19500</v>
      </c>
      <c r="C842" s="12">
        <f t="shared" si="73"/>
        <v>0</v>
      </c>
      <c r="D842" s="13">
        <v>19500</v>
      </c>
      <c r="F842" s="11">
        <v>832</v>
      </c>
      <c r="G842" s="12">
        <f t="shared" si="74"/>
        <v>19500</v>
      </c>
      <c r="H842" s="12">
        <f t="shared" si="75"/>
        <v>0</v>
      </c>
      <c r="I842" s="13">
        <v>19500</v>
      </c>
      <c r="K842" s="11">
        <v>832</v>
      </c>
      <c r="L842" s="12">
        <f t="shared" si="76"/>
        <v>19500</v>
      </c>
      <c r="M842" s="12">
        <f t="shared" si="77"/>
        <v>0</v>
      </c>
      <c r="N842" s="13">
        <v>19500</v>
      </c>
    </row>
    <row r="843" spans="1:14" x14ac:dyDescent="0.25">
      <c r="A843" s="11">
        <v>833</v>
      </c>
      <c r="B843" s="12">
        <f t="shared" si="72"/>
        <v>19523.4375</v>
      </c>
      <c r="C843" s="12">
        <f t="shared" si="73"/>
        <v>23.4375</v>
      </c>
      <c r="D843" s="13">
        <v>19500</v>
      </c>
      <c r="F843" s="11">
        <v>833</v>
      </c>
      <c r="G843" s="12">
        <f t="shared" si="74"/>
        <v>19523.4375</v>
      </c>
      <c r="H843" s="12">
        <f t="shared" si="75"/>
        <v>13.4375</v>
      </c>
      <c r="I843" s="13">
        <v>19510</v>
      </c>
      <c r="K843" s="11">
        <v>833</v>
      </c>
      <c r="L843" s="12">
        <f t="shared" si="76"/>
        <v>19523.4375</v>
      </c>
      <c r="M843" s="12">
        <f t="shared" si="77"/>
        <v>2.4375</v>
      </c>
      <c r="N843" s="13">
        <v>19521</v>
      </c>
    </row>
    <row r="844" spans="1:14" x14ac:dyDescent="0.25">
      <c r="A844" s="11">
        <v>834</v>
      </c>
      <c r="B844" s="12">
        <f t="shared" si="72"/>
        <v>19546.875</v>
      </c>
      <c r="C844" s="12">
        <f t="shared" si="73"/>
        <v>46.875</v>
      </c>
      <c r="D844" s="13">
        <v>19500</v>
      </c>
      <c r="F844" s="11">
        <v>834</v>
      </c>
      <c r="G844" s="12">
        <f t="shared" si="74"/>
        <v>19546.875</v>
      </c>
      <c r="H844" s="12">
        <f t="shared" si="75"/>
        <v>11.875</v>
      </c>
      <c r="I844" s="13">
        <v>19535</v>
      </c>
      <c r="K844" s="11">
        <v>834</v>
      </c>
      <c r="L844" s="12">
        <f t="shared" si="76"/>
        <v>19546.875</v>
      </c>
      <c r="M844" s="12">
        <f t="shared" si="77"/>
        <v>1.875</v>
      </c>
      <c r="N844" s="13">
        <v>19545</v>
      </c>
    </row>
    <row r="845" spans="1:14" x14ac:dyDescent="0.25">
      <c r="A845" s="11">
        <v>835</v>
      </c>
      <c r="B845" s="12">
        <f t="shared" ref="B845:B908" si="78">A845*375/16</f>
        <v>19570.3125</v>
      </c>
      <c r="C845" s="12">
        <f t="shared" ref="C845:C908" si="79">B845-D845</f>
        <v>70.3125</v>
      </c>
      <c r="D845" s="13">
        <v>19500</v>
      </c>
      <c r="F845" s="11">
        <v>835</v>
      </c>
      <c r="G845" s="12">
        <f t="shared" ref="G845:G908" si="80">F845*375/16</f>
        <v>19570.3125</v>
      </c>
      <c r="H845" s="12">
        <f t="shared" ref="H845:H908" si="81">G845-I845</f>
        <v>10.3125</v>
      </c>
      <c r="I845" s="13">
        <v>19560</v>
      </c>
      <c r="K845" s="11">
        <v>835</v>
      </c>
      <c r="L845" s="12">
        <f t="shared" ref="L845:L908" si="82">K845*375/16</f>
        <v>19570.3125</v>
      </c>
      <c r="M845" s="12">
        <f t="shared" ref="M845:M908" si="83">L845-N845</f>
        <v>4.3125</v>
      </c>
      <c r="N845" s="13">
        <v>19566</v>
      </c>
    </row>
    <row r="846" spans="1:14" x14ac:dyDescent="0.25">
      <c r="A846" s="11">
        <v>836</v>
      </c>
      <c r="B846" s="12">
        <f t="shared" si="78"/>
        <v>19593.75</v>
      </c>
      <c r="C846" s="12">
        <f t="shared" si="79"/>
        <v>93.75</v>
      </c>
      <c r="D846" s="13">
        <v>19500</v>
      </c>
      <c r="F846" s="11">
        <v>836</v>
      </c>
      <c r="G846" s="12">
        <f t="shared" si="80"/>
        <v>19593.75</v>
      </c>
      <c r="H846" s="12">
        <f t="shared" si="81"/>
        <v>8.75</v>
      </c>
      <c r="I846" s="13">
        <v>19585</v>
      </c>
      <c r="K846" s="11">
        <v>836</v>
      </c>
      <c r="L846" s="12">
        <f t="shared" si="82"/>
        <v>19593.75</v>
      </c>
      <c r="M846" s="12">
        <f t="shared" si="83"/>
        <v>0.75</v>
      </c>
      <c r="N846" s="13">
        <v>19593</v>
      </c>
    </row>
    <row r="847" spans="1:14" x14ac:dyDescent="0.25">
      <c r="A847" s="11">
        <v>837</v>
      </c>
      <c r="B847" s="12">
        <f t="shared" si="78"/>
        <v>19617.1875</v>
      </c>
      <c r="C847" s="12">
        <f t="shared" si="79"/>
        <v>117.1875</v>
      </c>
      <c r="D847" s="13">
        <v>19500</v>
      </c>
      <c r="F847" s="11">
        <v>837</v>
      </c>
      <c r="G847" s="12">
        <f t="shared" si="80"/>
        <v>19617.1875</v>
      </c>
      <c r="H847" s="12">
        <f t="shared" si="81"/>
        <v>7.1875</v>
      </c>
      <c r="I847" s="13">
        <v>19610</v>
      </c>
      <c r="K847" s="11">
        <v>837</v>
      </c>
      <c r="L847" s="12">
        <f t="shared" si="82"/>
        <v>19617.1875</v>
      </c>
      <c r="M847" s="12">
        <f t="shared" si="83"/>
        <v>3.1875</v>
      </c>
      <c r="N847" s="13">
        <v>19614</v>
      </c>
    </row>
    <row r="848" spans="1:14" x14ac:dyDescent="0.25">
      <c r="A848" s="11">
        <v>838</v>
      </c>
      <c r="B848" s="12">
        <f t="shared" si="78"/>
        <v>19640.625</v>
      </c>
      <c r="C848" s="12">
        <f t="shared" si="79"/>
        <v>140.625</v>
      </c>
      <c r="D848" s="13">
        <v>19500</v>
      </c>
      <c r="F848" s="11">
        <v>838</v>
      </c>
      <c r="G848" s="12">
        <f t="shared" si="80"/>
        <v>19640.625</v>
      </c>
      <c r="H848" s="12">
        <f t="shared" si="81"/>
        <v>5.625</v>
      </c>
      <c r="I848" s="13">
        <v>19635</v>
      </c>
      <c r="K848" s="11">
        <v>838</v>
      </c>
      <c r="L848" s="12">
        <f t="shared" si="82"/>
        <v>19640.625</v>
      </c>
      <c r="M848" s="12">
        <f t="shared" si="83"/>
        <v>2.625</v>
      </c>
      <c r="N848" s="13">
        <v>19638</v>
      </c>
    </row>
    <row r="849" spans="1:14" x14ac:dyDescent="0.25">
      <c r="A849" s="11">
        <v>839</v>
      </c>
      <c r="B849" s="12">
        <f t="shared" si="78"/>
        <v>19664.0625</v>
      </c>
      <c r="C849" s="12">
        <f t="shared" si="79"/>
        <v>164.0625</v>
      </c>
      <c r="D849" s="13">
        <v>19500</v>
      </c>
      <c r="F849" s="11">
        <v>839</v>
      </c>
      <c r="G849" s="12">
        <f t="shared" si="80"/>
        <v>19664.0625</v>
      </c>
      <c r="H849" s="12">
        <f t="shared" si="81"/>
        <v>4.0625</v>
      </c>
      <c r="I849" s="13">
        <v>19660</v>
      </c>
      <c r="K849" s="11">
        <v>839</v>
      </c>
      <c r="L849" s="12">
        <f t="shared" si="82"/>
        <v>19664.0625</v>
      </c>
      <c r="M849" s="12">
        <f t="shared" si="83"/>
        <v>5.0625</v>
      </c>
      <c r="N849" s="13">
        <v>19659</v>
      </c>
    </row>
    <row r="850" spans="1:14" x14ac:dyDescent="0.25">
      <c r="A850" s="11">
        <v>840</v>
      </c>
      <c r="B850" s="12">
        <f t="shared" si="78"/>
        <v>19687.5</v>
      </c>
      <c r="C850" s="12">
        <f t="shared" si="79"/>
        <v>187.5</v>
      </c>
      <c r="D850" s="13">
        <v>19500</v>
      </c>
      <c r="F850" s="11">
        <v>840</v>
      </c>
      <c r="G850" s="12">
        <f t="shared" si="80"/>
        <v>19687.5</v>
      </c>
      <c r="H850" s="12">
        <f t="shared" si="81"/>
        <v>2.5</v>
      </c>
      <c r="I850" s="13">
        <v>19685</v>
      </c>
      <c r="K850" s="11">
        <v>840</v>
      </c>
      <c r="L850" s="12">
        <f t="shared" si="82"/>
        <v>19687.5</v>
      </c>
      <c r="M850" s="12">
        <f t="shared" si="83"/>
        <v>1.5</v>
      </c>
      <c r="N850" s="13">
        <v>19686</v>
      </c>
    </row>
    <row r="851" spans="1:14" x14ac:dyDescent="0.25">
      <c r="A851" s="11">
        <v>841</v>
      </c>
      <c r="B851" s="12">
        <f t="shared" si="78"/>
        <v>19710.9375</v>
      </c>
      <c r="C851" s="12">
        <f t="shared" si="79"/>
        <v>210.9375</v>
      </c>
      <c r="D851" s="13">
        <v>19500</v>
      </c>
      <c r="F851" s="11">
        <v>841</v>
      </c>
      <c r="G851" s="12">
        <f t="shared" si="80"/>
        <v>19710.9375</v>
      </c>
      <c r="H851" s="12">
        <f t="shared" si="81"/>
        <v>10.9375</v>
      </c>
      <c r="I851" s="13">
        <v>19700</v>
      </c>
      <c r="K851" s="11">
        <v>841</v>
      </c>
      <c r="L851" s="12">
        <f t="shared" si="82"/>
        <v>19710.9375</v>
      </c>
      <c r="M851" s="12">
        <f t="shared" si="83"/>
        <v>0.9375</v>
      </c>
      <c r="N851" s="13">
        <v>19710</v>
      </c>
    </row>
    <row r="852" spans="1:14" x14ac:dyDescent="0.25">
      <c r="A852" s="11">
        <v>842</v>
      </c>
      <c r="B852" s="12">
        <f t="shared" si="78"/>
        <v>19734.375</v>
      </c>
      <c r="C852" s="12">
        <f t="shared" si="79"/>
        <v>234.375</v>
      </c>
      <c r="D852" s="13">
        <v>19500</v>
      </c>
      <c r="F852" s="11">
        <v>842</v>
      </c>
      <c r="G852" s="12">
        <f t="shared" si="80"/>
        <v>19734.375</v>
      </c>
      <c r="H852" s="12">
        <f t="shared" si="81"/>
        <v>9.375</v>
      </c>
      <c r="I852" s="13">
        <v>19725</v>
      </c>
      <c r="K852" s="11">
        <v>842</v>
      </c>
      <c r="L852" s="12">
        <f t="shared" si="82"/>
        <v>19734.375</v>
      </c>
      <c r="M852" s="12">
        <f t="shared" si="83"/>
        <v>3.375</v>
      </c>
      <c r="N852" s="13">
        <v>19731</v>
      </c>
    </row>
    <row r="853" spans="1:14" x14ac:dyDescent="0.25">
      <c r="A853" s="11">
        <v>843</v>
      </c>
      <c r="B853" s="12">
        <f t="shared" si="78"/>
        <v>19757.8125</v>
      </c>
      <c r="C853" s="12">
        <f t="shared" si="79"/>
        <v>257.8125</v>
      </c>
      <c r="D853" s="13">
        <v>19500</v>
      </c>
      <c r="F853" s="11">
        <v>843</v>
      </c>
      <c r="G853" s="12">
        <f t="shared" si="80"/>
        <v>19757.8125</v>
      </c>
      <c r="H853" s="12">
        <f t="shared" si="81"/>
        <v>7.8125</v>
      </c>
      <c r="I853" s="13">
        <v>19750</v>
      </c>
      <c r="K853" s="11">
        <v>843</v>
      </c>
      <c r="L853" s="12">
        <f t="shared" si="82"/>
        <v>19757.8125</v>
      </c>
      <c r="M853" s="12">
        <f t="shared" si="83"/>
        <v>2.8125</v>
      </c>
      <c r="N853" s="13">
        <v>19755</v>
      </c>
    </row>
    <row r="854" spans="1:14" x14ac:dyDescent="0.25">
      <c r="A854" s="11">
        <v>844</v>
      </c>
      <c r="B854" s="12">
        <f t="shared" si="78"/>
        <v>19781.25</v>
      </c>
      <c r="C854" s="12">
        <f t="shared" si="79"/>
        <v>281.25</v>
      </c>
      <c r="D854" s="13">
        <v>19500</v>
      </c>
      <c r="F854" s="11">
        <v>844</v>
      </c>
      <c r="G854" s="12">
        <f t="shared" si="80"/>
        <v>19781.25</v>
      </c>
      <c r="H854" s="12">
        <f t="shared" si="81"/>
        <v>6.25</v>
      </c>
      <c r="I854" s="13">
        <v>19775</v>
      </c>
      <c r="K854" s="11">
        <v>844</v>
      </c>
      <c r="L854" s="12">
        <f t="shared" si="82"/>
        <v>19781.25</v>
      </c>
      <c r="M854" s="12">
        <f t="shared" si="83"/>
        <v>2.25</v>
      </c>
      <c r="N854" s="13">
        <v>19779</v>
      </c>
    </row>
    <row r="855" spans="1:14" x14ac:dyDescent="0.25">
      <c r="A855" s="11">
        <v>845</v>
      </c>
      <c r="B855" s="12">
        <f t="shared" si="78"/>
        <v>19804.6875</v>
      </c>
      <c r="C855" s="12">
        <f t="shared" si="79"/>
        <v>304.6875</v>
      </c>
      <c r="D855" s="13">
        <v>19500</v>
      </c>
      <c r="F855" s="11">
        <v>845</v>
      </c>
      <c r="G855" s="12">
        <f t="shared" si="80"/>
        <v>19804.6875</v>
      </c>
      <c r="H855" s="12">
        <f t="shared" si="81"/>
        <v>4.6875</v>
      </c>
      <c r="I855" s="13">
        <v>19800</v>
      </c>
      <c r="K855" s="11">
        <v>845</v>
      </c>
      <c r="L855" s="12">
        <f t="shared" si="82"/>
        <v>19804.6875</v>
      </c>
      <c r="M855" s="12">
        <f t="shared" si="83"/>
        <v>1.6875</v>
      </c>
      <c r="N855" s="13">
        <v>19803</v>
      </c>
    </row>
    <row r="856" spans="1:14" x14ac:dyDescent="0.25">
      <c r="A856" s="11">
        <v>846</v>
      </c>
      <c r="B856" s="12">
        <f t="shared" si="78"/>
        <v>19828.125</v>
      </c>
      <c r="C856" s="12">
        <f t="shared" si="79"/>
        <v>328.125</v>
      </c>
      <c r="D856" s="13">
        <v>19500</v>
      </c>
      <c r="F856" s="11">
        <v>846</v>
      </c>
      <c r="G856" s="12">
        <f t="shared" si="80"/>
        <v>19828.125</v>
      </c>
      <c r="H856" s="12">
        <f t="shared" si="81"/>
        <v>3.125</v>
      </c>
      <c r="I856" s="13">
        <v>19825</v>
      </c>
      <c r="K856" s="11">
        <v>846</v>
      </c>
      <c r="L856" s="12">
        <f t="shared" si="82"/>
        <v>19828.125</v>
      </c>
      <c r="M856" s="12">
        <f t="shared" si="83"/>
        <v>4.125</v>
      </c>
      <c r="N856" s="13">
        <v>19824</v>
      </c>
    </row>
    <row r="857" spans="1:14" x14ac:dyDescent="0.25">
      <c r="A857" s="11">
        <v>847</v>
      </c>
      <c r="B857" s="12">
        <f t="shared" si="78"/>
        <v>19851.5625</v>
      </c>
      <c r="C857" s="12">
        <f t="shared" si="79"/>
        <v>351.5625</v>
      </c>
      <c r="D857" s="13">
        <v>19500</v>
      </c>
      <c r="F857" s="11">
        <v>847</v>
      </c>
      <c r="G857" s="12">
        <f t="shared" si="80"/>
        <v>19851.5625</v>
      </c>
      <c r="H857" s="12">
        <f t="shared" si="81"/>
        <v>1.5625</v>
      </c>
      <c r="I857" s="13">
        <v>19850</v>
      </c>
      <c r="K857" s="11">
        <v>847</v>
      </c>
      <c r="L857" s="12">
        <f t="shared" si="82"/>
        <v>19851.5625</v>
      </c>
      <c r="M857" s="12">
        <f t="shared" si="83"/>
        <v>3.5625</v>
      </c>
      <c r="N857" s="13">
        <v>19848</v>
      </c>
    </row>
    <row r="858" spans="1:14" x14ac:dyDescent="0.25">
      <c r="A858" s="11">
        <v>848</v>
      </c>
      <c r="B858" s="12">
        <f t="shared" si="78"/>
        <v>19875</v>
      </c>
      <c r="C858" s="12">
        <f t="shared" si="79"/>
        <v>0</v>
      </c>
      <c r="D858" s="13">
        <v>19875</v>
      </c>
      <c r="F858" s="11">
        <v>848</v>
      </c>
      <c r="G858" s="12">
        <f t="shared" si="80"/>
        <v>19875</v>
      </c>
      <c r="H858" s="12">
        <f t="shared" si="81"/>
        <v>0</v>
      </c>
      <c r="I858" s="13">
        <v>19875</v>
      </c>
      <c r="K858" s="11">
        <v>848</v>
      </c>
      <c r="L858" s="12">
        <f t="shared" si="82"/>
        <v>19875</v>
      </c>
      <c r="M858" s="12">
        <f t="shared" si="83"/>
        <v>0</v>
      </c>
      <c r="N858" s="13">
        <v>19875</v>
      </c>
    </row>
    <row r="859" spans="1:14" x14ac:dyDescent="0.25">
      <c r="A859" s="11">
        <v>849</v>
      </c>
      <c r="B859" s="12">
        <f t="shared" si="78"/>
        <v>19898.4375</v>
      </c>
      <c r="C859" s="12">
        <f t="shared" si="79"/>
        <v>23.4375</v>
      </c>
      <c r="D859" s="13">
        <v>19875</v>
      </c>
      <c r="F859" s="11">
        <v>849</v>
      </c>
      <c r="G859" s="12">
        <f t="shared" si="80"/>
        <v>19898.4375</v>
      </c>
      <c r="H859" s="12">
        <f t="shared" si="81"/>
        <v>13.4375</v>
      </c>
      <c r="I859" s="13">
        <v>19885</v>
      </c>
      <c r="K859" s="11">
        <v>849</v>
      </c>
      <c r="L859" s="12">
        <f t="shared" si="82"/>
        <v>19898.4375</v>
      </c>
      <c r="M859" s="12">
        <f t="shared" si="83"/>
        <v>2.4375</v>
      </c>
      <c r="N859" s="13">
        <v>19896</v>
      </c>
    </row>
    <row r="860" spans="1:14" x14ac:dyDescent="0.25">
      <c r="A860" s="11">
        <v>850</v>
      </c>
      <c r="B860" s="12">
        <f t="shared" si="78"/>
        <v>19921.875</v>
      </c>
      <c r="C860" s="12">
        <f t="shared" si="79"/>
        <v>46.875</v>
      </c>
      <c r="D860" s="13">
        <v>19875</v>
      </c>
      <c r="F860" s="11">
        <v>850</v>
      </c>
      <c r="G860" s="12">
        <f t="shared" si="80"/>
        <v>19921.875</v>
      </c>
      <c r="H860" s="12">
        <f t="shared" si="81"/>
        <v>11.875</v>
      </c>
      <c r="I860" s="13">
        <v>19910</v>
      </c>
      <c r="K860" s="11">
        <v>850</v>
      </c>
      <c r="L860" s="12">
        <f t="shared" si="82"/>
        <v>19921.875</v>
      </c>
      <c r="M860" s="12">
        <f t="shared" si="83"/>
        <v>1.875</v>
      </c>
      <c r="N860" s="13">
        <v>19920</v>
      </c>
    </row>
    <row r="861" spans="1:14" x14ac:dyDescent="0.25">
      <c r="A861" s="11">
        <v>851</v>
      </c>
      <c r="B861" s="12">
        <f t="shared" si="78"/>
        <v>19945.3125</v>
      </c>
      <c r="C861" s="12">
        <f t="shared" si="79"/>
        <v>70.3125</v>
      </c>
      <c r="D861" s="13">
        <v>19875</v>
      </c>
      <c r="F861" s="11">
        <v>851</v>
      </c>
      <c r="G861" s="12">
        <f t="shared" si="80"/>
        <v>19945.3125</v>
      </c>
      <c r="H861" s="12">
        <f t="shared" si="81"/>
        <v>10.3125</v>
      </c>
      <c r="I861" s="13">
        <v>19935</v>
      </c>
      <c r="K861" s="11">
        <v>851</v>
      </c>
      <c r="L861" s="12">
        <f t="shared" si="82"/>
        <v>19945.3125</v>
      </c>
      <c r="M861" s="12">
        <f t="shared" si="83"/>
        <v>4.3125</v>
      </c>
      <c r="N861" s="13">
        <v>19941</v>
      </c>
    </row>
    <row r="862" spans="1:14" x14ac:dyDescent="0.25">
      <c r="A862" s="11">
        <v>852</v>
      </c>
      <c r="B862" s="12">
        <f t="shared" si="78"/>
        <v>19968.75</v>
      </c>
      <c r="C862" s="12">
        <f t="shared" si="79"/>
        <v>93.75</v>
      </c>
      <c r="D862" s="13">
        <v>19875</v>
      </c>
      <c r="F862" s="11">
        <v>852</v>
      </c>
      <c r="G862" s="12">
        <f t="shared" si="80"/>
        <v>19968.75</v>
      </c>
      <c r="H862" s="12">
        <f t="shared" si="81"/>
        <v>8.75</v>
      </c>
      <c r="I862" s="13">
        <v>19960</v>
      </c>
      <c r="K862" s="11">
        <v>852</v>
      </c>
      <c r="L862" s="12">
        <f t="shared" si="82"/>
        <v>19968.75</v>
      </c>
      <c r="M862" s="12">
        <f t="shared" si="83"/>
        <v>0.75</v>
      </c>
      <c r="N862" s="13">
        <v>19968</v>
      </c>
    </row>
    <row r="863" spans="1:14" x14ac:dyDescent="0.25">
      <c r="A863" s="11">
        <v>853</v>
      </c>
      <c r="B863" s="12">
        <f t="shared" si="78"/>
        <v>19992.1875</v>
      </c>
      <c r="C863" s="12">
        <f t="shared" si="79"/>
        <v>117.1875</v>
      </c>
      <c r="D863" s="13">
        <v>19875</v>
      </c>
      <c r="F863" s="11">
        <v>853</v>
      </c>
      <c r="G863" s="12">
        <f t="shared" si="80"/>
        <v>19992.1875</v>
      </c>
      <c r="H863" s="12">
        <f t="shared" si="81"/>
        <v>7.1875</v>
      </c>
      <c r="I863" s="13">
        <v>19985</v>
      </c>
      <c r="K863" s="11">
        <v>853</v>
      </c>
      <c r="L863" s="12">
        <f t="shared" si="82"/>
        <v>19992.1875</v>
      </c>
      <c r="M863" s="12">
        <f t="shared" si="83"/>
        <v>3.1875</v>
      </c>
      <c r="N863" s="13">
        <v>19989</v>
      </c>
    </row>
    <row r="864" spans="1:14" x14ac:dyDescent="0.25">
      <c r="A864" s="11">
        <v>854</v>
      </c>
      <c r="B864" s="12">
        <f t="shared" si="78"/>
        <v>20015.625</v>
      </c>
      <c r="C864" s="12">
        <f t="shared" si="79"/>
        <v>140.625</v>
      </c>
      <c r="D864" s="13">
        <v>19875</v>
      </c>
      <c r="F864" s="11">
        <v>854</v>
      </c>
      <c r="G864" s="12">
        <f t="shared" si="80"/>
        <v>20015.625</v>
      </c>
      <c r="H864" s="12">
        <f t="shared" si="81"/>
        <v>5.625</v>
      </c>
      <c r="I864" s="13">
        <v>20010</v>
      </c>
      <c r="K864" s="11">
        <v>854</v>
      </c>
      <c r="L864" s="12">
        <f t="shared" si="82"/>
        <v>20015.625</v>
      </c>
      <c r="M864" s="12">
        <f t="shared" si="83"/>
        <v>2.625</v>
      </c>
      <c r="N864" s="13">
        <v>20013</v>
      </c>
    </row>
    <row r="865" spans="1:14" x14ac:dyDescent="0.25">
      <c r="A865" s="11">
        <v>855</v>
      </c>
      <c r="B865" s="12">
        <f t="shared" si="78"/>
        <v>20039.0625</v>
      </c>
      <c r="C865" s="12">
        <f t="shared" si="79"/>
        <v>164.0625</v>
      </c>
      <c r="D865" s="13">
        <v>19875</v>
      </c>
      <c r="F865" s="11">
        <v>855</v>
      </c>
      <c r="G865" s="12">
        <f t="shared" si="80"/>
        <v>20039.0625</v>
      </c>
      <c r="H865" s="12">
        <f t="shared" si="81"/>
        <v>4.0625</v>
      </c>
      <c r="I865" s="13">
        <v>20035</v>
      </c>
      <c r="K865" s="11">
        <v>855</v>
      </c>
      <c r="L865" s="12">
        <f t="shared" si="82"/>
        <v>20039.0625</v>
      </c>
      <c r="M865" s="12">
        <f t="shared" si="83"/>
        <v>5.0625</v>
      </c>
      <c r="N865" s="13">
        <v>20034</v>
      </c>
    </row>
    <row r="866" spans="1:14" x14ac:dyDescent="0.25">
      <c r="A866" s="11">
        <v>856</v>
      </c>
      <c r="B866" s="12">
        <f t="shared" si="78"/>
        <v>20062.5</v>
      </c>
      <c r="C866" s="12">
        <f t="shared" si="79"/>
        <v>187.5</v>
      </c>
      <c r="D866" s="13">
        <v>19875</v>
      </c>
      <c r="F866" s="11">
        <v>856</v>
      </c>
      <c r="G866" s="12">
        <f t="shared" si="80"/>
        <v>20062.5</v>
      </c>
      <c r="H866" s="12">
        <f t="shared" si="81"/>
        <v>2.5</v>
      </c>
      <c r="I866" s="13">
        <v>20060</v>
      </c>
      <c r="K866" s="11">
        <v>856</v>
      </c>
      <c r="L866" s="12">
        <f t="shared" si="82"/>
        <v>20062.5</v>
      </c>
      <c r="M866" s="12">
        <f t="shared" si="83"/>
        <v>1.5</v>
      </c>
      <c r="N866" s="13">
        <v>20061</v>
      </c>
    </row>
    <row r="867" spans="1:14" x14ac:dyDescent="0.25">
      <c r="A867" s="11">
        <v>857</v>
      </c>
      <c r="B867" s="12">
        <f t="shared" si="78"/>
        <v>20085.9375</v>
      </c>
      <c r="C867" s="12">
        <f t="shared" si="79"/>
        <v>210.9375</v>
      </c>
      <c r="D867" s="13">
        <v>19875</v>
      </c>
      <c r="F867" s="11">
        <v>857</v>
      </c>
      <c r="G867" s="12">
        <f t="shared" si="80"/>
        <v>20085.9375</v>
      </c>
      <c r="H867" s="12">
        <f t="shared" si="81"/>
        <v>10.9375</v>
      </c>
      <c r="I867" s="13">
        <v>20075</v>
      </c>
      <c r="K867" s="11">
        <v>857</v>
      </c>
      <c r="L867" s="12">
        <f t="shared" si="82"/>
        <v>20085.9375</v>
      </c>
      <c r="M867" s="12">
        <f t="shared" si="83"/>
        <v>0.9375</v>
      </c>
      <c r="N867" s="13">
        <v>20085</v>
      </c>
    </row>
    <row r="868" spans="1:14" x14ac:dyDescent="0.25">
      <c r="A868" s="11">
        <v>858</v>
      </c>
      <c r="B868" s="12">
        <f t="shared" si="78"/>
        <v>20109.375</v>
      </c>
      <c r="C868" s="12">
        <f t="shared" si="79"/>
        <v>234.375</v>
      </c>
      <c r="D868" s="13">
        <v>19875</v>
      </c>
      <c r="F868" s="11">
        <v>858</v>
      </c>
      <c r="G868" s="12">
        <f t="shared" si="80"/>
        <v>20109.375</v>
      </c>
      <c r="H868" s="12">
        <f t="shared" si="81"/>
        <v>9.375</v>
      </c>
      <c r="I868" s="13">
        <v>20100</v>
      </c>
      <c r="K868" s="11">
        <v>858</v>
      </c>
      <c r="L868" s="12">
        <f t="shared" si="82"/>
        <v>20109.375</v>
      </c>
      <c r="M868" s="12">
        <f t="shared" si="83"/>
        <v>3.375</v>
      </c>
      <c r="N868" s="13">
        <v>20106</v>
      </c>
    </row>
    <row r="869" spans="1:14" x14ac:dyDescent="0.25">
      <c r="A869" s="11">
        <v>859</v>
      </c>
      <c r="B869" s="12">
        <f t="shared" si="78"/>
        <v>20132.8125</v>
      </c>
      <c r="C869" s="12">
        <f t="shared" si="79"/>
        <v>257.8125</v>
      </c>
      <c r="D869" s="13">
        <v>19875</v>
      </c>
      <c r="F869" s="11">
        <v>859</v>
      </c>
      <c r="G869" s="12">
        <f t="shared" si="80"/>
        <v>20132.8125</v>
      </c>
      <c r="H869" s="12">
        <f t="shared" si="81"/>
        <v>7.8125</v>
      </c>
      <c r="I869" s="13">
        <v>20125</v>
      </c>
      <c r="K869" s="11">
        <v>859</v>
      </c>
      <c r="L869" s="12">
        <f t="shared" si="82"/>
        <v>20132.8125</v>
      </c>
      <c r="M869" s="12">
        <f t="shared" si="83"/>
        <v>2.8125</v>
      </c>
      <c r="N869" s="13">
        <v>20130</v>
      </c>
    </row>
    <row r="870" spans="1:14" x14ac:dyDescent="0.25">
      <c r="A870" s="11">
        <v>860</v>
      </c>
      <c r="B870" s="12">
        <f t="shared" si="78"/>
        <v>20156.25</v>
      </c>
      <c r="C870" s="12">
        <f t="shared" si="79"/>
        <v>281.25</v>
      </c>
      <c r="D870" s="13">
        <v>19875</v>
      </c>
      <c r="F870" s="11">
        <v>860</v>
      </c>
      <c r="G870" s="12">
        <f t="shared" si="80"/>
        <v>20156.25</v>
      </c>
      <c r="H870" s="12">
        <f t="shared" si="81"/>
        <v>6.25</v>
      </c>
      <c r="I870" s="13">
        <v>20150</v>
      </c>
      <c r="K870" s="11">
        <v>860</v>
      </c>
      <c r="L870" s="12">
        <f t="shared" si="82"/>
        <v>20156.25</v>
      </c>
      <c r="M870" s="12">
        <f t="shared" si="83"/>
        <v>2.25</v>
      </c>
      <c r="N870" s="13">
        <v>20154</v>
      </c>
    </row>
    <row r="871" spans="1:14" x14ac:dyDescent="0.25">
      <c r="A871" s="11">
        <v>861</v>
      </c>
      <c r="B871" s="12">
        <f t="shared" si="78"/>
        <v>20179.6875</v>
      </c>
      <c r="C871" s="12">
        <f t="shared" si="79"/>
        <v>304.6875</v>
      </c>
      <c r="D871" s="13">
        <v>19875</v>
      </c>
      <c r="F871" s="11">
        <v>861</v>
      </c>
      <c r="G871" s="12">
        <f t="shared" si="80"/>
        <v>20179.6875</v>
      </c>
      <c r="H871" s="12">
        <f t="shared" si="81"/>
        <v>4.6875</v>
      </c>
      <c r="I871" s="13">
        <v>20175</v>
      </c>
      <c r="K871" s="11">
        <v>861</v>
      </c>
      <c r="L871" s="12">
        <f t="shared" si="82"/>
        <v>20179.6875</v>
      </c>
      <c r="M871" s="12">
        <f t="shared" si="83"/>
        <v>1.6875</v>
      </c>
      <c r="N871" s="13">
        <v>20178</v>
      </c>
    </row>
    <row r="872" spans="1:14" x14ac:dyDescent="0.25">
      <c r="A872" s="11">
        <v>862</v>
      </c>
      <c r="B872" s="12">
        <f t="shared" si="78"/>
        <v>20203.125</v>
      </c>
      <c r="C872" s="12">
        <f t="shared" si="79"/>
        <v>328.125</v>
      </c>
      <c r="D872" s="13">
        <v>19875</v>
      </c>
      <c r="F872" s="11">
        <v>862</v>
      </c>
      <c r="G872" s="12">
        <f t="shared" si="80"/>
        <v>20203.125</v>
      </c>
      <c r="H872" s="12">
        <f t="shared" si="81"/>
        <v>3.125</v>
      </c>
      <c r="I872" s="13">
        <v>20200</v>
      </c>
      <c r="K872" s="11">
        <v>862</v>
      </c>
      <c r="L872" s="12">
        <f t="shared" si="82"/>
        <v>20203.125</v>
      </c>
      <c r="M872" s="12">
        <f t="shared" si="83"/>
        <v>4.125</v>
      </c>
      <c r="N872" s="13">
        <v>20199</v>
      </c>
    </row>
    <row r="873" spans="1:14" x14ac:dyDescent="0.25">
      <c r="A873" s="11">
        <v>863</v>
      </c>
      <c r="B873" s="12">
        <f t="shared" si="78"/>
        <v>20226.5625</v>
      </c>
      <c r="C873" s="12">
        <f t="shared" si="79"/>
        <v>351.5625</v>
      </c>
      <c r="D873" s="13">
        <v>19875</v>
      </c>
      <c r="F873" s="11">
        <v>863</v>
      </c>
      <c r="G873" s="12">
        <f t="shared" si="80"/>
        <v>20226.5625</v>
      </c>
      <c r="H873" s="12">
        <f t="shared" si="81"/>
        <v>1.5625</v>
      </c>
      <c r="I873" s="13">
        <v>20225</v>
      </c>
      <c r="K873" s="11">
        <v>863</v>
      </c>
      <c r="L873" s="12">
        <f t="shared" si="82"/>
        <v>20226.5625</v>
      </c>
      <c r="M873" s="12">
        <f t="shared" si="83"/>
        <v>3.5625</v>
      </c>
      <c r="N873" s="13">
        <v>20223</v>
      </c>
    </row>
    <row r="874" spans="1:14" x14ac:dyDescent="0.25">
      <c r="A874" s="11">
        <v>864</v>
      </c>
      <c r="B874" s="12">
        <f t="shared" si="78"/>
        <v>20250</v>
      </c>
      <c r="C874" s="12">
        <f t="shared" si="79"/>
        <v>0</v>
      </c>
      <c r="D874" s="13">
        <v>20250</v>
      </c>
      <c r="F874" s="11">
        <v>864</v>
      </c>
      <c r="G874" s="12">
        <f t="shared" si="80"/>
        <v>20250</v>
      </c>
      <c r="H874" s="12">
        <f t="shared" si="81"/>
        <v>0</v>
      </c>
      <c r="I874" s="13">
        <v>20250</v>
      </c>
      <c r="K874" s="11">
        <v>864</v>
      </c>
      <c r="L874" s="12">
        <f t="shared" si="82"/>
        <v>20250</v>
      </c>
      <c r="M874" s="12">
        <f t="shared" si="83"/>
        <v>0</v>
      </c>
      <c r="N874" s="13">
        <v>20250</v>
      </c>
    </row>
    <row r="875" spans="1:14" x14ac:dyDescent="0.25">
      <c r="A875" s="11">
        <v>865</v>
      </c>
      <c r="B875" s="12">
        <f t="shared" si="78"/>
        <v>20273.4375</v>
      </c>
      <c r="C875" s="12">
        <f t="shared" si="79"/>
        <v>23.4375</v>
      </c>
      <c r="D875" s="13">
        <v>20250</v>
      </c>
      <c r="F875" s="11">
        <v>865</v>
      </c>
      <c r="G875" s="12">
        <f t="shared" si="80"/>
        <v>20273.4375</v>
      </c>
      <c r="H875" s="12">
        <f t="shared" si="81"/>
        <v>13.4375</v>
      </c>
      <c r="I875" s="13">
        <v>20260</v>
      </c>
      <c r="K875" s="11">
        <v>865</v>
      </c>
      <c r="L875" s="12">
        <f t="shared" si="82"/>
        <v>20273.4375</v>
      </c>
      <c r="M875" s="12">
        <f t="shared" si="83"/>
        <v>2.4375</v>
      </c>
      <c r="N875" s="13">
        <v>20271</v>
      </c>
    </row>
    <row r="876" spans="1:14" x14ac:dyDescent="0.25">
      <c r="A876" s="11">
        <v>866</v>
      </c>
      <c r="B876" s="12">
        <f t="shared" si="78"/>
        <v>20296.875</v>
      </c>
      <c r="C876" s="12">
        <f t="shared" si="79"/>
        <v>46.875</v>
      </c>
      <c r="D876" s="13">
        <v>20250</v>
      </c>
      <c r="F876" s="11">
        <v>866</v>
      </c>
      <c r="G876" s="12">
        <f t="shared" si="80"/>
        <v>20296.875</v>
      </c>
      <c r="H876" s="12">
        <f t="shared" si="81"/>
        <v>11.875</v>
      </c>
      <c r="I876" s="13">
        <v>20285</v>
      </c>
      <c r="K876" s="11">
        <v>866</v>
      </c>
      <c r="L876" s="12">
        <f t="shared" si="82"/>
        <v>20296.875</v>
      </c>
      <c r="M876" s="12">
        <f t="shared" si="83"/>
        <v>1.875</v>
      </c>
      <c r="N876" s="13">
        <v>20295</v>
      </c>
    </row>
    <row r="877" spans="1:14" x14ac:dyDescent="0.25">
      <c r="A877" s="11">
        <v>867</v>
      </c>
      <c r="B877" s="12">
        <f t="shared" si="78"/>
        <v>20320.3125</v>
      </c>
      <c r="C877" s="12">
        <f t="shared" si="79"/>
        <v>70.3125</v>
      </c>
      <c r="D877" s="13">
        <v>20250</v>
      </c>
      <c r="F877" s="11">
        <v>867</v>
      </c>
      <c r="G877" s="12">
        <f t="shared" si="80"/>
        <v>20320.3125</v>
      </c>
      <c r="H877" s="12">
        <f t="shared" si="81"/>
        <v>10.3125</v>
      </c>
      <c r="I877" s="13">
        <v>20310</v>
      </c>
      <c r="K877" s="11">
        <v>867</v>
      </c>
      <c r="L877" s="12">
        <f t="shared" si="82"/>
        <v>20320.3125</v>
      </c>
      <c r="M877" s="12">
        <f t="shared" si="83"/>
        <v>4.3125</v>
      </c>
      <c r="N877" s="13">
        <v>20316</v>
      </c>
    </row>
    <row r="878" spans="1:14" x14ac:dyDescent="0.25">
      <c r="A878" s="11">
        <v>868</v>
      </c>
      <c r="B878" s="12">
        <f t="shared" si="78"/>
        <v>20343.75</v>
      </c>
      <c r="C878" s="12">
        <f t="shared" si="79"/>
        <v>93.75</v>
      </c>
      <c r="D878" s="13">
        <v>20250</v>
      </c>
      <c r="F878" s="11">
        <v>868</v>
      </c>
      <c r="G878" s="12">
        <f t="shared" si="80"/>
        <v>20343.75</v>
      </c>
      <c r="H878" s="12">
        <f t="shared" si="81"/>
        <v>8.75</v>
      </c>
      <c r="I878" s="13">
        <v>20335</v>
      </c>
      <c r="K878" s="11">
        <v>868</v>
      </c>
      <c r="L878" s="12">
        <f t="shared" si="82"/>
        <v>20343.75</v>
      </c>
      <c r="M878" s="12">
        <f t="shared" si="83"/>
        <v>0.75</v>
      </c>
      <c r="N878" s="13">
        <v>20343</v>
      </c>
    </row>
    <row r="879" spans="1:14" x14ac:dyDescent="0.25">
      <c r="A879" s="11">
        <v>869</v>
      </c>
      <c r="B879" s="12">
        <f t="shared" si="78"/>
        <v>20367.1875</v>
      </c>
      <c r="C879" s="12">
        <f t="shared" si="79"/>
        <v>117.1875</v>
      </c>
      <c r="D879" s="13">
        <v>20250</v>
      </c>
      <c r="F879" s="11">
        <v>869</v>
      </c>
      <c r="G879" s="12">
        <f t="shared" si="80"/>
        <v>20367.1875</v>
      </c>
      <c r="H879" s="12">
        <f t="shared" si="81"/>
        <v>7.1875</v>
      </c>
      <c r="I879" s="13">
        <v>20360</v>
      </c>
      <c r="K879" s="11">
        <v>869</v>
      </c>
      <c r="L879" s="12">
        <f t="shared" si="82"/>
        <v>20367.1875</v>
      </c>
      <c r="M879" s="12">
        <f t="shared" si="83"/>
        <v>3.1875</v>
      </c>
      <c r="N879" s="13">
        <v>20364</v>
      </c>
    </row>
    <row r="880" spans="1:14" x14ac:dyDescent="0.25">
      <c r="A880" s="11">
        <v>870</v>
      </c>
      <c r="B880" s="12">
        <f t="shared" si="78"/>
        <v>20390.625</v>
      </c>
      <c r="C880" s="12">
        <f t="shared" si="79"/>
        <v>140.625</v>
      </c>
      <c r="D880" s="13">
        <v>20250</v>
      </c>
      <c r="F880" s="11">
        <v>870</v>
      </c>
      <c r="G880" s="12">
        <f t="shared" si="80"/>
        <v>20390.625</v>
      </c>
      <c r="H880" s="12">
        <f t="shared" si="81"/>
        <v>5.625</v>
      </c>
      <c r="I880" s="13">
        <v>20385</v>
      </c>
      <c r="K880" s="11">
        <v>870</v>
      </c>
      <c r="L880" s="12">
        <f t="shared" si="82"/>
        <v>20390.625</v>
      </c>
      <c r="M880" s="12">
        <f t="shared" si="83"/>
        <v>2.625</v>
      </c>
      <c r="N880" s="13">
        <v>20388</v>
      </c>
    </row>
    <row r="881" spans="1:14" x14ac:dyDescent="0.25">
      <c r="A881" s="11">
        <v>871</v>
      </c>
      <c r="B881" s="12">
        <f t="shared" si="78"/>
        <v>20414.0625</v>
      </c>
      <c r="C881" s="12">
        <f t="shared" si="79"/>
        <v>164.0625</v>
      </c>
      <c r="D881" s="13">
        <v>20250</v>
      </c>
      <c r="F881" s="11">
        <v>871</v>
      </c>
      <c r="G881" s="12">
        <f t="shared" si="80"/>
        <v>20414.0625</v>
      </c>
      <c r="H881" s="12">
        <f t="shared" si="81"/>
        <v>4.0625</v>
      </c>
      <c r="I881" s="13">
        <v>20410</v>
      </c>
      <c r="K881" s="11">
        <v>871</v>
      </c>
      <c r="L881" s="12">
        <f t="shared" si="82"/>
        <v>20414.0625</v>
      </c>
      <c r="M881" s="12">
        <f t="shared" si="83"/>
        <v>5.0625</v>
      </c>
      <c r="N881" s="13">
        <v>20409</v>
      </c>
    </row>
    <row r="882" spans="1:14" x14ac:dyDescent="0.25">
      <c r="A882" s="11">
        <v>872</v>
      </c>
      <c r="B882" s="12">
        <f t="shared" si="78"/>
        <v>20437.5</v>
      </c>
      <c r="C882" s="12">
        <f t="shared" si="79"/>
        <v>187.5</v>
      </c>
      <c r="D882" s="13">
        <v>20250</v>
      </c>
      <c r="F882" s="11">
        <v>872</v>
      </c>
      <c r="G882" s="12">
        <f t="shared" si="80"/>
        <v>20437.5</v>
      </c>
      <c r="H882" s="12">
        <f t="shared" si="81"/>
        <v>2.5</v>
      </c>
      <c r="I882" s="13">
        <v>20435</v>
      </c>
      <c r="K882" s="11">
        <v>872</v>
      </c>
      <c r="L882" s="12">
        <f t="shared" si="82"/>
        <v>20437.5</v>
      </c>
      <c r="M882" s="12">
        <f t="shared" si="83"/>
        <v>1.5</v>
      </c>
      <c r="N882" s="13">
        <v>20436</v>
      </c>
    </row>
    <row r="883" spans="1:14" x14ac:dyDescent="0.25">
      <c r="A883" s="11">
        <v>873</v>
      </c>
      <c r="B883" s="12">
        <f t="shared" si="78"/>
        <v>20460.9375</v>
      </c>
      <c r="C883" s="12">
        <f t="shared" si="79"/>
        <v>210.9375</v>
      </c>
      <c r="D883" s="13">
        <v>20250</v>
      </c>
      <c r="F883" s="11">
        <v>873</v>
      </c>
      <c r="G883" s="12">
        <f t="shared" si="80"/>
        <v>20460.9375</v>
      </c>
      <c r="H883" s="12">
        <f t="shared" si="81"/>
        <v>10.9375</v>
      </c>
      <c r="I883" s="13">
        <v>20450</v>
      </c>
      <c r="K883" s="11">
        <v>873</v>
      </c>
      <c r="L883" s="12">
        <f t="shared" si="82"/>
        <v>20460.9375</v>
      </c>
      <c r="M883" s="12">
        <f t="shared" si="83"/>
        <v>0.9375</v>
      </c>
      <c r="N883" s="13">
        <v>20460</v>
      </c>
    </row>
    <row r="884" spans="1:14" x14ac:dyDescent="0.25">
      <c r="A884" s="11">
        <v>874</v>
      </c>
      <c r="B884" s="12">
        <f t="shared" si="78"/>
        <v>20484.375</v>
      </c>
      <c r="C884" s="12">
        <f t="shared" si="79"/>
        <v>234.375</v>
      </c>
      <c r="D884" s="13">
        <v>20250</v>
      </c>
      <c r="F884" s="11">
        <v>874</v>
      </c>
      <c r="G884" s="12">
        <f t="shared" si="80"/>
        <v>20484.375</v>
      </c>
      <c r="H884" s="12">
        <f t="shared" si="81"/>
        <v>9.375</v>
      </c>
      <c r="I884" s="13">
        <v>20475</v>
      </c>
      <c r="K884" s="11">
        <v>874</v>
      </c>
      <c r="L884" s="12">
        <f t="shared" si="82"/>
        <v>20484.375</v>
      </c>
      <c r="M884" s="12">
        <f t="shared" si="83"/>
        <v>3.375</v>
      </c>
      <c r="N884" s="13">
        <v>20481</v>
      </c>
    </row>
    <row r="885" spans="1:14" x14ac:dyDescent="0.25">
      <c r="A885" s="11">
        <v>875</v>
      </c>
      <c r="B885" s="12">
        <f t="shared" si="78"/>
        <v>20507.8125</v>
      </c>
      <c r="C885" s="12">
        <f t="shared" si="79"/>
        <v>257.8125</v>
      </c>
      <c r="D885" s="13">
        <v>20250</v>
      </c>
      <c r="F885" s="11">
        <v>875</v>
      </c>
      <c r="G885" s="12">
        <f t="shared" si="80"/>
        <v>20507.8125</v>
      </c>
      <c r="H885" s="12">
        <f t="shared" si="81"/>
        <v>7.8125</v>
      </c>
      <c r="I885" s="13">
        <v>20500</v>
      </c>
      <c r="K885" s="11">
        <v>875</v>
      </c>
      <c r="L885" s="12">
        <f t="shared" si="82"/>
        <v>20507.8125</v>
      </c>
      <c r="M885" s="12">
        <f t="shared" si="83"/>
        <v>2.8125</v>
      </c>
      <c r="N885" s="13">
        <v>20505</v>
      </c>
    </row>
    <row r="886" spans="1:14" x14ac:dyDescent="0.25">
      <c r="A886" s="11">
        <v>876</v>
      </c>
      <c r="B886" s="12">
        <f t="shared" si="78"/>
        <v>20531.25</v>
      </c>
      <c r="C886" s="12">
        <f t="shared" si="79"/>
        <v>281.25</v>
      </c>
      <c r="D886" s="13">
        <v>20250</v>
      </c>
      <c r="F886" s="11">
        <v>876</v>
      </c>
      <c r="G886" s="12">
        <f t="shared" si="80"/>
        <v>20531.25</v>
      </c>
      <c r="H886" s="12">
        <f t="shared" si="81"/>
        <v>6.25</v>
      </c>
      <c r="I886" s="13">
        <v>20525</v>
      </c>
      <c r="K886" s="11">
        <v>876</v>
      </c>
      <c r="L886" s="12">
        <f t="shared" si="82"/>
        <v>20531.25</v>
      </c>
      <c r="M886" s="12">
        <f t="shared" si="83"/>
        <v>2.25</v>
      </c>
      <c r="N886" s="13">
        <v>20529</v>
      </c>
    </row>
    <row r="887" spans="1:14" x14ac:dyDescent="0.25">
      <c r="A887" s="11">
        <v>877</v>
      </c>
      <c r="B887" s="12">
        <f t="shared" si="78"/>
        <v>20554.6875</v>
      </c>
      <c r="C887" s="12">
        <f t="shared" si="79"/>
        <v>304.6875</v>
      </c>
      <c r="D887" s="13">
        <v>20250</v>
      </c>
      <c r="F887" s="11">
        <v>877</v>
      </c>
      <c r="G887" s="12">
        <f t="shared" si="80"/>
        <v>20554.6875</v>
      </c>
      <c r="H887" s="12">
        <f t="shared" si="81"/>
        <v>4.6875</v>
      </c>
      <c r="I887" s="13">
        <v>20550</v>
      </c>
      <c r="K887" s="11">
        <v>877</v>
      </c>
      <c r="L887" s="12">
        <f t="shared" si="82"/>
        <v>20554.6875</v>
      </c>
      <c r="M887" s="12">
        <f t="shared" si="83"/>
        <v>1.6875</v>
      </c>
      <c r="N887" s="13">
        <v>20553</v>
      </c>
    </row>
    <row r="888" spans="1:14" x14ac:dyDescent="0.25">
      <c r="A888" s="11">
        <v>878</v>
      </c>
      <c r="B888" s="12">
        <f t="shared" si="78"/>
        <v>20578.125</v>
      </c>
      <c r="C888" s="12">
        <f t="shared" si="79"/>
        <v>328.125</v>
      </c>
      <c r="D888" s="13">
        <v>20250</v>
      </c>
      <c r="F888" s="11">
        <v>878</v>
      </c>
      <c r="G888" s="12">
        <f t="shared" si="80"/>
        <v>20578.125</v>
      </c>
      <c r="H888" s="12">
        <f t="shared" si="81"/>
        <v>3.125</v>
      </c>
      <c r="I888" s="13">
        <v>20575</v>
      </c>
      <c r="K888" s="11">
        <v>878</v>
      </c>
      <c r="L888" s="12">
        <f t="shared" si="82"/>
        <v>20578.125</v>
      </c>
      <c r="M888" s="12">
        <f t="shared" si="83"/>
        <v>4.125</v>
      </c>
      <c r="N888" s="13">
        <v>20574</v>
      </c>
    </row>
    <row r="889" spans="1:14" x14ac:dyDescent="0.25">
      <c r="A889" s="11">
        <v>879</v>
      </c>
      <c r="B889" s="12">
        <f t="shared" si="78"/>
        <v>20601.5625</v>
      </c>
      <c r="C889" s="12">
        <f t="shared" si="79"/>
        <v>351.5625</v>
      </c>
      <c r="D889" s="13">
        <v>20250</v>
      </c>
      <c r="F889" s="11">
        <v>879</v>
      </c>
      <c r="G889" s="12">
        <f t="shared" si="80"/>
        <v>20601.5625</v>
      </c>
      <c r="H889" s="12">
        <f t="shared" si="81"/>
        <v>1.5625</v>
      </c>
      <c r="I889" s="13">
        <v>20600</v>
      </c>
      <c r="K889" s="11">
        <v>879</v>
      </c>
      <c r="L889" s="12">
        <f t="shared" si="82"/>
        <v>20601.5625</v>
      </c>
      <c r="M889" s="12">
        <f t="shared" si="83"/>
        <v>3.5625</v>
      </c>
      <c r="N889" s="13">
        <v>20598</v>
      </c>
    </row>
    <row r="890" spans="1:14" x14ac:dyDescent="0.25">
      <c r="A890" s="11">
        <v>880</v>
      </c>
      <c r="B890" s="12">
        <f t="shared" si="78"/>
        <v>20625</v>
      </c>
      <c r="C890" s="12">
        <f t="shared" si="79"/>
        <v>0</v>
      </c>
      <c r="D890" s="13">
        <v>20625</v>
      </c>
      <c r="F890" s="11">
        <v>880</v>
      </c>
      <c r="G890" s="12">
        <f t="shared" si="80"/>
        <v>20625</v>
      </c>
      <c r="H890" s="12">
        <f t="shared" si="81"/>
        <v>0</v>
      </c>
      <c r="I890" s="13">
        <v>20625</v>
      </c>
      <c r="K890" s="11">
        <v>880</v>
      </c>
      <c r="L890" s="12">
        <f t="shared" si="82"/>
        <v>20625</v>
      </c>
      <c r="M890" s="12">
        <f t="shared" si="83"/>
        <v>0</v>
      </c>
      <c r="N890" s="13">
        <v>20625</v>
      </c>
    </row>
    <row r="891" spans="1:14" x14ac:dyDescent="0.25">
      <c r="A891" s="11">
        <v>881</v>
      </c>
      <c r="B891" s="12">
        <f t="shared" si="78"/>
        <v>20648.4375</v>
      </c>
      <c r="C891" s="12">
        <f t="shared" si="79"/>
        <v>23.4375</v>
      </c>
      <c r="D891" s="13">
        <v>20625</v>
      </c>
      <c r="F891" s="11">
        <v>881</v>
      </c>
      <c r="G891" s="12">
        <f t="shared" si="80"/>
        <v>20648.4375</v>
      </c>
      <c r="H891" s="12">
        <f t="shared" si="81"/>
        <v>13.4375</v>
      </c>
      <c r="I891" s="13">
        <v>20635</v>
      </c>
      <c r="K891" s="11">
        <v>881</v>
      </c>
      <c r="L891" s="12">
        <f t="shared" si="82"/>
        <v>20648.4375</v>
      </c>
      <c r="M891" s="12">
        <f t="shared" si="83"/>
        <v>2.4375</v>
      </c>
      <c r="N891" s="13">
        <v>20646</v>
      </c>
    </row>
    <row r="892" spans="1:14" x14ac:dyDescent="0.25">
      <c r="A892" s="11">
        <v>882</v>
      </c>
      <c r="B892" s="12">
        <f t="shared" si="78"/>
        <v>20671.875</v>
      </c>
      <c r="C892" s="12">
        <f t="shared" si="79"/>
        <v>46.875</v>
      </c>
      <c r="D892" s="13">
        <v>20625</v>
      </c>
      <c r="F892" s="11">
        <v>882</v>
      </c>
      <c r="G892" s="12">
        <f t="shared" si="80"/>
        <v>20671.875</v>
      </c>
      <c r="H892" s="12">
        <f t="shared" si="81"/>
        <v>11.875</v>
      </c>
      <c r="I892" s="13">
        <v>20660</v>
      </c>
      <c r="K892" s="11">
        <v>882</v>
      </c>
      <c r="L892" s="12">
        <f t="shared" si="82"/>
        <v>20671.875</v>
      </c>
      <c r="M892" s="12">
        <f t="shared" si="83"/>
        <v>1.875</v>
      </c>
      <c r="N892" s="13">
        <v>20670</v>
      </c>
    </row>
    <row r="893" spans="1:14" x14ac:dyDescent="0.25">
      <c r="A893" s="11">
        <v>883</v>
      </c>
      <c r="B893" s="12">
        <f t="shared" si="78"/>
        <v>20695.3125</v>
      </c>
      <c r="C893" s="12">
        <f t="shared" si="79"/>
        <v>70.3125</v>
      </c>
      <c r="D893" s="13">
        <v>20625</v>
      </c>
      <c r="F893" s="11">
        <v>883</v>
      </c>
      <c r="G893" s="12">
        <f t="shared" si="80"/>
        <v>20695.3125</v>
      </c>
      <c r="H893" s="12">
        <f t="shared" si="81"/>
        <v>10.3125</v>
      </c>
      <c r="I893" s="13">
        <v>20685</v>
      </c>
      <c r="K893" s="11">
        <v>883</v>
      </c>
      <c r="L893" s="12">
        <f t="shared" si="82"/>
        <v>20695.3125</v>
      </c>
      <c r="M893" s="12">
        <f t="shared" si="83"/>
        <v>4.3125</v>
      </c>
      <c r="N893" s="13">
        <v>20691</v>
      </c>
    </row>
    <row r="894" spans="1:14" x14ac:dyDescent="0.25">
      <c r="A894" s="11">
        <v>884</v>
      </c>
      <c r="B894" s="12">
        <f t="shared" si="78"/>
        <v>20718.75</v>
      </c>
      <c r="C894" s="12">
        <f t="shared" si="79"/>
        <v>93.75</v>
      </c>
      <c r="D894" s="13">
        <v>20625</v>
      </c>
      <c r="F894" s="11">
        <v>884</v>
      </c>
      <c r="G894" s="12">
        <f t="shared" si="80"/>
        <v>20718.75</v>
      </c>
      <c r="H894" s="12">
        <f t="shared" si="81"/>
        <v>8.75</v>
      </c>
      <c r="I894" s="13">
        <v>20710</v>
      </c>
      <c r="K894" s="11">
        <v>884</v>
      </c>
      <c r="L894" s="12">
        <f t="shared" si="82"/>
        <v>20718.75</v>
      </c>
      <c r="M894" s="12">
        <f t="shared" si="83"/>
        <v>0.75</v>
      </c>
      <c r="N894" s="13">
        <v>20718</v>
      </c>
    </row>
    <row r="895" spans="1:14" x14ac:dyDescent="0.25">
      <c r="A895" s="11">
        <v>885</v>
      </c>
      <c r="B895" s="12">
        <f t="shared" si="78"/>
        <v>20742.1875</v>
      </c>
      <c r="C895" s="12">
        <f t="shared" si="79"/>
        <v>117.1875</v>
      </c>
      <c r="D895" s="13">
        <v>20625</v>
      </c>
      <c r="F895" s="11">
        <v>885</v>
      </c>
      <c r="G895" s="12">
        <f t="shared" si="80"/>
        <v>20742.1875</v>
      </c>
      <c r="H895" s="12">
        <f t="shared" si="81"/>
        <v>7.1875</v>
      </c>
      <c r="I895" s="13">
        <v>20735</v>
      </c>
      <c r="K895" s="11">
        <v>885</v>
      </c>
      <c r="L895" s="12">
        <f t="shared" si="82"/>
        <v>20742.1875</v>
      </c>
      <c r="M895" s="12">
        <f t="shared" si="83"/>
        <v>3.1875</v>
      </c>
      <c r="N895" s="13">
        <v>20739</v>
      </c>
    </row>
    <row r="896" spans="1:14" x14ac:dyDescent="0.25">
      <c r="A896" s="11">
        <v>886</v>
      </c>
      <c r="B896" s="12">
        <f t="shared" si="78"/>
        <v>20765.625</v>
      </c>
      <c r="C896" s="12">
        <f t="shared" si="79"/>
        <v>140.625</v>
      </c>
      <c r="D896" s="13">
        <v>20625</v>
      </c>
      <c r="F896" s="11">
        <v>886</v>
      </c>
      <c r="G896" s="12">
        <f t="shared" si="80"/>
        <v>20765.625</v>
      </c>
      <c r="H896" s="12">
        <f t="shared" si="81"/>
        <v>5.625</v>
      </c>
      <c r="I896" s="13">
        <v>20760</v>
      </c>
      <c r="K896" s="11">
        <v>886</v>
      </c>
      <c r="L896" s="12">
        <f t="shared" si="82"/>
        <v>20765.625</v>
      </c>
      <c r="M896" s="12">
        <f t="shared" si="83"/>
        <v>2.625</v>
      </c>
      <c r="N896" s="13">
        <v>20763</v>
      </c>
    </row>
    <row r="897" spans="1:14" x14ac:dyDescent="0.25">
      <c r="A897" s="11">
        <v>887</v>
      </c>
      <c r="B897" s="12">
        <f t="shared" si="78"/>
        <v>20789.0625</v>
      </c>
      <c r="C897" s="12">
        <f t="shared" si="79"/>
        <v>164.0625</v>
      </c>
      <c r="D897" s="13">
        <v>20625</v>
      </c>
      <c r="F897" s="11">
        <v>887</v>
      </c>
      <c r="G897" s="12">
        <f t="shared" si="80"/>
        <v>20789.0625</v>
      </c>
      <c r="H897" s="12">
        <f t="shared" si="81"/>
        <v>4.0625</v>
      </c>
      <c r="I897" s="13">
        <v>20785</v>
      </c>
      <c r="K897" s="11">
        <v>887</v>
      </c>
      <c r="L897" s="12">
        <f t="shared" si="82"/>
        <v>20789.0625</v>
      </c>
      <c r="M897" s="12">
        <f t="shared" si="83"/>
        <v>5.0625</v>
      </c>
      <c r="N897" s="13">
        <v>20784</v>
      </c>
    </row>
    <row r="898" spans="1:14" x14ac:dyDescent="0.25">
      <c r="A898" s="11">
        <v>888</v>
      </c>
      <c r="B898" s="12">
        <f t="shared" si="78"/>
        <v>20812.5</v>
      </c>
      <c r="C898" s="12">
        <f t="shared" si="79"/>
        <v>187.5</v>
      </c>
      <c r="D898" s="13">
        <v>20625</v>
      </c>
      <c r="F898" s="11">
        <v>888</v>
      </c>
      <c r="G898" s="12">
        <f t="shared" si="80"/>
        <v>20812.5</v>
      </c>
      <c r="H898" s="12">
        <f t="shared" si="81"/>
        <v>2.5</v>
      </c>
      <c r="I898" s="13">
        <v>20810</v>
      </c>
      <c r="K898" s="11">
        <v>888</v>
      </c>
      <c r="L898" s="12">
        <f t="shared" si="82"/>
        <v>20812.5</v>
      </c>
      <c r="M898" s="12">
        <f t="shared" si="83"/>
        <v>1.5</v>
      </c>
      <c r="N898" s="13">
        <v>20811</v>
      </c>
    </row>
    <row r="899" spans="1:14" x14ac:dyDescent="0.25">
      <c r="A899" s="11">
        <v>889</v>
      </c>
      <c r="B899" s="12">
        <f t="shared" si="78"/>
        <v>20835.9375</v>
      </c>
      <c r="C899" s="12">
        <f t="shared" si="79"/>
        <v>210.9375</v>
      </c>
      <c r="D899" s="13">
        <v>20625</v>
      </c>
      <c r="F899" s="11">
        <v>889</v>
      </c>
      <c r="G899" s="12">
        <f t="shared" si="80"/>
        <v>20835.9375</v>
      </c>
      <c r="H899" s="12">
        <f t="shared" si="81"/>
        <v>10.9375</v>
      </c>
      <c r="I899" s="13">
        <v>20825</v>
      </c>
      <c r="K899" s="11">
        <v>889</v>
      </c>
      <c r="L899" s="12">
        <f t="shared" si="82"/>
        <v>20835.9375</v>
      </c>
      <c r="M899" s="12">
        <f t="shared" si="83"/>
        <v>0.9375</v>
      </c>
      <c r="N899" s="13">
        <v>20835</v>
      </c>
    </row>
    <row r="900" spans="1:14" x14ac:dyDescent="0.25">
      <c r="A900" s="11">
        <v>890</v>
      </c>
      <c r="B900" s="12">
        <f t="shared" si="78"/>
        <v>20859.375</v>
      </c>
      <c r="C900" s="12">
        <f t="shared" si="79"/>
        <v>234.375</v>
      </c>
      <c r="D900" s="13">
        <v>20625</v>
      </c>
      <c r="F900" s="11">
        <v>890</v>
      </c>
      <c r="G900" s="12">
        <f t="shared" si="80"/>
        <v>20859.375</v>
      </c>
      <c r="H900" s="12">
        <f t="shared" si="81"/>
        <v>9.375</v>
      </c>
      <c r="I900" s="13">
        <v>20850</v>
      </c>
      <c r="K900" s="11">
        <v>890</v>
      </c>
      <c r="L900" s="12">
        <f t="shared" si="82"/>
        <v>20859.375</v>
      </c>
      <c r="M900" s="12">
        <f t="shared" si="83"/>
        <v>3.375</v>
      </c>
      <c r="N900" s="13">
        <v>20856</v>
      </c>
    </row>
    <row r="901" spans="1:14" x14ac:dyDescent="0.25">
      <c r="A901" s="11">
        <v>891</v>
      </c>
      <c r="B901" s="12">
        <f t="shared" si="78"/>
        <v>20882.8125</v>
      </c>
      <c r="C901" s="12">
        <f t="shared" si="79"/>
        <v>257.8125</v>
      </c>
      <c r="D901" s="13">
        <v>20625</v>
      </c>
      <c r="F901" s="11">
        <v>891</v>
      </c>
      <c r="G901" s="12">
        <f t="shared" si="80"/>
        <v>20882.8125</v>
      </c>
      <c r="H901" s="12">
        <f t="shared" si="81"/>
        <v>7.8125</v>
      </c>
      <c r="I901" s="13">
        <v>20875</v>
      </c>
      <c r="K901" s="11">
        <v>891</v>
      </c>
      <c r="L901" s="12">
        <f t="shared" si="82"/>
        <v>20882.8125</v>
      </c>
      <c r="M901" s="12">
        <f t="shared" si="83"/>
        <v>2.8125</v>
      </c>
      <c r="N901" s="13">
        <v>20880</v>
      </c>
    </row>
    <row r="902" spans="1:14" x14ac:dyDescent="0.25">
      <c r="A902" s="11">
        <v>892</v>
      </c>
      <c r="B902" s="12">
        <f t="shared" si="78"/>
        <v>20906.25</v>
      </c>
      <c r="C902" s="12">
        <f t="shared" si="79"/>
        <v>281.25</v>
      </c>
      <c r="D902" s="13">
        <v>20625</v>
      </c>
      <c r="F902" s="11">
        <v>892</v>
      </c>
      <c r="G902" s="12">
        <f t="shared" si="80"/>
        <v>20906.25</v>
      </c>
      <c r="H902" s="12">
        <f t="shared" si="81"/>
        <v>6.25</v>
      </c>
      <c r="I902" s="13">
        <v>20900</v>
      </c>
      <c r="K902" s="11">
        <v>892</v>
      </c>
      <c r="L902" s="12">
        <f t="shared" si="82"/>
        <v>20906.25</v>
      </c>
      <c r="M902" s="12">
        <f t="shared" si="83"/>
        <v>2.25</v>
      </c>
      <c r="N902" s="13">
        <v>20904</v>
      </c>
    </row>
    <row r="903" spans="1:14" x14ac:dyDescent="0.25">
      <c r="A903" s="11">
        <v>893</v>
      </c>
      <c r="B903" s="12">
        <f t="shared" si="78"/>
        <v>20929.6875</v>
      </c>
      <c r="C903" s="12">
        <f t="shared" si="79"/>
        <v>304.6875</v>
      </c>
      <c r="D903" s="13">
        <v>20625</v>
      </c>
      <c r="F903" s="11">
        <v>893</v>
      </c>
      <c r="G903" s="12">
        <f t="shared" si="80"/>
        <v>20929.6875</v>
      </c>
      <c r="H903" s="12">
        <f t="shared" si="81"/>
        <v>4.6875</v>
      </c>
      <c r="I903" s="13">
        <v>20925</v>
      </c>
      <c r="K903" s="11">
        <v>893</v>
      </c>
      <c r="L903" s="12">
        <f t="shared" si="82"/>
        <v>20929.6875</v>
      </c>
      <c r="M903" s="12">
        <f t="shared" si="83"/>
        <v>1.6875</v>
      </c>
      <c r="N903" s="13">
        <v>20928</v>
      </c>
    </row>
    <row r="904" spans="1:14" x14ac:dyDescent="0.25">
      <c r="A904" s="11">
        <v>894</v>
      </c>
      <c r="B904" s="12">
        <f t="shared" si="78"/>
        <v>20953.125</v>
      </c>
      <c r="C904" s="12">
        <f t="shared" si="79"/>
        <v>328.125</v>
      </c>
      <c r="D904" s="13">
        <v>20625</v>
      </c>
      <c r="F904" s="11">
        <v>894</v>
      </c>
      <c r="G904" s="12">
        <f t="shared" si="80"/>
        <v>20953.125</v>
      </c>
      <c r="H904" s="12">
        <f t="shared" si="81"/>
        <v>3.125</v>
      </c>
      <c r="I904" s="13">
        <v>20950</v>
      </c>
      <c r="K904" s="11">
        <v>894</v>
      </c>
      <c r="L904" s="12">
        <f t="shared" si="82"/>
        <v>20953.125</v>
      </c>
      <c r="M904" s="12">
        <f t="shared" si="83"/>
        <v>4.125</v>
      </c>
      <c r="N904" s="13">
        <v>20949</v>
      </c>
    </row>
    <row r="905" spans="1:14" x14ac:dyDescent="0.25">
      <c r="A905" s="11">
        <v>895</v>
      </c>
      <c r="B905" s="12">
        <f t="shared" si="78"/>
        <v>20976.5625</v>
      </c>
      <c r="C905" s="12">
        <f t="shared" si="79"/>
        <v>351.5625</v>
      </c>
      <c r="D905" s="13">
        <v>20625</v>
      </c>
      <c r="F905" s="11">
        <v>895</v>
      </c>
      <c r="G905" s="12">
        <f t="shared" si="80"/>
        <v>20976.5625</v>
      </c>
      <c r="H905" s="12">
        <f t="shared" si="81"/>
        <v>1.5625</v>
      </c>
      <c r="I905" s="13">
        <v>20975</v>
      </c>
      <c r="K905" s="11">
        <v>895</v>
      </c>
      <c r="L905" s="12">
        <f t="shared" si="82"/>
        <v>20976.5625</v>
      </c>
      <c r="M905" s="12">
        <f t="shared" si="83"/>
        <v>3.5625</v>
      </c>
      <c r="N905" s="13">
        <v>20973</v>
      </c>
    </row>
    <row r="906" spans="1:14" x14ac:dyDescent="0.25">
      <c r="A906" s="11">
        <v>896</v>
      </c>
      <c r="B906" s="12">
        <f t="shared" si="78"/>
        <v>21000</v>
      </c>
      <c r="C906" s="12">
        <f t="shared" si="79"/>
        <v>0</v>
      </c>
      <c r="D906" s="13">
        <v>21000</v>
      </c>
      <c r="F906" s="11">
        <v>896</v>
      </c>
      <c r="G906" s="12">
        <f t="shared" si="80"/>
        <v>21000</v>
      </c>
      <c r="H906" s="12">
        <f t="shared" si="81"/>
        <v>0</v>
      </c>
      <c r="I906" s="13">
        <v>21000</v>
      </c>
      <c r="K906" s="11">
        <v>896</v>
      </c>
      <c r="L906" s="12">
        <f t="shared" si="82"/>
        <v>21000</v>
      </c>
      <c r="M906" s="12">
        <f t="shared" si="83"/>
        <v>0</v>
      </c>
      <c r="N906" s="13">
        <v>21000</v>
      </c>
    </row>
    <row r="907" spans="1:14" x14ac:dyDescent="0.25">
      <c r="A907" s="11">
        <v>897</v>
      </c>
      <c r="B907" s="12">
        <f t="shared" si="78"/>
        <v>21023.4375</v>
      </c>
      <c r="C907" s="12">
        <f t="shared" si="79"/>
        <v>23.4375</v>
      </c>
      <c r="D907" s="13">
        <v>21000</v>
      </c>
      <c r="F907" s="11">
        <v>897</v>
      </c>
      <c r="G907" s="12">
        <f t="shared" si="80"/>
        <v>21023.4375</v>
      </c>
      <c r="H907" s="12">
        <f t="shared" si="81"/>
        <v>13.4375</v>
      </c>
      <c r="I907" s="13">
        <v>21010</v>
      </c>
      <c r="K907" s="11">
        <v>897</v>
      </c>
      <c r="L907" s="12">
        <f t="shared" si="82"/>
        <v>21023.4375</v>
      </c>
      <c r="M907" s="12">
        <f t="shared" si="83"/>
        <v>2.4375</v>
      </c>
      <c r="N907" s="13">
        <v>21021</v>
      </c>
    </row>
    <row r="908" spans="1:14" x14ac:dyDescent="0.25">
      <c r="A908" s="11">
        <v>898</v>
      </c>
      <c r="B908" s="12">
        <f t="shared" si="78"/>
        <v>21046.875</v>
      </c>
      <c r="C908" s="12">
        <f t="shared" si="79"/>
        <v>46.875</v>
      </c>
      <c r="D908" s="13">
        <v>21000</v>
      </c>
      <c r="F908" s="11">
        <v>898</v>
      </c>
      <c r="G908" s="12">
        <f t="shared" si="80"/>
        <v>21046.875</v>
      </c>
      <c r="H908" s="12">
        <f t="shared" si="81"/>
        <v>11.875</v>
      </c>
      <c r="I908" s="13">
        <v>21035</v>
      </c>
      <c r="K908" s="11">
        <v>898</v>
      </c>
      <c r="L908" s="12">
        <f t="shared" si="82"/>
        <v>21046.875</v>
      </c>
      <c r="M908" s="12">
        <f t="shared" si="83"/>
        <v>1.875</v>
      </c>
      <c r="N908" s="13">
        <v>21045</v>
      </c>
    </row>
    <row r="909" spans="1:14" x14ac:dyDescent="0.25">
      <c r="A909" s="11">
        <v>899</v>
      </c>
      <c r="B909" s="12">
        <f t="shared" ref="B909:B972" si="84">A909*375/16</f>
        <v>21070.3125</v>
      </c>
      <c r="C909" s="12">
        <f t="shared" ref="C909:C972" si="85">B909-D909</f>
        <v>70.3125</v>
      </c>
      <c r="D909" s="13">
        <v>21000</v>
      </c>
      <c r="F909" s="11">
        <v>899</v>
      </c>
      <c r="G909" s="12">
        <f t="shared" ref="G909:G972" si="86">F909*375/16</f>
        <v>21070.3125</v>
      </c>
      <c r="H909" s="12">
        <f t="shared" ref="H909:H972" si="87">G909-I909</f>
        <v>10.3125</v>
      </c>
      <c r="I909" s="13">
        <v>21060</v>
      </c>
      <c r="K909" s="11">
        <v>899</v>
      </c>
      <c r="L909" s="12">
        <f t="shared" ref="L909:L972" si="88">K909*375/16</f>
        <v>21070.3125</v>
      </c>
      <c r="M909" s="12">
        <f t="shared" ref="M909:M972" si="89">L909-N909</f>
        <v>4.3125</v>
      </c>
      <c r="N909" s="13">
        <v>21066</v>
      </c>
    </row>
    <row r="910" spans="1:14" x14ac:dyDescent="0.25">
      <c r="A910" s="11">
        <v>900</v>
      </c>
      <c r="B910" s="12">
        <f t="shared" si="84"/>
        <v>21093.75</v>
      </c>
      <c r="C910" s="12">
        <f t="shared" si="85"/>
        <v>93.75</v>
      </c>
      <c r="D910" s="13">
        <v>21000</v>
      </c>
      <c r="F910" s="11">
        <v>900</v>
      </c>
      <c r="G910" s="12">
        <f t="shared" si="86"/>
        <v>21093.75</v>
      </c>
      <c r="H910" s="12">
        <f t="shared" si="87"/>
        <v>8.75</v>
      </c>
      <c r="I910" s="13">
        <v>21085</v>
      </c>
      <c r="K910" s="11">
        <v>900</v>
      </c>
      <c r="L910" s="12">
        <f t="shared" si="88"/>
        <v>21093.75</v>
      </c>
      <c r="M910" s="12">
        <f t="shared" si="89"/>
        <v>0.75</v>
      </c>
      <c r="N910" s="13">
        <v>21093</v>
      </c>
    </row>
    <row r="911" spans="1:14" x14ac:dyDescent="0.25">
      <c r="A911" s="11">
        <v>901</v>
      </c>
      <c r="B911" s="12">
        <f t="shared" si="84"/>
        <v>21117.1875</v>
      </c>
      <c r="C911" s="12">
        <f t="shared" si="85"/>
        <v>117.1875</v>
      </c>
      <c r="D911" s="13">
        <v>21000</v>
      </c>
      <c r="F911" s="11">
        <v>901</v>
      </c>
      <c r="G911" s="12">
        <f t="shared" si="86"/>
        <v>21117.1875</v>
      </c>
      <c r="H911" s="12">
        <f t="shared" si="87"/>
        <v>7.1875</v>
      </c>
      <c r="I911" s="13">
        <v>21110</v>
      </c>
      <c r="K911" s="11">
        <v>901</v>
      </c>
      <c r="L911" s="12">
        <f t="shared" si="88"/>
        <v>21117.1875</v>
      </c>
      <c r="M911" s="12">
        <f t="shared" si="89"/>
        <v>3.1875</v>
      </c>
      <c r="N911" s="13">
        <v>21114</v>
      </c>
    </row>
    <row r="912" spans="1:14" x14ac:dyDescent="0.25">
      <c r="A912" s="11">
        <v>902</v>
      </c>
      <c r="B912" s="12">
        <f t="shared" si="84"/>
        <v>21140.625</v>
      </c>
      <c r="C912" s="12">
        <f t="shared" si="85"/>
        <v>140.625</v>
      </c>
      <c r="D912" s="13">
        <v>21000</v>
      </c>
      <c r="F912" s="11">
        <v>902</v>
      </c>
      <c r="G912" s="12">
        <f t="shared" si="86"/>
        <v>21140.625</v>
      </c>
      <c r="H912" s="12">
        <f t="shared" si="87"/>
        <v>5.625</v>
      </c>
      <c r="I912" s="13">
        <v>21135</v>
      </c>
      <c r="K912" s="11">
        <v>902</v>
      </c>
      <c r="L912" s="12">
        <f t="shared" si="88"/>
        <v>21140.625</v>
      </c>
      <c r="M912" s="12">
        <f t="shared" si="89"/>
        <v>2.625</v>
      </c>
      <c r="N912" s="13">
        <v>21138</v>
      </c>
    </row>
    <row r="913" spans="1:14" x14ac:dyDescent="0.25">
      <c r="A913" s="11">
        <v>903</v>
      </c>
      <c r="B913" s="12">
        <f t="shared" si="84"/>
        <v>21164.0625</v>
      </c>
      <c r="C913" s="12">
        <f t="shared" si="85"/>
        <v>164.0625</v>
      </c>
      <c r="D913" s="13">
        <v>21000</v>
      </c>
      <c r="F913" s="11">
        <v>903</v>
      </c>
      <c r="G913" s="12">
        <f t="shared" si="86"/>
        <v>21164.0625</v>
      </c>
      <c r="H913" s="12">
        <f t="shared" si="87"/>
        <v>4.0625</v>
      </c>
      <c r="I913" s="13">
        <v>21160</v>
      </c>
      <c r="K913" s="11">
        <v>903</v>
      </c>
      <c r="L913" s="12">
        <f t="shared" si="88"/>
        <v>21164.0625</v>
      </c>
      <c r="M913" s="12">
        <f t="shared" si="89"/>
        <v>5.0625</v>
      </c>
      <c r="N913" s="13">
        <v>21159</v>
      </c>
    </row>
    <row r="914" spans="1:14" x14ac:dyDescent="0.25">
      <c r="A914" s="11">
        <v>904</v>
      </c>
      <c r="B914" s="12">
        <f t="shared" si="84"/>
        <v>21187.5</v>
      </c>
      <c r="C914" s="12">
        <f t="shared" si="85"/>
        <v>187.5</v>
      </c>
      <c r="D914" s="13">
        <v>21000</v>
      </c>
      <c r="F914" s="11">
        <v>904</v>
      </c>
      <c r="G914" s="12">
        <f t="shared" si="86"/>
        <v>21187.5</v>
      </c>
      <c r="H914" s="12">
        <f t="shared" si="87"/>
        <v>2.5</v>
      </c>
      <c r="I914" s="13">
        <v>21185</v>
      </c>
      <c r="K914" s="11">
        <v>904</v>
      </c>
      <c r="L914" s="12">
        <f t="shared" si="88"/>
        <v>21187.5</v>
      </c>
      <c r="M914" s="12">
        <f t="shared" si="89"/>
        <v>1.5</v>
      </c>
      <c r="N914" s="13">
        <v>21186</v>
      </c>
    </row>
    <row r="915" spans="1:14" x14ac:dyDescent="0.25">
      <c r="A915" s="11">
        <v>905</v>
      </c>
      <c r="B915" s="12">
        <f t="shared" si="84"/>
        <v>21210.9375</v>
      </c>
      <c r="C915" s="12">
        <f t="shared" si="85"/>
        <v>210.9375</v>
      </c>
      <c r="D915" s="13">
        <v>21000</v>
      </c>
      <c r="F915" s="11">
        <v>905</v>
      </c>
      <c r="G915" s="12">
        <f t="shared" si="86"/>
        <v>21210.9375</v>
      </c>
      <c r="H915" s="12">
        <f t="shared" si="87"/>
        <v>10.9375</v>
      </c>
      <c r="I915" s="13">
        <v>21200</v>
      </c>
      <c r="K915" s="11">
        <v>905</v>
      </c>
      <c r="L915" s="12">
        <f t="shared" si="88"/>
        <v>21210.9375</v>
      </c>
      <c r="M915" s="12">
        <f t="shared" si="89"/>
        <v>0.9375</v>
      </c>
      <c r="N915" s="13">
        <v>21210</v>
      </c>
    </row>
    <row r="916" spans="1:14" x14ac:dyDescent="0.25">
      <c r="A916" s="11">
        <v>906</v>
      </c>
      <c r="B916" s="12">
        <f t="shared" si="84"/>
        <v>21234.375</v>
      </c>
      <c r="C916" s="12">
        <f t="shared" si="85"/>
        <v>234.375</v>
      </c>
      <c r="D916" s="13">
        <v>21000</v>
      </c>
      <c r="F916" s="11">
        <v>906</v>
      </c>
      <c r="G916" s="12">
        <f t="shared" si="86"/>
        <v>21234.375</v>
      </c>
      <c r="H916" s="12">
        <f t="shared" si="87"/>
        <v>9.375</v>
      </c>
      <c r="I916" s="13">
        <v>21225</v>
      </c>
      <c r="K916" s="11">
        <v>906</v>
      </c>
      <c r="L916" s="12">
        <f t="shared" si="88"/>
        <v>21234.375</v>
      </c>
      <c r="M916" s="12">
        <f t="shared" si="89"/>
        <v>3.375</v>
      </c>
      <c r="N916" s="13">
        <v>21231</v>
      </c>
    </row>
    <row r="917" spans="1:14" x14ac:dyDescent="0.25">
      <c r="A917" s="11">
        <v>907</v>
      </c>
      <c r="B917" s="12">
        <f t="shared" si="84"/>
        <v>21257.8125</v>
      </c>
      <c r="C917" s="12">
        <f t="shared" si="85"/>
        <v>257.8125</v>
      </c>
      <c r="D917" s="13">
        <v>21000</v>
      </c>
      <c r="F917" s="11">
        <v>907</v>
      </c>
      <c r="G917" s="12">
        <f t="shared" si="86"/>
        <v>21257.8125</v>
      </c>
      <c r="H917" s="12">
        <f t="shared" si="87"/>
        <v>7.8125</v>
      </c>
      <c r="I917" s="13">
        <v>21250</v>
      </c>
      <c r="K917" s="11">
        <v>907</v>
      </c>
      <c r="L917" s="12">
        <f t="shared" si="88"/>
        <v>21257.8125</v>
      </c>
      <c r="M917" s="12">
        <f t="shared" si="89"/>
        <v>2.8125</v>
      </c>
      <c r="N917" s="13">
        <v>21255</v>
      </c>
    </row>
    <row r="918" spans="1:14" x14ac:dyDescent="0.25">
      <c r="A918" s="11">
        <v>908</v>
      </c>
      <c r="B918" s="12">
        <f t="shared" si="84"/>
        <v>21281.25</v>
      </c>
      <c r="C918" s="12">
        <f t="shared" si="85"/>
        <v>281.25</v>
      </c>
      <c r="D918" s="13">
        <v>21000</v>
      </c>
      <c r="F918" s="11">
        <v>908</v>
      </c>
      <c r="G918" s="12">
        <f t="shared" si="86"/>
        <v>21281.25</v>
      </c>
      <c r="H918" s="12">
        <f t="shared" si="87"/>
        <v>6.25</v>
      </c>
      <c r="I918" s="13">
        <v>21275</v>
      </c>
      <c r="K918" s="11">
        <v>908</v>
      </c>
      <c r="L918" s="12">
        <f t="shared" si="88"/>
        <v>21281.25</v>
      </c>
      <c r="M918" s="12">
        <f t="shared" si="89"/>
        <v>2.25</v>
      </c>
      <c r="N918" s="13">
        <v>21279</v>
      </c>
    </row>
    <row r="919" spans="1:14" x14ac:dyDescent="0.25">
      <c r="A919" s="11">
        <v>909</v>
      </c>
      <c r="B919" s="12">
        <f t="shared" si="84"/>
        <v>21304.6875</v>
      </c>
      <c r="C919" s="12">
        <f t="shared" si="85"/>
        <v>304.6875</v>
      </c>
      <c r="D919" s="13">
        <v>21000</v>
      </c>
      <c r="F919" s="11">
        <v>909</v>
      </c>
      <c r="G919" s="12">
        <f t="shared" si="86"/>
        <v>21304.6875</v>
      </c>
      <c r="H919" s="12">
        <f t="shared" si="87"/>
        <v>4.6875</v>
      </c>
      <c r="I919" s="13">
        <v>21300</v>
      </c>
      <c r="K919" s="11">
        <v>909</v>
      </c>
      <c r="L919" s="12">
        <f t="shared" si="88"/>
        <v>21304.6875</v>
      </c>
      <c r="M919" s="12">
        <f t="shared" si="89"/>
        <v>1.6875</v>
      </c>
      <c r="N919" s="13">
        <v>21303</v>
      </c>
    </row>
    <row r="920" spans="1:14" x14ac:dyDescent="0.25">
      <c r="A920" s="11">
        <v>910</v>
      </c>
      <c r="B920" s="12">
        <f t="shared" si="84"/>
        <v>21328.125</v>
      </c>
      <c r="C920" s="12">
        <f t="shared" si="85"/>
        <v>328.125</v>
      </c>
      <c r="D920" s="13">
        <v>21000</v>
      </c>
      <c r="F920" s="11">
        <v>910</v>
      </c>
      <c r="G920" s="12">
        <f t="shared" si="86"/>
        <v>21328.125</v>
      </c>
      <c r="H920" s="12">
        <f t="shared" si="87"/>
        <v>3.125</v>
      </c>
      <c r="I920" s="13">
        <v>21325</v>
      </c>
      <c r="K920" s="11">
        <v>910</v>
      </c>
      <c r="L920" s="12">
        <f t="shared" si="88"/>
        <v>21328.125</v>
      </c>
      <c r="M920" s="12">
        <f t="shared" si="89"/>
        <v>4.125</v>
      </c>
      <c r="N920" s="13">
        <v>21324</v>
      </c>
    </row>
    <row r="921" spans="1:14" x14ac:dyDescent="0.25">
      <c r="A921" s="11">
        <v>911</v>
      </c>
      <c r="B921" s="12">
        <f t="shared" si="84"/>
        <v>21351.5625</v>
      </c>
      <c r="C921" s="12">
        <f t="shared" si="85"/>
        <v>351.5625</v>
      </c>
      <c r="D921" s="13">
        <v>21000</v>
      </c>
      <c r="F921" s="11">
        <v>911</v>
      </c>
      <c r="G921" s="12">
        <f t="shared" si="86"/>
        <v>21351.5625</v>
      </c>
      <c r="H921" s="12">
        <f t="shared" si="87"/>
        <v>1.5625</v>
      </c>
      <c r="I921" s="13">
        <v>21350</v>
      </c>
      <c r="K921" s="11">
        <v>911</v>
      </c>
      <c r="L921" s="12">
        <f t="shared" si="88"/>
        <v>21351.5625</v>
      </c>
      <c r="M921" s="12">
        <f t="shared" si="89"/>
        <v>3.5625</v>
      </c>
      <c r="N921" s="13">
        <v>21348</v>
      </c>
    </row>
    <row r="922" spans="1:14" x14ac:dyDescent="0.25">
      <c r="A922" s="11">
        <v>912</v>
      </c>
      <c r="B922" s="12">
        <f t="shared" si="84"/>
        <v>21375</v>
      </c>
      <c r="C922" s="12">
        <f t="shared" si="85"/>
        <v>0</v>
      </c>
      <c r="D922" s="13">
        <v>21375</v>
      </c>
      <c r="F922" s="11">
        <v>912</v>
      </c>
      <c r="G922" s="12">
        <f t="shared" si="86"/>
        <v>21375</v>
      </c>
      <c r="H922" s="12">
        <f t="shared" si="87"/>
        <v>0</v>
      </c>
      <c r="I922" s="13">
        <v>21375</v>
      </c>
      <c r="K922" s="11">
        <v>912</v>
      </c>
      <c r="L922" s="12">
        <f t="shared" si="88"/>
        <v>21375</v>
      </c>
      <c r="M922" s="12">
        <f t="shared" si="89"/>
        <v>0</v>
      </c>
      <c r="N922" s="13">
        <v>21375</v>
      </c>
    </row>
    <row r="923" spans="1:14" x14ac:dyDescent="0.25">
      <c r="A923" s="11">
        <v>913</v>
      </c>
      <c r="B923" s="12">
        <f t="shared" si="84"/>
        <v>21398.4375</v>
      </c>
      <c r="C923" s="12">
        <f t="shared" si="85"/>
        <v>23.4375</v>
      </c>
      <c r="D923" s="13">
        <v>21375</v>
      </c>
      <c r="F923" s="11">
        <v>913</v>
      </c>
      <c r="G923" s="12">
        <f t="shared" si="86"/>
        <v>21398.4375</v>
      </c>
      <c r="H923" s="12">
        <f t="shared" si="87"/>
        <v>13.4375</v>
      </c>
      <c r="I923" s="13">
        <v>21385</v>
      </c>
      <c r="K923" s="11">
        <v>913</v>
      </c>
      <c r="L923" s="12">
        <f t="shared" si="88"/>
        <v>21398.4375</v>
      </c>
      <c r="M923" s="12">
        <f t="shared" si="89"/>
        <v>2.4375</v>
      </c>
      <c r="N923" s="13">
        <v>21396</v>
      </c>
    </row>
    <row r="924" spans="1:14" x14ac:dyDescent="0.25">
      <c r="A924" s="11">
        <v>914</v>
      </c>
      <c r="B924" s="12">
        <f t="shared" si="84"/>
        <v>21421.875</v>
      </c>
      <c r="C924" s="12">
        <f t="shared" si="85"/>
        <v>46.875</v>
      </c>
      <c r="D924" s="13">
        <v>21375</v>
      </c>
      <c r="F924" s="11">
        <v>914</v>
      </c>
      <c r="G924" s="12">
        <f t="shared" si="86"/>
        <v>21421.875</v>
      </c>
      <c r="H924" s="12">
        <f t="shared" si="87"/>
        <v>11.875</v>
      </c>
      <c r="I924" s="13">
        <v>21410</v>
      </c>
      <c r="K924" s="11">
        <v>914</v>
      </c>
      <c r="L924" s="12">
        <f t="shared" si="88"/>
        <v>21421.875</v>
      </c>
      <c r="M924" s="12">
        <f t="shared" si="89"/>
        <v>1.875</v>
      </c>
      <c r="N924" s="13">
        <v>21420</v>
      </c>
    </row>
    <row r="925" spans="1:14" x14ac:dyDescent="0.25">
      <c r="A925" s="11">
        <v>915</v>
      </c>
      <c r="B925" s="12">
        <f t="shared" si="84"/>
        <v>21445.3125</v>
      </c>
      <c r="C925" s="12">
        <f t="shared" si="85"/>
        <v>70.3125</v>
      </c>
      <c r="D925" s="13">
        <v>21375</v>
      </c>
      <c r="F925" s="11">
        <v>915</v>
      </c>
      <c r="G925" s="12">
        <f t="shared" si="86"/>
        <v>21445.3125</v>
      </c>
      <c r="H925" s="12">
        <f t="shared" si="87"/>
        <v>10.3125</v>
      </c>
      <c r="I925" s="13">
        <v>21435</v>
      </c>
      <c r="K925" s="11">
        <v>915</v>
      </c>
      <c r="L925" s="12">
        <f t="shared" si="88"/>
        <v>21445.3125</v>
      </c>
      <c r="M925" s="12">
        <f t="shared" si="89"/>
        <v>4.3125</v>
      </c>
      <c r="N925" s="13">
        <v>21441</v>
      </c>
    </row>
    <row r="926" spans="1:14" x14ac:dyDescent="0.25">
      <c r="A926" s="11">
        <v>916</v>
      </c>
      <c r="B926" s="12">
        <f t="shared" si="84"/>
        <v>21468.75</v>
      </c>
      <c r="C926" s="12">
        <f t="shared" si="85"/>
        <v>93.75</v>
      </c>
      <c r="D926" s="13">
        <v>21375</v>
      </c>
      <c r="F926" s="11">
        <v>916</v>
      </c>
      <c r="G926" s="12">
        <f t="shared" si="86"/>
        <v>21468.75</v>
      </c>
      <c r="H926" s="12">
        <f t="shared" si="87"/>
        <v>8.75</v>
      </c>
      <c r="I926" s="13">
        <v>21460</v>
      </c>
      <c r="K926" s="11">
        <v>916</v>
      </c>
      <c r="L926" s="12">
        <f t="shared" si="88"/>
        <v>21468.75</v>
      </c>
      <c r="M926" s="12">
        <f t="shared" si="89"/>
        <v>0.75</v>
      </c>
      <c r="N926" s="13">
        <v>21468</v>
      </c>
    </row>
    <row r="927" spans="1:14" x14ac:dyDescent="0.25">
      <c r="A927" s="11">
        <v>917</v>
      </c>
      <c r="B927" s="12">
        <f t="shared" si="84"/>
        <v>21492.1875</v>
      </c>
      <c r="C927" s="12">
        <f t="shared" si="85"/>
        <v>117.1875</v>
      </c>
      <c r="D927" s="13">
        <v>21375</v>
      </c>
      <c r="F927" s="11">
        <v>917</v>
      </c>
      <c r="G927" s="12">
        <f t="shared" si="86"/>
        <v>21492.1875</v>
      </c>
      <c r="H927" s="12">
        <f t="shared" si="87"/>
        <v>7.1875</v>
      </c>
      <c r="I927" s="13">
        <v>21485</v>
      </c>
      <c r="K927" s="11">
        <v>917</v>
      </c>
      <c r="L927" s="12">
        <f t="shared" si="88"/>
        <v>21492.1875</v>
      </c>
      <c r="M927" s="12">
        <f t="shared" si="89"/>
        <v>3.1875</v>
      </c>
      <c r="N927" s="13">
        <v>21489</v>
      </c>
    </row>
    <row r="928" spans="1:14" x14ac:dyDescent="0.25">
      <c r="A928" s="11">
        <v>918</v>
      </c>
      <c r="B928" s="12">
        <f t="shared" si="84"/>
        <v>21515.625</v>
      </c>
      <c r="C928" s="12">
        <f t="shared" si="85"/>
        <v>140.625</v>
      </c>
      <c r="D928" s="13">
        <v>21375</v>
      </c>
      <c r="F928" s="11">
        <v>918</v>
      </c>
      <c r="G928" s="12">
        <f t="shared" si="86"/>
        <v>21515.625</v>
      </c>
      <c r="H928" s="12">
        <f t="shared" si="87"/>
        <v>5.625</v>
      </c>
      <c r="I928" s="13">
        <v>21510</v>
      </c>
      <c r="K928" s="11">
        <v>918</v>
      </c>
      <c r="L928" s="12">
        <f t="shared" si="88"/>
        <v>21515.625</v>
      </c>
      <c r="M928" s="12">
        <f t="shared" si="89"/>
        <v>2.625</v>
      </c>
      <c r="N928" s="13">
        <v>21513</v>
      </c>
    </row>
    <row r="929" spans="1:14" x14ac:dyDescent="0.25">
      <c r="A929" s="11">
        <v>919</v>
      </c>
      <c r="B929" s="12">
        <f t="shared" si="84"/>
        <v>21539.0625</v>
      </c>
      <c r="C929" s="12">
        <f t="shared" si="85"/>
        <v>164.0625</v>
      </c>
      <c r="D929" s="13">
        <v>21375</v>
      </c>
      <c r="F929" s="11">
        <v>919</v>
      </c>
      <c r="G929" s="12">
        <f t="shared" si="86"/>
        <v>21539.0625</v>
      </c>
      <c r="H929" s="12">
        <f t="shared" si="87"/>
        <v>4.0625</v>
      </c>
      <c r="I929" s="13">
        <v>21535</v>
      </c>
      <c r="K929" s="11">
        <v>919</v>
      </c>
      <c r="L929" s="12">
        <f t="shared" si="88"/>
        <v>21539.0625</v>
      </c>
      <c r="M929" s="12">
        <f t="shared" si="89"/>
        <v>5.0625</v>
      </c>
      <c r="N929" s="13">
        <v>21534</v>
      </c>
    </row>
    <row r="930" spans="1:14" x14ac:dyDescent="0.25">
      <c r="A930" s="11">
        <v>920</v>
      </c>
      <c r="B930" s="12">
        <f t="shared" si="84"/>
        <v>21562.5</v>
      </c>
      <c r="C930" s="12">
        <f t="shared" si="85"/>
        <v>187.5</v>
      </c>
      <c r="D930" s="13">
        <v>21375</v>
      </c>
      <c r="F930" s="11">
        <v>920</v>
      </c>
      <c r="G930" s="12">
        <f t="shared" si="86"/>
        <v>21562.5</v>
      </c>
      <c r="H930" s="12">
        <f t="shared" si="87"/>
        <v>2.5</v>
      </c>
      <c r="I930" s="13">
        <v>21560</v>
      </c>
      <c r="K930" s="11">
        <v>920</v>
      </c>
      <c r="L930" s="12">
        <f t="shared" si="88"/>
        <v>21562.5</v>
      </c>
      <c r="M930" s="12">
        <f t="shared" si="89"/>
        <v>1.5</v>
      </c>
      <c r="N930" s="13">
        <v>21561</v>
      </c>
    </row>
    <row r="931" spans="1:14" x14ac:dyDescent="0.25">
      <c r="A931" s="11">
        <v>921</v>
      </c>
      <c r="B931" s="12">
        <f t="shared" si="84"/>
        <v>21585.9375</v>
      </c>
      <c r="C931" s="12">
        <f t="shared" si="85"/>
        <v>210.9375</v>
      </c>
      <c r="D931" s="13">
        <v>21375</v>
      </c>
      <c r="F931" s="11">
        <v>921</v>
      </c>
      <c r="G931" s="12">
        <f t="shared" si="86"/>
        <v>21585.9375</v>
      </c>
      <c r="H931" s="12">
        <f t="shared" si="87"/>
        <v>10.9375</v>
      </c>
      <c r="I931" s="13">
        <v>21575</v>
      </c>
      <c r="K931" s="11">
        <v>921</v>
      </c>
      <c r="L931" s="12">
        <f t="shared" si="88"/>
        <v>21585.9375</v>
      </c>
      <c r="M931" s="12">
        <f t="shared" si="89"/>
        <v>0.9375</v>
      </c>
      <c r="N931" s="13">
        <v>21585</v>
      </c>
    </row>
    <row r="932" spans="1:14" x14ac:dyDescent="0.25">
      <c r="A932" s="11">
        <v>922</v>
      </c>
      <c r="B932" s="12">
        <f t="shared" si="84"/>
        <v>21609.375</v>
      </c>
      <c r="C932" s="12">
        <f t="shared" si="85"/>
        <v>234.375</v>
      </c>
      <c r="D932" s="13">
        <v>21375</v>
      </c>
      <c r="F932" s="11">
        <v>922</v>
      </c>
      <c r="G932" s="12">
        <f t="shared" si="86"/>
        <v>21609.375</v>
      </c>
      <c r="H932" s="12">
        <f t="shared" si="87"/>
        <v>9.375</v>
      </c>
      <c r="I932" s="13">
        <v>21600</v>
      </c>
      <c r="K932" s="11">
        <v>922</v>
      </c>
      <c r="L932" s="12">
        <f t="shared" si="88"/>
        <v>21609.375</v>
      </c>
      <c r="M932" s="12">
        <f t="shared" si="89"/>
        <v>3.375</v>
      </c>
      <c r="N932" s="13">
        <v>21606</v>
      </c>
    </row>
    <row r="933" spans="1:14" x14ac:dyDescent="0.25">
      <c r="A933" s="11">
        <v>923</v>
      </c>
      <c r="B933" s="12">
        <f t="shared" si="84"/>
        <v>21632.8125</v>
      </c>
      <c r="C933" s="12">
        <f t="shared" si="85"/>
        <v>257.8125</v>
      </c>
      <c r="D933" s="13">
        <v>21375</v>
      </c>
      <c r="F933" s="11">
        <v>923</v>
      </c>
      <c r="G933" s="12">
        <f t="shared" si="86"/>
        <v>21632.8125</v>
      </c>
      <c r="H933" s="12">
        <f t="shared" si="87"/>
        <v>7.8125</v>
      </c>
      <c r="I933" s="13">
        <v>21625</v>
      </c>
      <c r="K933" s="11">
        <v>923</v>
      </c>
      <c r="L933" s="12">
        <f t="shared" si="88"/>
        <v>21632.8125</v>
      </c>
      <c r="M933" s="12">
        <f t="shared" si="89"/>
        <v>2.8125</v>
      </c>
      <c r="N933" s="13">
        <v>21630</v>
      </c>
    </row>
    <row r="934" spans="1:14" x14ac:dyDescent="0.25">
      <c r="A934" s="11">
        <v>924</v>
      </c>
      <c r="B934" s="12">
        <f t="shared" si="84"/>
        <v>21656.25</v>
      </c>
      <c r="C934" s="12">
        <f t="shared" si="85"/>
        <v>281.25</v>
      </c>
      <c r="D934" s="13">
        <v>21375</v>
      </c>
      <c r="F934" s="11">
        <v>924</v>
      </c>
      <c r="G934" s="12">
        <f t="shared" si="86"/>
        <v>21656.25</v>
      </c>
      <c r="H934" s="12">
        <f t="shared" si="87"/>
        <v>6.25</v>
      </c>
      <c r="I934" s="13">
        <v>21650</v>
      </c>
      <c r="K934" s="11">
        <v>924</v>
      </c>
      <c r="L934" s="12">
        <f t="shared" si="88"/>
        <v>21656.25</v>
      </c>
      <c r="M934" s="12">
        <f t="shared" si="89"/>
        <v>2.25</v>
      </c>
      <c r="N934" s="13">
        <v>21654</v>
      </c>
    </row>
    <row r="935" spans="1:14" x14ac:dyDescent="0.25">
      <c r="A935" s="11">
        <v>925</v>
      </c>
      <c r="B935" s="12">
        <f t="shared" si="84"/>
        <v>21679.6875</v>
      </c>
      <c r="C935" s="12">
        <f t="shared" si="85"/>
        <v>304.6875</v>
      </c>
      <c r="D935" s="13">
        <v>21375</v>
      </c>
      <c r="F935" s="11">
        <v>925</v>
      </c>
      <c r="G935" s="12">
        <f t="shared" si="86"/>
        <v>21679.6875</v>
      </c>
      <c r="H935" s="12">
        <f t="shared" si="87"/>
        <v>4.6875</v>
      </c>
      <c r="I935" s="13">
        <v>21675</v>
      </c>
      <c r="K935" s="11">
        <v>925</v>
      </c>
      <c r="L935" s="12">
        <f t="shared" si="88"/>
        <v>21679.6875</v>
      </c>
      <c r="M935" s="12">
        <f t="shared" si="89"/>
        <v>1.6875</v>
      </c>
      <c r="N935" s="13">
        <v>21678</v>
      </c>
    </row>
    <row r="936" spans="1:14" x14ac:dyDescent="0.25">
      <c r="A936" s="11">
        <v>926</v>
      </c>
      <c r="B936" s="12">
        <f t="shared" si="84"/>
        <v>21703.125</v>
      </c>
      <c r="C936" s="12">
        <f t="shared" si="85"/>
        <v>328.125</v>
      </c>
      <c r="D936" s="13">
        <v>21375</v>
      </c>
      <c r="F936" s="11">
        <v>926</v>
      </c>
      <c r="G936" s="12">
        <f t="shared" si="86"/>
        <v>21703.125</v>
      </c>
      <c r="H936" s="12">
        <f t="shared" si="87"/>
        <v>3.125</v>
      </c>
      <c r="I936" s="13">
        <v>21700</v>
      </c>
      <c r="K936" s="11">
        <v>926</v>
      </c>
      <c r="L936" s="12">
        <f t="shared" si="88"/>
        <v>21703.125</v>
      </c>
      <c r="M936" s="12">
        <f t="shared" si="89"/>
        <v>4.125</v>
      </c>
      <c r="N936" s="13">
        <v>21699</v>
      </c>
    </row>
    <row r="937" spans="1:14" x14ac:dyDescent="0.25">
      <c r="A937" s="11">
        <v>927</v>
      </c>
      <c r="B937" s="12">
        <f t="shared" si="84"/>
        <v>21726.5625</v>
      </c>
      <c r="C937" s="12">
        <f t="shared" si="85"/>
        <v>351.5625</v>
      </c>
      <c r="D937" s="13">
        <v>21375</v>
      </c>
      <c r="F937" s="11">
        <v>927</v>
      </c>
      <c r="G937" s="12">
        <f t="shared" si="86"/>
        <v>21726.5625</v>
      </c>
      <c r="H937" s="12">
        <f t="shared" si="87"/>
        <v>1.5625</v>
      </c>
      <c r="I937" s="13">
        <v>21725</v>
      </c>
      <c r="K937" s="11">
        <v>927</v>
      </c>
      <c r="L937" s="12">
        <f t="shared" si="88"/>
        <v>21726.5625</v>
      </c>
      <c r="M937" s="12">
        <f t="shared" si="89"/>
        <v>3.5625</v>
      </c>
      <c r="N937" s="13">
        <v>21723</v>
      </c>
    </row>
    <row r="938" spans="1:14" x14ac:dyDescent="0.25">
      <c r="A938" s="11">
        <v>928</v>
      </c>
      <c r="B938" s="12">
        <f t="shared" si="84"/>
        <v>21750</v>
      </c>
      <c r="C938" s="12">
        <f t="shared" si="85"/>
        <v>0</v>
      </c>
      <c r="D938" s="13">
        <v>21750</v>
      </c>
      <c r="F938" s="11">
        <v>928</v>
      </c>
      <c r="G938" s="12">
        <f t="shared" si="86"/>
        <v>21750</v>
      </c>
      <c r="H938" s="12">
        <f t="shared" si="87"/>
        <v>0</v>
      </c>
      <c r="I938" s="13">
        <v>21750</v>
      </c>
      <c r="K938" s="11">
        <v>928</v>
      </c>
      <c r="L938" s="12">
        <f t="shared" si="88"/>
        <v>21750</v>
      </c>
      <c r="M938" s="12">
        <f t="shared" si="89"/>
        <v>0</v>
      </c>
      <c r="N938" s="13">
        <v>21750</v>
      </c>
    </row>
    <row r="939" spans="1:14" x14ac:dyDescent="0.25">
      <c r="A939" s="11">
        <v>929</v>
      </c>
      <c r="B939" s="12">
        <f t="shared" si="84"/>
        <v>21773.4375</v>
      </c>
      <c r="C939" s="12">
        <f t="shared" si="85"/>
        <v>23.4375</v>
      </c>
      <c r="D939" s="13">
        <v>21750</v>
      </c>
      <c r="F939" s="11">
        <v>929</v>
      </c>
      <c r="G939" s="12">
        <f t="shared" si="86"/>
        <v>21773.4375</v>
      </c>
      <c r="H939" s="12">
        <f t="shared" si="87"/>
        <v>13.4375</v>
      </c>
      <c r="I939" s="13">
        <v>21760</v>
      </c>
      <c r="K939" s="11">
        <v>929</v>
      </c>
      <c r="L939" s="12">
        <f t="shared" si="88"/>
        <v>21773.4375</v>
      </c>
      <c r="M939" s="12">
        <f t="shared" si="89"/>
        <v>2.4375</v>
      </c>
      <c r="N939" s="13">
        <v>21771</v>
      </c>
    </row>
    <row r="940" spans="1:14" x14ac:dyDescent="0.25">
      <c r="A940" s="11">
        <v>930</v>
      </c>
      <c r="B940" s="12">
        <f t="shared" si="84"/>
        <v>21796.875</v>
      </c>
      <c r="C940" s="12">
        <f t="shared" si="85"/>
        <v>46.875</v>
      </c>
      <c r="D940" s="13">
        <v>21750</v>
      </c>
      <c r="F940" s="11">
        <v>930</v>
      </c>
      <c r="G940" s="12">
        <f t="shared" si="86"/>
        <v>21796.875</v>
      </c>
      <c r="H940" s="12">
        <f t="shared" si="87"/>
        <v>11.875</v>
      </c>
      <c r="I940" s="13">
        <v>21785</v>
      </c>
      <c r="K940" s="11">
        <v>930</v>
      </c>
      <c r="L940" s="12">
        <f t="shared" si="88"/>
        <v>21796.875</v>
      </c>
      <c r="M940" s="12">
        <f t="shared" si="89"/>
        <v>1.875</v>
      </c>
      <c r="N940" s="13">
        <v>21795</v>
      </c>
    </row>
    <row r="941" spans="1:14" x14ac:dyDescent="0.25">
      <c r="A941" s="11">
        <v>931</v>
      </c>
      <c r="B941" s="12">
        <f t="shared" si="84"/>
        <v>21820.3125</v>
      </c>
      <c r="C941" s="12">
        <f t="shared" si="85"/>
        <v>70.3125</v>
      </c>
      <c r="D941" s="13">
        <v>21750</v>
      </c>
      <c r="F941" s="11">
        <v>931</v>
      </c>
      <c r="G941" s="12">
        <f t="shared" si="86"/>
        <v>21820.3125</v>
      </c>
      <c r="H941" s="12">
        <f t="shared" si="87"/>
        <v>10.3125</v>
      </c>
      <c r="I941" s="13">
        <v>21810</v>
      </c>
      <c r="K941" s="11">
        <v>931</v>
      </c>
      <c r="L941" s="12">
        <f t="shared" si="88"/>
        <v>21820.3125</v>
      </c>
      <c r="M941" s="12">
        <f t="shared" si="89"/>
        <v>4.3125</v>
      </c>
      <c r="N941" s="13">
        <v>21816</v>
      </c>
    </row>
    <row r="942" spans="1:14" x14ac:dyDescent="0.25">
      <c r="A942" s="11">
        <v>932</v>
      </c>
      <c r="B942" s="12">
        <f t="shared" si="84"/>
        <v>21843.75</v>
      </c>
      <c r="C942" s="12">
        <f t="shared" si="85"/>
        <v>93.75</v>
      </c>
      <c r="D942" s="13">
        <v>21750</v>
      </c>
      <c r="F942" s="11">
        <v>932</v>
      </c>
      <c r="G942" s="12">
        <f t="shared" si="86"/>
        <v>21843.75</v>
      </c>
      <c r="H942" s="12">
        <f t="shared" si="87"/>
        <v>8.75</v>
      </c>
      <c r="I942" s="13">
        <v>21835</v>
      </c>
      <c r="K942" s="11">
        <v>932</v>
      </c>
      <c r="L942" s="12">
        <f t="shared" si="88"/>
        <v>21843.75</v>
      </c>
      <c r="M942" s="12">
        <f t="shared" si="89"/>
        <v>0.75</v>
      </c>
      <c r="N942" s="13">
        <v>21843</v>
      </c>
    </row>
    <row r="943" spans="1:14" x14ac:dyDescent="0.25">
      <c r="A943" s="11">
        <v>933</v>
      </c>
      <c r="B943" s="12">
        <f t="shared" si="84"/>
        <v>21867.1875</v>
      </c>
      <c r="C943" s="12">
        <f t="shared" si="85"/>
        <v>117.1875</v>
      </c>
      <c r="D943" s="13">
        <v>21750</v>
      </c>
      <c r="F943" s="11">
        <v>933</v>
      </c>
      <c r="G943" s="12">
        <f t="shared" si="86"/>
        <v>21867.1875</v>
      </c>
      <c r="H943" s="12">
        <f t="shared" si="87"/>
        <v>7.1875</v>
      </c>
      <c r="I943" s="13">
        <v>21860</v>
      </c>
      <c r="K943" s="11">
        <v>933</v>
      </c>
      <c r="L943" s="12">
        <f t="shared" si="88"/>
        <v>21867.1875</v>
      </c>
      <c r="M943" s="12">
        <f t="shared" si="89"/>
        <v>3.1875</v>
      </c>
      <c r="N943" s="13">
        <v>21864</v>
      </c>
    </row>
    <row r="944" spans="1:14" x14ac:dyDescent="0.25">
      <c r="A944" s="11">
        <v>934</v>
      </c>
      <c r="B944" s="12">
        <f t="shared" si="84"/>
        <v>21890.625</v>
      </c>
      <c r="C944" s="12">
        <f t="shared" si="85"/>
        <v>140.625</v>
      </c>
      <c r="D944" s="13">
        <v>21750</v>
      </c>
      <c r="F944" s="11">
        <v>934</v>
      </c>
      <c r="G944" s="12">
        <f t="shared" si="86"/>
        <v>21890.625</v>
      </c>
      <c r="H944" s="12">
        <f t="shared" si="87"/>
        <v>5.625</v>
      </c>
      <c r="I944" s="13">
        <v>21885</v>
      </c>
      <c r="K944" s="11">
        <v>934</v>
      </c>
      <c r="L944" s="12">
        <f t="shared" si="88"/>
        <v>21890.625</v>
      </c>
      <c r="M944" s="12">
        <f t="shared" si="89"/>
        <v>2.625</v>
      </c>
      <c r="N944" s="13">
        <v>21888</v>
      </c>
    </row>
    <row r="945" spans="1:14" x14ac:dyDescent="0.25">
      <c r="A945" s="11">
        <v>935</v>
      </c>
      <c r="B945" s="12">
        <f t="shared" si="84"/>
        <v>21914.0625</v>
      </c>
      <c r="C945" s="12">
        <f t="shared" si="85"/>
        <v>164.0625</v>
      </c>
      <c r="D945" s="13">
        <v>21750</v>
      </c>
      <c r="F945" s="11">
        <v>935</v>
      </c>
      <c r="G945" s="12">
        <f t="shared" si="86"/>
        <v>21914.0625</v>
      </c>
      <c r="H945" s="12">
        <f t="shared" si="87"/>
        <v>4.0625</v>
      </c>
      <c r="I945" s="13">
        <v>21910</v>
      </c>
      <c r="K945" s="11">
        <v>935</v>
      </c>
      <c r="L945" s="12">
        <f t="shared" si="88"/>
        <v>21914.0625</v>
      </c>
      <c r="M945" s="12">
        <f t="shared" si="89"/>
        <v>5.0625</v>
      </c>
      <c r="N945" s="13">
        <v>21909</v>
      </c>
    </row>
    <row r="946" spans="1:14" x14ac:dyDescent="0.25">
      <c r="A946" s="11">
        <v>936</v>
      </c>
      <c r="B946" s="12">
        <f t="shared" si="84"/>
        <v>21937.5</v>
      </c>
      <c r="C946" s="12">
        <f t="shared" si="85"/>
        <v>187.5</v>
      </c>
      <c r="D946" s="13">
        <v>21750</v>
      </c>
      <c r="F946" s="11">
        <v>936</v>
      </c>
      <c r="G946" s="12">
        <f t="shared" si="86"/>
        <v>21937.5</v>
      </c>
      <c r="H946" s="12">
        <f t="shared" si="87"/>
        <v>2.5</v>
      </c>
      <c r="I946" s="13">
        <v>21935</v>
      </c>
      <c r="K946" s="11">
        <v>936</v>
      </c>
      <c r="L946" s="12">
        <f t="shared" si="88"/>
        <v>21937.5</v>
      </c>
      <c r="M946" s="12">
        <f t="shared" si="89"/>
        <v>1.5</v>
      </c>
      <c r="N946" s="13">
        <v>21936</v>
      </c>
    </row>
    <row r="947" spans="1:14" x14ac:dyDescent="0.25">
      <c r="A947" s="11">
        <v>937</v>
      </c>
      <c r="B947" s="12">
        <f t="shared" si="84"/>
        <v>21960.9375</v>
      </c>
      <c r="C947" s="12">
        <f t="shared" si="85"/>
        <v>210.9375</v>
      </c>
      <c r="D947" s="13">
        <v>21750</v>
      </c>
      <c r="F947" s="11">
        <v>937</v>
      </c>
      <c r="G947" s="12">
        <f t="shared" si="86"/>
        <v>21960.9375</v>
      </c>
      <c r="H947" s="12">
        <f t="shared" si="87"/>
        <v>10.9375</v>
      </c>
      <c r="I947" s="13">
        <v>21950</v>
      </c>
      <c r="K947" s="11">
        <v>937</v>
      </c>
      <c r="L947" s="12">
        <f t="shared" si="88"/>
        <v>21960.9375</v>
      </c>
      <c r="M947" s="12">
        <f t="shared" si="89"/>
        <v>0.9375</v>
      </c>
      <c r="N947" s="13">
        <v>21960</v>
      </c>
    </row>
    <row r="948" spans="1:14" x14ac:dyDescent="0.25">
      <c r="A948" s="11">
        <v>938</v>
      </c>
      <c r="B948" s="12">
        <f t="shared" si="84"/>
        <v>21984.375</v>
      </c>
      <c r="C948" s="12">
        <f t="shared" si="85"/>
        <v>234.375</v>
      </c>
      <c r="D948" s="13">
        <v>21750</v>
      </c>
      <c r="F948" s="11">
        <v>938</v>
      </c>
      <c r="G948" s="12">
        <f t="shared" si="86"/>
        <v>21984.375</v>
      </c>
      <c r="H948" s="12">
        <f t="shared" si="87"/>
        <v>9.375</v>
      </c>
      <c r="I948" s="13">
        <v>21975</v>
      </c>
      <c r="K948" s="11">
        <v>938</v>
      </c>
      <c r="L948" s="12">
        <f t="shared" si="88"/>
        <v>21984.375</v>
      </c>
      <c r="M948" s="12">
        <f t="shared" si="89"/>
        <v>3.375</v>
      </c>
      <c r="N948" s="13">
        <v>21981</v>
      </c>
    </row>
    <row r="949" spans="1:14" x14ac:dyDescent="0.25">
      <c r="A949" s="11">
        <v>939</v>
      </c>
      <c r="B949" s="12">
        <f t="shared" si="84"/>
        <v>22007.8125</v>
      </c>
      <c r="C949" s="12">
        <f t="shared" si="85"/>
        <v>257.8125</v>
      </c>
      <c r="D949" s="13">
        <v>21750</v>
      </c>
      <c r="F949" s="11">
        <v>939</v>
      </c>
      <c r="G949" s="12">
        <f t="shared" si="86"/>
        <v>22007.8125</v>
      </c>
      <c r="H949" s="12">
        <f t="shared" si="87"/>
        <v>7.8125</v>
      </c>
      <c r="I949" s="13">
        <v>22000</v>
      </c>
      <c r="K949" s="11">
        <v>939</v>
      </c>
      <c r="L949" s="12">
        <f t="shared" si="88"/>
        <v>22007.8125</v>
      </c>
      <c r="M949" s="12">
        <f t="shared" si="89"/>
        <v>2.8125</v>
      </c>
      <c r="N949" s="13">
        <v>22005</v>
      </c>
    </row>
    <row r="950" spans="1:14" x14ac:dyDescent="0.25">
      <c r="A950" s="11">
        <v>940</v>
      </c>
      <c r="B950" s="12">
        <f t="shared" si="84"/>
        <v>22031.25</v>
      </c>
      <c r="C950" s="12">
        <f t="shared" si="85"/>
        <v>281.25</v>
      </c>
      <c r="D950" s="13">
        <v>21750</v>
      </c>
      <c r="F950" s="11">
        <v>940</v>
      </c>
      <c r="G950" s="12">
        <f t="shared" si="86"/>
        <v>22031.25</v>
      </c>
      <c r="H950" s="12">
        <f t="shared" si="87"/>
        <v>6.25</v>
      </c>
      <c r="I950" s="13">
        <v>22025</v>
      </c>
      <c r="K950" s="11">
        <v>940</v>
      </c>
      <c r="L950" s="12">
        <f t="shared" si="88"/>
        <v>22031.25</v>
      </c>
      <c r="M950" s="12">
        <f t="shared" si="89"/>
        <v>2.25</v>
      </c>
      <c r="N950" s="13">
        <v>22029</v>
      </c>
    </row>
    <row r="951" spans="1:14" x14ac:dyDescent="0.25">
      <c r="A951" s="11">
        <v>941</v>
      </c>
      <c r="B951" s="12">
        <f t="shared" si="84"/>
        <v>22054.6875</v>
      </c>
      <c r="C951" s="12">
        <f t="shared" si="85"/>
        <v>304.6875</v>
      </c>
      <c r="D951" s="13">
        <v>21750</v>
      </c>
      <c r="F951" s="11">
        <v>941</v>
      </c>
      <c r="G951" s="12">
        <f t="shared" si="86"/>
        <v>22054.6875</v>
      </c>
      <c r="H951" s="12">
        <f t="shared" si="87"/>
        <v>4.6875</v>
      </c>
      <c r="I951" s="13">
        <v>22050</v>
      </c>
      <c r="K951" s="11">
        <v>941</v>
      </c>
      <c r="L951" s="12">
        <f t="shared" si="88"/>
        <v>22054.6875</v>
      </c>
      <c r="M951" s="12">
        <f t="shared" si="89"/>
        <v>1.6875</v>
      </c>
      <c r="N951" s="13">
        <v>22053</v>
      </c>
    </row>
    <row r="952" spans="1:14" x14ac:dyDescent="0.25">
      <c r="A952" s="11">
        <v>942</v>
      </c>
      <c r="B952" s="12">
        <f t="shared" si="84"/>
        <v>22078.125</v>
      </c>
      <c r="C952" s="12">
        <f t="shared" si="85"/>
        <v>328.125</v>
      </c>
      <c r="D952" s="13">
        <v>21750</v>
      </c>
      <c r="F952" s="11">
        <v>942</v>
      </c>
      <c r="G952" s="12">
        <f t="shared" si="86"/>
        <v>22078.125</v>
      </c>
      <c r="H952" s="12">
        <f t="shared" si="87"/>
        <v>3.125</v>
      </c>
      <c r="I952" s="13">
        <v>22075</v>
      </c>
      <c r="K952" s="11">
        <v>942</v>
      </c>
      <c r="L952" s="12">
        <f t="shared" si="88"/>
        <v>22078.125</v>
      </c>
      <c r="M952" s="12">
        <f t="shared" si="89"/>
        <v>4.125</v>
      </c>
      <c r="N952" s="13">
        <v>22074</v>
      </c>
    </row>
    <row r="953" spans="1:14" x14ac:dyDescent="0.25">
      <c r="A953" s="11">
        <v>943</v>
      </c>
      <c r="B953" s="12">
        <f t="shared" si="84"/>
        <v>22101.5625</v>
      </c>
      <c r="C953" s="12">
        <f t="shared" si="85"/>
        <v>351.5625</v>
      </c>
      <c r="D953" s="13">
        <v>21750</v>
      </c>
      <c r="F953" s="11">
        <v>943</v>
      </c>
      <c r="G953" s="12">
        <f t="shared" si="86"/>
        <v>22101.5625</v>
      </c>
      <c r="H953" s="12">
        <f t="shared" si="87"/>
        <v>1.5625</v>
      </c>
      <c r="I953" s="13">
        <v>22100</v>
      </c>
      <c r="K953" s="11">
        <v>943</v>
      </c>
      <c r="L953" s="12">
        <f t="shared" si="88"/>
        <v>22101.5625</v>
      </c>
      <c r="M953" s="12">
        <f t="shared" si="89"/>
        <v>3.5625</v>
      </c>
      <c r="N953" s="13">
        <v>22098</v>
      </c>
    </row>
    <row r="954" spans="1:14" x14ac:dyDescent="0.25">
      <c r="A954" s="11">
        <v>944</v>
      </c>
      <c r="B954" s="12">
        <f t="shared" si="84"/>
        <v>22125</v>
      </c>
      <c r="C954" s="12">
        <f t="shared" si="85"/>
        <v>0</v>
      </c>
      <c r="D954" s="13">
        <v>22125</v>
      </c>
      <c r="F954" s="11">
        <v>944</v>
      </c>
      <c r="G954" s="12">
        <f t="shared" si="86"/>
        <v>22125</v>
      </c>
      <c r="H954" s="12">
        <f t="shared" si="87"/>
        <v>0</v>
      </c>
      <c r="I954" s="13">
        <v>22125</v>
      </c>
      <c r="K954" s="11">
        <v>944</v>
      </c>
      <c r="L954" s="12">
        <f t="shared" si="88"/>
        <v>22125</v>
      </c>
      <c r="M954" s="12">
        <f t="shared" si="89"/>
        <v>0</v>
      </c>
      <c r="N954" s="13">
        <v>22125</v>
      </c>
    </row>
    <row r="955" spans="1:14" x14ac:dyDescent="0.25">
      <c r="A955" s="11">
        <v>945</v>
      </c>
      <c r="B955" s="12">
        <f t="shared" si="84"/>
        <v>22148.4375</v>
      </c>
      <c r="C955" s="12">
        <f t="shared" si="85"/>
        <v>23.4375</v>
      </c>
      <c r="D955" s="13">
        <v>22125</v>
      </c>
      <c r="F955" s="11">
        <v>945</v>
      </c>
      <c r="G955" s="12">
        <f t="shared" si="86"/>
        <v>22148.4375</v>
      </c>
      <c r="H955" s="12">
        <f t="shared" si="87"/>
        <v>13.4375</v>
      </c>
      <c r="I955" s="13">
        <v>22135</v>
      </c>
      <c r="K955" s="11">
        <v>945</v>
      </c>
      <c r="L955" s="12">
        <f t="shared" si="88"/>
        <v>22148.4375</v>
      </c>
      <c r="M955" s="12">
        <f t="shared" si="89"/>
        <v>2.4375</v>
      </c>
      <c r="N955" s="13">
        <v>22146</v>
      </c>
    </row>
    <row r="956" spans="1:14" x14ac:dyDescent="0.25">
      <c r="A956" s="11">
        <v>946</v>
      </c>
      <c r="B956" s="12">
        <f t="shared" si="84"/>
        <v>22171.875</v>
      </c>
      <c r="C956" s="12">
        <f t="shared" si="85"/>
        <v>46.875</v>
      </c>
      <c r="D956" s="13">
        <v>22125</v>
      </c>
      <c r="F956" s="11">
        <v>946</v>
      </c>
      <c r="G956" s="12">
        <f t="shared" si="86"/>
        <v>22171.875</v>
      </c>
      <c r="H956" s="12">
        <f t="shared" si="87"/>
        <v>11.875</v>
      </c>
      <c r="I956" s="13">
        <v>22160</v>
      </c>
      <c r="K956" s="11">
        <v>946</v>
      </c>
      <c r="L956" s="12">
        <f t="shared" si="88"/>
        <v>22171.875</v>
      </c>
      <c r="M956" s="12">
        <f t="shared" si="89"/>
        <v>1.875</v>
      </c>
      <c r="N956" s="13">
        <v>22170</v>
      </c>
    </row>
    <row r="957" spans="1:14" x14ac:dyDescent="0.25">
      <c r="A957" s="11">
        <v>947</v>
      </c>
      <c r="B957" s="12">
        <f t="shared" si="84"/>
        <v>22195.3125</v>
      </c>
      <c r="C957" s="12">
        <f t="shared" si="85"/>
        <v>70.3125</v>
      </c>
      <c r="D957" s="13">
        <v>22125</v>
      </c>
      <c r="F957" s="11">
        <v>947</v>
      </c>
      <c r="G957" s="12">
        <f t="shared" si="86"/>
        <v>22195.3125</v>
      </c>
      <c r="H957" s="12">
        <f t="shared" si="87"/>
        <v>10.3125</v>
      </c>
      <c r="I957" s="13">
        <v>22185</v>
      </c>
      <c r="K957" s="11">
        <v>947</v>
      </c>
      <c r="L957" s="12">
        <f t="shared" si="88"/>
        <v>22195.3125</v>
      </c>
      <c r="M957" s="12">
        <f t="shared" si="89"/>
        <v>4.3125</v>
      </c>
      <c r="N957" s="13">
        <v>22191</v>
      </c>
    </row>
    <row r="958" spans="1:14" x14ac:dyDescent="0.25">
      <c r="A958" s="11">
        <v>948</v>
      </c>
      <c r="B958" s="12">
        <f t="shared" si="84"/>
        <v>22218.75</v>
      </c>
      <c r="C958" s="12">
        <f t="shared" si="85"/>
        <v>93.75</v>
      </c>
      <c r="D958" s="13">
        <v>22125</v>
      </c>
      <c r="F958" s="11">
        <v>948</v>
      </c>
      <c r="G958" s="12">
        <f t="shared" si="86"/>
        <v>22218.75</v>
      </c>
      <c r="H958" s="12">
        <f t="shared" si="87"/>
        <v>8.75</v>
      </c>
      <c r="I958" s="13">
        <v>22210</v>
      </c>
      <c r="K958" s="11">
        <v>948</v>
      </c>
      <c r="L958" s="12">
        <f t="shared" si="88"/>
        <v>22218.75</v>
      </c>
      <c r="M958" s="12">
        <f t="shared" si="89"/>
        <v>0.75</v>
      </c>
      <c r="N958" s="13">
        <v>22218</v>
      </c>
    </row>
    <row r="959" spans="1:14" x14ac:dyDescent="0.25">
      <c r="A959" s="11">
        <v>949</v>
      </c>
      <c r="B959" s="12">
        <f t="shared" si="84"/>
        <v>22242.1875</v>
      </c>
      <c r="C959" s="12">
        <f t="shared" si="85"/>
        <v>117.1875</v>
      </c>
      <c r="D959" s="13">
        <v>22125</v>
      </c>
      <c r="F959" s="11">
        <v>949</v>
      </c>
      <c r="G959" s="12">
        <f t="shared" si="86"/>
        <v>22242.1875</v>
      </c>
      <c r="H959" s="12">
        <f t="shared" si="87"/>
        <v>7.1875</v>
      </c>
      <c r="I959" s="13">
        <v>22235</v>
      </c>
      <c r="K959" s="11">
        <v>949</v>
      </c>
      <c r="L959" s="12">
        <f t="shared" si="88"/>
        <v>22242.1875</v>
      </c>
      <c r="M959" s="12">
        <f t="shared" si="89"/>
        <v>3.1875</v>
      </c>
      <c r="N959" s="13">
        <v>22239</v>
      </c>
    </row>
    <row r="960" spans="1:14" x14ac:dyDescent="0.25">
      <c r="A960" s="11">
        <v>950</v>
      </c>
      <c r="B960" s="12">
        <f t="shared" si="84"/>
        <v>22265.625</v>
      </c>
      <c r="C960" s="12">
        <f t="shared" si="85"/>
        <v>140.625</v>
      </c>
      <c r="D960" s="13">
        <v>22125</v>
      </c>
      <c r="F960" s="11">
        <v>950</v>
      </c>
      <c r="G960" s="12">
        <f t="shared" si="86"/>
        <v>22265.625</v>
      </c>
      <c r="H960" s="12">
        <f t="shared" si="87"/>
        <v>5.625</v>
      </c>
      <c r="I960" s="13">
        <v>22260</v>
      </c>
      <c r="K960" s="11">
        <v>950</v>
      </c>
      <c r="L960" s="12">
        <f t="shared" si="88"/>
        <v>22265.625</v>
      </c>
      <c r="M960" s="12">
        <f t="shared" si="89"/>
        <v>2.625</v>
      </c>
      <c r="N960" s="13">
        <v>22263</v>
      </c>
    </row>
    <row r="961" spans="1:14" x14ac:dyDescent="0.25">
      <c r="A961" s="11">
        <v>951</v>
      </c>
      <c r="B961" s="12">
        <f t="shared" si="84"/>
        <v>22289.0625</v>
      </c>
      <c r="C961" s="12">
        <f t="shared" si="85"/>
        <v>164.0625</v>
      </c>
      <c r="D961" s="13">
        <v>22125</v>
      </c>
      <c r="F961" s="11">
        <v>951</v>
      </c>
      <c r="G961" s="12">
        <f t="shared" si="86"/>
        <v>22289.0625</v>
      </c>
      <c r="H961" s="12">
        <f t="shared" si="87"/>
        <v>4.0625</v>
      </c>
      <c r="I961" s="13">
        <v>22285</v>
      </c>
      <c r="K961" s="11">
        <v>951</v>
      </c>
      <c r="L961" s="12">
        <f t="shared" si="88"/>
        <v>22289.0625</v>
      </c>
      <c r="M961" s="12">
        <f t="shared" si="89"/>
        <v>5.0625</v>
      </c>
      <c r="N961" s="13">
        <v>22284</v>
      </c>
    </row>
    <row r="962" spans="1:14" x14ac:dyDescent="0.25">
      <c r="A962" s="11">
        <v>952</v>
      </c>
      <c r="B962" s="12">
        <f t="shared" si="84"/>
        <v>22312.5</v>
      </c>
      <c r="C962" s="12">
        <f t="shared" si="85"/>
        <v>187.5</v>
      </c>
      <c r="D962" s="13">
        <v>22125</v>
      </c>
      <c r="F962" s="11">
        <v>952</v>
      </c>
      <c r="G962" s="12">
        <f t="shared" si="86"/>
        <v>22312.5</v>
      </c>
      <c r="H962" s="12">
        <f t="shared" si="87"/>
        <v>2.5</v>
      </c>
      <c r="I962" s="13">
        <v>22310</v>
      </c>
      <c r="K962" s="11">
        <v>952</v>
      </c>
      <c r="L962" s="12">
        <f t="shared" si="88"/>
        <v>22312.5</v>
      </c>
      <c r="M962" s="12">
        <f t="shared" si="89"/>
        <v>1.5</v>
      </c>
      <c r="N962" s="13">
        <v>22311</v>
      </c>
    </row>
    <row r="963" spans="1:14" x14ac:dyDescent="0.25">
      <c r="A963" s="11">
        <v>953</v>
      </c>
      <c r="B963" s="12">
        <f t="shared" si="84"/>
        <v>22335.9375</v>
      </c>
      <c r="C963" s="12">
        <f t="shared" si="85"/>
        <v>210.9375</v>
      </c>
      <c r="D963" s="13">
        <v>22125</v>
      </c>
      <c r="F963" s="11">
        <v>953</v>
      </c>
      <c r="G963" s="12">
        <f t="shared" si="86"/>
        <v>22335.9375</v>
      </c>
      <c r="H963" s="12">
        <f t="shared" si="87"/>
        <v>10.9375</v>
      </c>
      <c r="I963" s="13">
        <v>22325</v>
      </c>
      <c r="K963" s="11">
        <v>953</v>
      </c>
      <c r="L963" s="12">
        <f t="shared" si="88"/>
        <v>22335.9375</v>
      </c>
      <c r="M963" s="12">
        <f t="shared" si="89"/>
        <v>0.9375</v>
      </c>
      <c r="N963" s="13">
        <v>22335</v>
      </c>
    </row>
    <row r="964" spans="1:14" x14ac:dyDescent="0.25">
      <c r="A964" s="11">
        <v>954</v>
      </c>
      <c r="B964" s="12">
        <f t="shared" si="84"/>
        <v>22359.375</v>
      </c>
      <c r="C964" s="12">
        <f t="shared" si="85"/>
        <v>234.375</v>
      </c>
      <c r="D964" s="13">
        <v>22125</v>
      </c>
      <c r="F964" s="11">
        <v>954</v>
      </c>
      <c r="G964" s="12">
        <f t="shared" si="86"/>
        <v>22359.375</v>
      </c>
      <c r="H964" s="12">
        <f t="shared" si="87"/>
        <v>9.375</v>
      </c>
      <c r="I964" s="13">
        <v>22350</v>
      </c>
      <c r="K964" s="11">
        <v>954</v>
      </c>
      <c r="L964" s="12">
        <f t="shared" si="88"/>
        <v>22359.375</v>
      </c>
      <c r="M964" s="12">
        <f t="shared" si="89"/>
        <v>3.375</v>
      </c>
      <c r="N964" s="13">
        <v>22356</v>
      </c>
    </row>
    <row r="965" spans="1:14" x14ac:dyDescent="0.25">
      <c r="A965" s="11">
        <v>955</v>
      </c>
      <c r="B965" s="12">
        <f t="shared" si="84"/>
        <v>22382.8125</v>
      </c>
      <c r="C965" s="12">
        <f t="shared" si="85"/>
        <v>257.8125</v>
      </c>
      <c r="D965" s="13">
        <v>22125</v>
      </c>
      <c r="F965" s="11">
        <v>955</v>
      </c>
      <c r="G965" s="12">
        <f t="shared" si="86"/>
        <v>22382.8125</v>
      </c>
      <c r="H965" s="12">
        <f t="shared" si="87"/>
        <v>7.8125</v>
      </c>
      <c r="I965" s="13">
        <v>22375</v>
      </c>
      <c r="K965" s="11">
        <v>955</v>
      </c>
      <c r="L965" s="12">
        <f t="shared" si="88"/>
        <v>22382.8125</v>
      </c>
      <c r="M965" s="12">
        <f t="shared" si="89"/>
        <v>2.8125</v>
      </c>
      <c r="N965" s="13">
        <v>22380</v>
      </c>
    </row>
    <row r="966" spans="1:14" x14ac:dyDescent="0.25">
      <c r="A966" s="11">
        <v>956</v>
      </c>
      <c r="B966" s="12">
        <f t="shared" si="84"/>
        <v>22406.25</v>
      </c>
      <c r="C966" s="12">
        <f t="shared" si="85"/>
        <v>281.25</v>
      </c>
      <c r="D966" s="13">
        <v>22125</v>
      </c>
      <c r="F966" s="11">
        <v>956</v>
      </c>
      <c r="G966" s="12">
        <f t="shared" si="86"/>
        <v>22406.25</v>
      </c>
      <c r="H966" s="12">
        <f t="shared" si="87"/>
        <v>6.25</v>
      </c>
      <c r="I966" s="13">
        <v>22400</v>
      </c>
      <c r="K966" s="11">
        <v>956</v>
      </c>
      <c r="L966" s="12">
        <f t="shared" si="88"/>
        <v>22406.25</v>
      </c>
      <c r="M966" s="12">
        <f t="shared" si="89"/>
        <v>2.25</v>
      </c>
      <c r="N966" s="13">
        <v>22404</v>
      </c>
    </row>
    <row r="967" spans="1:14" x14ac:dyDescent="0.25">
      <c r="A967" s="11">
        <v>957</v>
      </c>
      <c r="B967" s="12">
        <f t="shared" si="84"/>
        <v>22429.6875</v>
      </c>
      <c r="C967" s="12">
        <f t="shared" si="85"/>
        <v>304.6875</v>
      </c>
      <c r="D967" s="13">
        <v>22125</v>
      </c>
      <c r="F967" s="11">
        <v>957</v>
      </c>
      <c r="G967" s="12">
        <f t="shared" si="86"/>
        <v>22429.6875</v>
      </c>
      <c r="H967" s="12">
        <f t="shared" si="87"/>
        <v>4.6875</v>
      </c>
      <c r="I967" s="13">
        <v>22425</v>
      </c>
      <c r="K967" s="11">
        <v>957</v>
      </c>
      <c r="L967" s="12">
        <f t="shared" si="88"/>
        <v>22429.6875</v>
      </c>
      <c r="M967" s="12">
        <f t="shared" si="89"/>
        <v>1.6875</v>
      </c>
      <c r="N967" s="13">
        <v>22428</v>
      </c>
    </row>
    <row r="968" spans="1:14" x14ac:dyDescent="0.25">
      <c r="A968" s="11">
        <v>958</v>
      </c>
      <c r="B968" s="12">
        <f t="shared" si="84"/>
        <v>22453.125</v>
      </c>
      <c r="C968" s="12">
        <f t="shared" si="85"/>
        <v>328.125</v>
      </c>
      <c r="D968" s="13">
        <v>22125</v>
      </c>
      <c r="F968" s="11">
        <v>958</v>
      </c>
      <c r="G968" s="12">
        <f t="shared" si="86"/>
        <v>22453.125</v>
      </c>
      <c r="H968" s="12">
        <f t="shared" si="87"/>
        <v>3.125</v>
      </c>
      <c r="I968" s="13">
        <v>22450</v>
      </c>
      <c r="K968" s="11">
        <v>958</v>
      </c>
      <c r="L968" s="12">
        <f t="shared" si="88"/>
        <v>22453.125</v>
      </c>
      <c r="M968" s="12">
        <f t="shared" si="89"/>
        <v>4.125</v>
      </c>
      <c r="N968" s="13">
        <v>22449</v>
      </c>
    </row>
    <row r="969" spans="1:14" x14ac:dyDescent="0.25">
      <c r="A969" s="11">
        <v>959</v>
      </c>
      <c r="B969" s="12">
        <f t="shared" si="84"/>
        <v>22476.5625</v>
      </c>
      <c r="C969" s="12">
        <f t="shared" si="85"/>
        <v>351.5625</v>
      </c>
      <c r="D969" s="13">
        <v>22125</v>
      </c>
      <c r="F969" s="11">
        <v>959</v>
      </c>
      <c r="G969" s="12">
        <f t="shared" si="86"/>
        <v>22476.5625</v>
      </c>
      <c r="H969" s="12">
        <f t="shared" si="87"/>
        <v>1.5625</v>
      </c>
      <c r="I969" s="13">
        <v>22475</v>
      </c>
      <c r="K969" s="11">
        <v>959</v>
      </c>
      <c r="L969" s="12">
        <f t="shared" si="88"/>
        <v>22476.5625</v>
      </c>
      <c r="M969" s="12">
        <f t="shared" si="89"/>
        <v>3.5625</v>
      </c>
      <c r="N969" s="13">
        <v>22473</v>
      </c>
    </row>
    <row r="970" spans="1:14" x14ac:dyDescent="0.25">
      <c r="A970" s="11">
        <v>960</v>
      </c>
      <c r="B970" s="12">
        <f t="shared" si="84"/>
        <v>22500</v>
      </c>
      <c r="C970" s="12">
        <f t="shared" si="85"/>
        <v>0</v>
      </c>
      <c r="D970" s="13">
        <v>22500</v>
      </c>
      <c r="F970" s="11">
        <v>960</v>
      </c>
      <c r="G970" s="12">
        <f t="shared" si="86"/>
        <v>22500</v>
      </c>
      <c r="H970" s="12">
        <f t="shared" si="87"/>
        <v>0</v>
      </c>
      <c r="I970" s="13">
        <v>22500</v>
      </c>
      <c r="K970" s="11">
        <v>960</v>
      </c>
      <c r="L970" s="12">
        <f t="shared" si="88"/>
        <v>22500</v>
      </c>
      <c r="M970" s="12">
        <f t="shared" si="89"/>
        <v>0</v>
      </c>
      <c r="N970" s="13">
        <v>22500</v>
      </c>
    </row>
    <row r="971" spans="1:14" x14ac:dyDescent="0.25">
      <c r="A971" s="11">
        <v>961</v>
      </c>
      <c r="B971" s="12">
        <f t="shared" si="84"/>
        <v>22523.4375</v>
      </c>
      <c r="C971" s="12">
        <f t="shared" si="85"/>
        <v>23.4375</v>
      </c>
      <c r="D971" s="13">
        <v>22500</v>
      </c>
      <c r="F971" s="11">
        <v>961</v>
      </c>
      <c r="G971" s="12">
        <f t="shared" si="86"/>
        <v>22523.4375</v>
      </c>
      <c r="H971" s="12">
        <f t="shared" si="87"/>
        <v>13.4375</v>
      </c>
      <c r="I971" s="13">
        <v>22510</v>
      </c>
      <c r="K971" s="11">
        <v>961</v>
      </c>
      <c r="L971" s="12">
        <f t="shared" si="88"/>
        <v>22523.4375</v>
      </c>
      <c r="M971" s="12">
        <f t="shared" si="89"/>
        <v>2.4375</v>
      </c>
      <c r="N971" s="13">
        <v>22521</v>
      </c>
    </row>
    <row r="972" spans="1:14" x14ac:dyDescent="0.25">
      <c r="A972" s="11">
        <v>962</v>
      </c>
      <c r="B972" s="12">
        <f t="shared" si="84"/>
        <v>22546.875</v>
      </c>
      <c r="C972" s="12">
        <f t="shared" si="85"/>
        <v>46.875</v>
      </c>
      <c r="D972" s="13">
        <v>22500</v>
      </c>
      <c r="F972" s="11">
        <v>962</v>
      </c>
      <c r="G972" s="12">
        <f t="shared" si="86"/>
        <v>22546.875</v>
      </c>
      <c r="H972" s="12">
        <f t="shared" si="87"/>
        <v>11.875</v>
      </c>
      <c r="I972" s="13">
        <v>22535</v>
      </c>
      <c r="K972" s="11">
        <v>962</v>
      </c>
      <c r="L972" s="12">
        <f t="shared" si="88"/>
        <v>22546.875</v>
      </c>
      <c r="M972" s="12">
        <f t="shared" si="89"/>
        <v>1.875</v>
      </c>
      <c r="N972" s="13">
        <v>22545</v>
      </c>
    </row>
    <row r="973" spans="1:14" x14ac:dyDescent="0.25">
      <c r="A973" s="11">
        <v>963</v>
      </c>
      <c r="B973" s="12">
        <f t="shared" ref="B973:B1036" si="90">A973*375/16</f>
        <v>22570.3125</v>
      </c>
      <c r="C973" s="12">
        <f t="shared" ref="C973:C1036" si="91">B973-D973</f>
        <v>70.3125</v>
      </c>
      <c r="D973" s="13">
        <v>22500</v>
      </c>
      <c r="F973" s="11">
        <v>963</v>
      </c>
      <c r="G973" s="12">
        <f t="shared" ref="G973:G1036" si="92">F973*375/16</f>
        <v>22570.3125</v>
      </c>
      <c r="H973" s="12">
        <f t="shared" ref="H973:H1036" si="93">G973-I973</f>
        <v>10.3125</v>
      </c>
      <c r="I973" s="13">
        <v>22560</v>
      </c>
      <c r="K973" s="11">
        <v>963</v>
      </c>
      <c r="L973" s="12">
        <f t="shared" ref="L973:L1036" si="94">K973*375/16</f>
        <v>22570.3125</v>
      </c>
      <c r="M973" s="12">
        <f t="shared" ref="M973:M1036" si="95">L973-N973</f>
        <v>4.3125</v>
      </c>
      <c r="N973" s="13">
        <v>22566</v>
      </c>
    </row>
    <row r="974" spans="1:14" x14ac:dyDescent="0.25">
      <c r="A974" s="11">
        <v>964</v>
      </c>
      <c r="B974" s="12">
        <f t="shared" si="90"/>
        <v>22593.75</v>
      </c>
      <c r="C974" s="12">
        <f t="shared" si="91"/>
        <v>93.75</v>
      </c>
      <c r="D974" s="13">
        <v>22500</v>
      </c>
      <c r="F974" s="11">
        <v>964</v>
      </c>
      <c r="G974" s="12">
        <f t="shared" si="92"/>
        <v>22593.75</v>
      </c>
      <c r="H974" s="12">
        <f t="shared" si="93"/>
        <v>8.75</v>
      </c>
      <c r="I974" s="13">
        <v>22585</v>
      </c>
      <c r="K974" s="11">
        <v>964</v>
      </c>
      <c r="L974" s="12">
        <f t="shared" si="94"/>
        <v>22593.75</v>
      </c>
      <c r="M974" s="12">
        <f t="shared" si="95"/>
        <v>0.75</v>
      </c>
      <c r="N974" s="13">
        <v>22593</v>
      </c>
    </row>
    <row r="975" spans="1:14" x14ac:dyDescent="0.25">
      <c r="A975" s="11">
        <v>965</v>
      </c>
      <c r="B975" s="12">
        <f t="shared" si="90"/>
        <v>22617.1875</v>
      </c>
      <c r="C975" s="12">
        <f t="shared" si="91"/>
        <v>117.1875</v>
      </c>
      <c r="D975" s="13">
        <v>22500</v>
      </c>
      <c r="F975" s="11">
        <v>965</v>
      </c>
      <c r="G975" s="12">
        <f t="shared" si="92"/>
        <v>22617.1875</v>
      </c>
      <c r="H975" s="12">
        <f t="shared" si="93"/>
        <v>7.1875</v>
      </c>
      <c r="I975" s="13">
        <v>22610</v>
      </c>
      <c r="K975" s="11">
        <v>965</v>
      </c>
      <c r="L975" s="12">
        <f t="shared" si="94"/>
        <v>22617.1875</v>
      </c>
      <c r="M975" s="12">
        <f t="shared" si="95"/>
        <v>3.1875</v>
      </c>
      <c r="N975" s="13">
        <v>22614</v>
      </c>
    </row>
    <row r="976" spans="1:14" x14ac:dyDescent="0.25">
      <c r="A976" s="11">
        <v>966</v>
      </c>
      <c r="B976" s="12">
        <f t="shared" si="90"/>
        <v>22640.625</v>
      </c>
      <c r="C976" s="12">
        <f t="shared" si="91"/>
        <v>140.625</v>
      </c>
      <c r="D976" s="13">
        <v>22500</v>
      </c>
      <c r="F976" s="11">
        <v>966</v>
      </c>
      <c r="G976" s="12">
        <f t="shared" si="92"/>
        <v>22640.625</v>
      </c>
      <c r="H976" s="12">
        <f t="shared" si="93"/>
        <v>5.625</v>
      </c>
      <c r="I976" s="13">
        <v>22635</v>
      </c>
      <c r="K976" s="11">
        <v>966</v>
      </c>
      <c r="L976" s="12">
        <f t="shared" si="94"/>
        <v>22640.625</v>
      </c>
      <c r="M976" s="12">
        <f t="shared" si="95"/>
        <v>2.625</v>
      </c>
      <c r="N976" s="13">
        <v>22638</v>
      </c>
    </row>
    <row r="977" spans="1:14" x14ac:dyDescent="0.25">
      <c r="A977" s="11">
        <v>967</v>
      </c>
      <c r="B977" s="12">
        <f t="shared" si="90"/>
        <v>22664.0625</v>
      </c>
      <c r="C977" s="12">
        <f t="shared" si="91"/>
        <v>164.0625</v>
      </c>
      <c r="D977" s="13">
        <v>22500</v>
      </c>
      <c r="F977" s="11">
        <v>967</v>
      </c>
      <c r="G977" s="12">
        <f t="shared" si="92"/>
        <v>22664.0625</v>
      </c>
      <c r="H977" s="12">
        <f t="shared" si="93"/>
        <v>4.0625</v>
      </c>
      <c r="I977" s="13">
        <v>22660</v>
      </c>
      <c r="K977" s="11">
        <v>967</v>
      </c>
      <c r="L977" s="12">
        <f t="shared" si="94"/>
        <v>22664.0625</v>
      </c>
      <c r="M977" s="12">
        <f t="shared" si="95"/>
        <v>5.0625</v>
      </c>
      <c r="N977" s="13">
        <v>22659</v>
      </c>
    </row>
    <row r="978" spans="1:14" x14ac:dyDescent="0.25">
      <c r="A978" s="11">
        <v>968</v>
      </c>
      <c r="B978" s="12">
        <f t="shared" si="90"/>
        <v>22687.5</v>
      </c>
      <c r="C978" s="12">
        <f t="shared" si="91"/>
        <v>187.5</v>
      </c>
      <c r="D978" s="13">
        <v>22500</v>
      </c>
      <c r="F978" s="11">
        <v>968</v>
      </c>
      <c r="G978" s="12">
        <f t="shared" si="92"/>
        <v>22687.5</v>
      </c>
      <c r="H978" s="12">
        <f t="shared" si="93"/>
        <v>2.5</v>
      </c>
      <c r="I978" s="13">
        <v>22685</v>
      </c>
      <c r="K978" s="11">
        <v>968</v>
      </c>
      <c r="L978" s="12">
        <f t="shared" si="94"/>
        <v>22687.5</v>
      </c>
      <c r="M978" s="12">
        <f t="shared" si="95"/>
        <v>1.5</v>
      </c>
      <c r="N978" s="13">
        <v>22686</v>
      </c>
    </row>
    <row r="979" spans="1:14" x14ac:dyDescent="0.25">
      <c r="A979" s="11">
        <v>969</v>
      </c>
      <c r="B979" s="12">
        <f t="shared" si="90"/>
        <v>22710.9375</v>
      </c>
      <c r="C979" s="12">
        <f t="shared" si="91"/>
        <v>210.9375</v>
      </c>
      <c r="D979" s="13">
        <v>22500</v>
      </c>
      <c r="F979" s="11">
        <v>969</v>
      </c>
      <c r="G979" s="12">
        <f t="shared" si="92"/>
        <v>22710.9375</v>
      </c>
      <c r="H979" s="12">
        <f t="shared" si="93"/>
        <v>10.9375</v>
      </c>
      <c r="I979" s="13">
        <v>22700</v>
      </c>
      <c r="K979" s="11">
        <v>969</v>
      </c>
      <c r="L979" s="12">
        <f t="shared" si="94"/>
        <v>22710.9375</v>
      </c>
      <c r="M979" s="12">
        <f t="shared" si="95"/>
        <v>0.9375</v>
      </c>
      <c r="N979" s="13">
        <v>22710</v>
      </c>
    </row>
    <row r="980" spans="1:14" x14ac:dyDescent="0.25">
      <c r="A980" s="11">
        <v>970</v>
      </c>
      <c r="B980" s="12">
        <f t="shared" si="90"/>
        <v>22734.375</v>
      </c>
      <c r="C980" s="12">
        <f t="shared" si="91"/>
        <v>234.375</v>
      </c>
      <c r="D980" s="13">
        <v>22500</v>
      </c>
      <c r="F980" s="11">
        <v>970</v>
      </c>
      <c r="G980" s="12">
        <f t="shared" si="92"/>
        <v>22734.375</v>
      </c>
      <c r="H980" s="12">
        <f t="shared" si="93"/>
        <v>9.375</v>
      </c>
      <c r="I980" s="13">
        <v>22725</v>
      </c>
      <c r="K980" s="11">
        <v>970</v>
      </c>
      <c r="L980" s="12">
        <f t="shared" si="94"/>
        <v>22734.375</v>
      </c>
      <c r="M980" s="12">
        <f t="shared" si="95"/>
        <v>3.375</v>
      </c>
      <c r="N980" s="13">
        <v>22731</v>
      </c>
    </row>
    <row r="981" spans="1:14" x14ac:dyDescent="0.25">
      <c r="A981" s="11">
        <v>971</v>
      </c>
      <c r="B981" s="12">
        <f t="shared" si="90"/>
        <v>22757.8125</v>
      </c>
      <c r="C981" s="12">
        <f t="shared" si="91"/>
        <v>257.8125</v>
      </c>
      <c r="D981" s="13">
        <v>22500</v>
      </c>
      <c r="F981" s="11">
        <v>971</v>
      </c>
      <c r="G981" s="12">
        <f t="shared" si="92"/>
        <v>22757.8125</v>
      </c>
      <c r="H981" s="12">
        <f t="shared" si="93"/>
        <v>7.8125</v>
      </c>
      <c r="I981" s="13">
        <v>22750</v>
      </c>
      <c r="K981" s="11">
        <v>971</v>
      </c>
      <c r="L981" s="12">
        <f t="shared" si="94"/>
        <v>22757.8125</v>
      </c>
      <c r="M981" s="12">
        <f t="shared" si="95"/>
        <v>2.8125</v>
      </c>
      <c r="N981" s="13">
        <v>22755</v>
      </c>
    </row>
    <row r="982" spans="1:14" x14ac:dyDescent="0.25">
      <c r="A982" s="11">
        <v>972</v>
      </c>
      <c r="B982" s="12">
        <f t="shared" si="90"/>
        <v>22781.25</v>
      </c>
      <c r="C982" s="12">
        <f t="shared" si="91"/>
        <v>281.25</v>
      </c>
      <c r="D982" s="13">
        <v>22500</v>
      </c>
      <c r="F982" s="11">
        <v>972</v>
      </c>
      <c r="G982" s="12">
        <f t="shared" si="92"/>
        <v>22781.25</v>
      </c>
      <c r="H982" s="12">
        <f t="shared" si="93"/>
        <v>6.25</v>
      </c>
      <c r="I982" s="13">
        <v>22775</v>
      </c>
      <c r="K982" s="11">
        <v>972</v>
      </c>
      <c r="L982" s="12">
        <f t="shared" si="94"/>
        <v>22781.25</v>
      </c>
      <c r="M982" s="12">
        <f t="shared" si="95"/>
        <v>2.25</v>
      </c>
      <c r="N982" s="13">
        <v>22779</v>
      </c>
    </row>
    <row r="983" spans="1:14" x14ac:dyDescent="0.25">
      <c r="A983" s="11">
        <v>973</v>
      </c>
      <c r="B983" s="12">
        <f t="shared" si="90"/>
        <v>22804.6875</v>
      </c>
      <c r="C983" s="12">
        <f t="shared" si="91"/>
        <v>304.6875</v>
      </c>
      <c r="D983" s="13">
        <v>22500</v>
      </c>
      <c r="F983" s="11">
        <v>973</v>
      </c>
      <c r="G983" s="12">
        <f t="shared" si="92"/>
        <v>22804.6875</v>
      </c>
      <c r="H983" s="12">
        <f t="shared" si="93"/>
        <v>4.6875</v>
      </c>
      <c r="I983" s="13">
        <v>22800</v>
      </c>
      <c r="K983" s="11">
        <v>973</v>
      </c>
      <c r="L983" s="12">
        <f t="shared" si="94"/>
        <v>22804.6875</v>
      </c>
      <c r="M983" s="12">
        <f t="shared" si="95"/>
        <v>1.6875</v>
      </c>
      <c r="N983" s="13">
        <v>22803</v>
      </c>
    </row>
    <row r="984" spans="1:14" x14ac:dyDescent="0.25">
      <c r="A984" s="11">
        <v>974</v>
      </c>
      <c r="B984" s="12">
        <f t="shared" si="90"/>
        <v>22828.125</v>
      </c>
      <c r="C984" s="12">
        <f t="shared" si="91"/>
        <v>328.125</v>
      </c>
      <c r="D984" s="13">
        <v>22500</v>
      </c>
      <c r="F984" s="11">
        <v>974</v>
      </c>
      <c r="G984" s="12">
        <f t="shared" si="92"/>
        <v>22828.125</v>
      </c>
      <c r="H984" s="12">
        <f t="shared" si="93"/>
        <v>3.125</v>
      </c>
      <c r="I984" s="13">
        <v>22825</v>
      </c>
      <c r="K984" s="11">
        <v>974</v>
      </c>
      <c r="L984" s="12">
        <f t="shared" si="94"/>
        <v>22828.125</v>
      </c>
      <c r="M984" s="12">
        <f t="shared" si="95"/>
        <v>4.125</v>
      </c>
      <c r="N984" s="13">
        <v>22824</v>
      </c>
    </row>
    <row r="985" spans="1:14" x14ac:dyDescent="0.25">
      <c r="A985" s="11">
        <v>975</v>
      </c>
      <c r="B985" s="12">
        <f t="shared" si="90"/>
        <v>22851.5625</v>
      </c>
      <c r="C985" s="12">
        <f t="shared" si="91"/>
        <v>351.5625</v>
      </c>
      <c r="D985" s="13">
        <v>22500</v>
      </c>
      <c r="F985" s="11">
        <v>975</v>
      </c>
      <c r="G985" s="12">
        <f t="shared" si="92"/>
        <v>22851.5625</v>
      </c>
      <c r="H985" s="12">
        <f t="shared" si="93"/>
        <v>1.5625</v>
      </c>
      <c r="I985" s="13">
        <v>22850</v>
      </c>
      <c r="K985" s="11">
        <v>975</v>
      </c>
      <c r="L985" s="12">
        <f t="shared" si="94"/>
        <v>22851.5625</v>
      </c>
      <c r="M985" s="12">
        <f t="shared" si="95"/>
        <v>3.5625</v>
      </c>
      <c r="N985" s="13">
        <v>22848</v>
      </c>
    </row>
    <row r="986" spans="1:14" x14ac:dyDescent="0.25">
      <c r="A986" s="11">
        <v>976</v>
      </c>
      <c r="B986" s="12">
        <f t="shared" si="90"/>
        <v>22875</v>
      </c>
      <c r="C986" s="12">
        <f t="shared" si="91"/>
        <v>0</v>
      </c>
      <c r="D986" s="13">
        <v>22875</v>
      </c>
      <c r="F986" s="11">
        <v>976</v>
      </c>
      <c r="G986" s="12">
        <f t="shared" si="92"/>
        <v>22875</v>
      </c>
      <c r="H986" s="12">
        <f t="shared" si="93"/>
        <v>0</v>
      </c>
      <c r="I986" s="13">
        <v>22875</v>
      </c>
      <c r="K986" s="11">
        <v>976</v>
      </c>
      <c r="L986" s="12">
        <f t="shared" si="94"/>
        <v>22875</v>
      </c>
      <c r="M986" s="12">
        <f t="shared" si="95"/>
        <v>0</v>
      </c>
      <c r="N986" s="13">
        <v>22875</v>
      </c>
    </row>
    <row r="987" spans="1:14" x14ac:dyDescent="0.25">
      <c r="A987" s="11">
        <v>977</v>
      </c>
      <c r="B987" s="12">
        <f t="shared" si="90"/>
        <v>22898.4375</v>
      </c>
      <c r="C987" s="12">
        <f t="shared" si="91"/>
        <v>23.4375</v>
      </c>
      <c r="D987" s="13">
        <v>22875</v>
      </c>
      <c r="F987" s="11">
        <v>977</v>
      </c>
      <c r="G987" s="12">
        <f t="shared" si="92"/>
        <v>22898.4375</v>
      </c>
      <c r="H987" s="12">
        <f t="shared" si="93"/>
        <v>13.4375</v>
      </c>
      <c r="I987" s="13">
        <v>22885</v>
      </c>
      <c r="K987" s="11">
        <v>977</v>
      </c>
      <c r="L987" s="12">
        <f t="shared" si="94"/>
        <v>22898.4375</v>
      </c>
      <c r="M987" s="12">
        <f t="shared" si="95"/>
        <v>2.4375</v>
      </c>
      <c r="N987" s="13">
        <v>22896</v>
      </c>
    </row>
    <row r="988" spans="1:14" x14ac:dyDescent="0.25">
      <c r="A988" s="11">
        <v>978</v>
      </c>
      <c r="B988" s="12">
        <f t="shared" si="90"/>
        <v>22921.875</v>
      </c>
      <c r="C988" s="12">
        <f t="shared" si="91"/>
        <v>46.875</v>
      </c>
      <c r="D988" s="13">
        <v>22875</v>
      </c>
      <c r="F988" s="11">
        <v>978</v>
      </c>
      <c r="G988" s="12">
        <f t="shared" si="92"/>
        <v>22921.875</v>
      </c>
      <c r="H988" s="12">
        <f t="shared" si="93"/>
        <v>11.875</v>
      </c>
      <c r="I988" s="13">
        <v>22910</v>
      </c>
      <c r="K988" s="11">
        <v>978</v>
      </c>
      <c r="L988" s="12">
        <f t="shared" si="94"/>
        <v>22921.875</v>
      </c>
      <c r="M988" s="12">
        <f t="shared" si="95"/>
        <v>1.875</v>
      </c>
      <c r="N988" s="13">
        <v>22920</v>
      </c>
    </row>
    <row r="989" spans="1:14" x14ac:dyDescent="0.25">
      <c r="A989" s="11">
        <v>979</v>
      </c>
      <c r="B989" s="12">
        <f t="shared" si="90"/>
        <v>22945.3125</v>
      </c>
      <c r="C989" s="12">
        <f t="shared" si="91"/>
        <v>70.3125</v>
      </c>
      <c r="D989" s="13">
        <v>22875</v>
      </c>
      <c r="F989" s="11">
        <v>979</v>
      </c>
      <c r="G989" s="12">
        <f t="shared" si="92"/>
        <v>22945.3125</v>
      </c>
      <c r="H989" s="12">
        <f t="shared" si="93"/>
        <v>10.3125</v>
      </c>
      <c r="I989" s="13">
        <v>22935</v>
      </c>
      <c r="K989" s="11">
        <v>979</v>
      </c>
      <c r="L989" s="12">
        <f t="shared" si="94"/>
        <v>22945.3125</v>
      </c>
      <c r="M989" s="12">
        <f t="shared" si="95"/>
        <v>4.3125</v>
      </c>
      <c r="N989" s="13">
        <v>22941</v>
      </c>
    </row>
    <row r="990" spans="1:14" x14ac:dyDescent="0.25">
      <c r="A990" s="11">
        <v>980</v>
      </c>
      <c r="B990" s="12">
        <f t="shared" si="90"/>
        <v>22968.75</v>
      </c>
      <c r="C990" s="12">
        <f t="shared" si="91"/>
        <v>93.75</v>
      </c>
      <c r="D990" s="13">
        <v>22875</v>
      </c>
      <c r="F990" s="11">
        <v>980</v>
      </c>
      <c r="G990" s="12">
        <f t="shared" si="92"/>
        <v>22968.75</v>
      </c>
      <c r="H990" s="12">
        <f t="shared" si="93"/>
        <v>8.75</v>
      </c>
      <c r="I990" s="13">
        <v>22960</v>
      </c>
      <c r="K990" s="11">
        <v>980</v>
      </c>
      <c r="L990" s="12">
        <f t="shared" si="94"/>
        <v>22968.75</v>
      </c>
      <c r="M990" s="12">
        <f t="shared" si="95"/>
        <v>0.75</v>
      </c>
      <c r="N990" s="13">
        <v>22968</v>
      </c>
    </row>
    <row r="991" spans="1:14" x14ac:dyDescent="0.25">
      <c r="A991" s="11">
        <v>981</v>
      </c>
      <c r="B991" s="12">
        <f t="shared" si="90"/>
        <v>22992.1875</v>
      </c>
      <c r="C991" s="12">
        <f t="shared" si="91"/>
        <v>117.1875</v>
      </c>
      <c r="D991" s="13">
        <v>22875</v>
      </c>
      <c r="F991" s="11">
        <v>981</v>
      </c>
      <c r="G991" s="12">
        <f t="shared" si="92"/>
        <v>22992.1875</v>
      </c>
      <c r="H991" s="12">
        <f t="shared" si="93"/>
        <v>7.1875</v>
      </c>
      <c r="I991" s="13">
        <v>22985</v>
      </c>
      <c r="K991" s="11">
        <v>981</v>
      </c>
      <c r="L991" s="12">
        <f t="shared" si="94"/>
        <v>22992.1875</v>
      </c>
      <c r="M991" s="12">
        <f t="shared" si="95"/>
        <v>3.1875</v>
      </c>
      <c r="N991" s="13">
        <v>22989</v>
      </c>
    </row>
    <row r="992" spans="1:14" x14ac:dyDescent="0.25">
      <c r="A992" s="11">
        <v>982</v>
      </c>
      <c r="B992" s="12">
        <f t="shared" si="90"/>
        <v>23015.625</v>
      </c>
      <c r="C992" s="12">
        <f t="shared" si="91"/>
        <v>140.625</v>
      </c>
      <c r="D992" s="13">
        <v>22875</v>
      </c>
      <c r="F992" s="11">
        <v>982</v>
      </c>
      <c r="G992" s="12">
        <f t="shared" si="92"/>
        <v>23015.625</v>
      </c>
      <c r="H992" s="12">
        <f t="shared" si="93"/>
        <v>5.625</v>
      </c>
      <c r="I992" s="13">
        <v>23010</v>
      </c>
      <c r="K992" s="11">
        <v>982</v>
      </c>
      <c r="L992" s="12">
        <f t="shared" si="94"/>
        <v>23015.625</v>
      </c>
      <c r="M992" s="12">
        <f t="shared" si="95"/>
        <v>2.625</v>
      </c>
      <c r="N992" s="13">
        <v>23013</v>
      </c>
    </row>
    <row r="993" spans="1:14" x14ac:dyDescent="0.25">
      <c r="A993" s="11">
        <v>983</v>
      </c>
      <c r="B993" s="12">
        <f t="shared" si="90"/>
        <v>23039.0625</v>
      </c>
      <c r="C993" s="12">
        <f t="shared" si="91"/>
        <v>164.0625</v>
      </c>
      <c r="D993" s="13">
        <v>22875</v>
      </c>
      <c r="F993" s="11">
        <v>983</v>
      </c>
      <c r="G993" s="12">
        <f t="shared" si="92"/>
        <v>23039.0625</v>
      </c>
      <c r="H993" s="12">
        <f t="shared" si="93"/>
        <v>4.0625</v>
      </c>
      <c r="I993" s="13">
        <v>23035</v>
      </c>
      <c r="K993" s="11">
        <v>983</v>
      </c>
      <c r="L993" s="12">
        <f t="shared" si="94"/>
        <v>23039.0625</v>
      </c>
      <c r="M993" s="12">
        <f t="shared" si="95"/>
        <v>5.0625</v>
      </c>
      <c r="N993" s="13">
        <v>23034</v>
      </c>
    </row>
    <row r="994" spans="1:14" x14ac:dyDescent="0.25">
      <c r="A994" s="11">
        <v>984</v>
      </c>
      <c r="B994" s="12">
        <f t="shared" si="90"/>
        <v>23062.5</v>
      </c>
      <c r="C994" s="12">
        <f t="shared" si="91"/>
        <v>187.5</v>
      </c>
      <c r="D994" s="13">
        <v>22875</v>
      </c>
      <c r="F994" s="11">
        <v>984</v>
      </c>
      <c r="G994" s="12">
        <f t="shared" si="92"/>
        <v>23062.5</v>
      </c>
      <c r="H994" s="12">
        <f t="shared" si="93"/>
        <v>2.5</v>
      </c>
      <c r="I994" s="13">
        <v>23060</v>
      </c>
      <c r="K994" s="11">
        <v>984</v>
      </c>
      <c r="L994" s="12">
        <f t="shared" si="94"/>
        <v>23062.5</v>
      </c>
      <c r="M994" s="12">
        <f t="shared" si="95"/>
        <v>1.5</v>
      </c>
      <c r="N994" s="13">
        <v>23061</v>
      </c>
    </row>
    <row r="995" spans="1:14" x14ac:dyDescent="0.25">
      <c r="A995" s="11">
        <v>985</v>
      </c>
      <c r="B995" s="12">
        <f t="shared" si="90"/>
        <v>23085.9375</v>
      </c>
      <c r="C995" s="12">
        <f t="shared" si="91"/>
        <v>210.9375</v>
      </c>
      <c r="D995" s="13">
        <v>22875</v>
      </c>
      <c r="F995" s="11">
        <v>985</v>
      </c>
      <c r="G995" s="12">
        <f t="shared" si="92"/>
        <v>23085.9375</v>
      </c>
      <c r="H995" s="12">
        <f t="shared" si="93"/>
        <v>10.9375</v>
      </c>
      <c r="I995" s="13">
        <v>23075</v>
      </c>
      <c r="K995" s="11">
        <v>985</v>
      </c>
      <c r="L995" s="12">
        <f t="shared" si="94"/>
        <v>23085.9375</v>
      </c>
      <c r="M995" s="12">
        <f t="shared" si="95"/>
        <v>0.9375</v>
      </c>
      <c r="N995" s="13">
        <v>23085</v>
      </c>
    </row>
    <row r="996" spans="1:14" x14ac:dyDescent="0.25">
      <c r="A996" s="11">
        <v>986</v>
      </c>
      <c r="B996" s="12">
        <f t="shared" si="90"/>
        <v>23109.375</v>
      </c>
      <c r="C996" s="12">
        <f t="shared" si="91"/>
        <v>234.375</v>
      </c>
      <c r="D996" s="13">
        <v>22875</v>
      </c>
      <c r="F996" s="11">
        <v>986</v>
      </c>
      <c r="G996" s="12">
        <f t="shared" si="92"/>
        <v>23109.375</v>
      </c>
      <c r="H996" s="12">
        <f t="shared" si="93"/>
        <v>9.375</v>
      </c>
      <c r="I996" s="13">
        <v>23100</v>
      </c>
      <c r="K996" s="11">
        <v>986</v>
      </c>
      <c r="L996" s="12">
        <f t="shared" si="94"/>
        <v>23109.375</v>
      </c>
      <c r="M996" s="12">
        <f t="shared" si="95"/>
        <v>3.375</v>
      </c>
      <c r="N996" s="13">
        <v>23106</v>
      </c>
    </row>
    <row r="997" spans="1:14" x14ac:dyDescent="0.25">
      <c r="A997" s="11">
        <v>987</v>
      </c>
      <c r="B997" s="12">
        <f t="shared" si="90"/>
        <v>23132.8125</v>
      </c>
      <c r="C997" s="12">
        <f t="shared" si="91"/>
        <v>257.8125</v>
      </c>
      <c r="D997" s="13">
        <v>22875</v>
      </c>
      <c r="F997" s="11">
        <v>987</v>
      </c>
      <c r="G997" s="12">
        <f t="shared" si="92"/>
        <v>23132.8125</v>
      </c>
      <c r="H997" s="12">
        <f t="shared" si="93"/>
        <v>7.8125</v>
      </c>
      <c r="I997" s="13">
        <v>23125</v>
      </c>
      <c r="K997" s="11">
        <v>987</v>
      </c>
      <c r="L997" s="12">
        <f t="shared" si="94"/>
        <v>23132.8125</v>
      </c>
      <c r="M997" s="12">
        <f t="shared" si="95"/>
        <v>2.8125</v>
      </c>
      <c r="N997" s="13">
        <v>23130</v>
      </c>
    </row>
    <row r="998" spans="1:14" x14ac:dyDescent="0.25">
      <c r="A998" s="11">
        <v>988</v>
      </c>
      <c r="B998" s="12">
        <f t="shared" si="90"/>
        <v>23156.25</v>
      </c>
      <c r="C998" s="12">
        <f t="shared" si="91"/>
        <v>281.25</v>
      </c>
      <c r="D998" s="13">
        <v>22875</v>
      </c>
      <c r="F998" s="11">
        <v>988</v>
      </c>
      <c r="G998" s="12">
        <f t="shared" si="92"/>
        <v>23156.25</v>
      </c>
      <c r="H998" s="12">
        <f t="shared" si="93"/>
        <v>6.25</v>
      </c>
      <c r="I998" s="13">
        <v>23150</v>
      </c>
      <c r="K998" s="11">
        <v>988</v>
      </c>
      <c r="L998" s="12">
        <f t="shared" si="94"/>
        <v>23156.25</v>
      </c>
      <c r="M998" s="12">
        <f t="shared" si="95"/>
        <v>2.25</v>
      </c>
      <c r="N998" s="13">
        <v>23154</v>
      </c>
    </row>
    <row r="999" spans="1:14" x14ac:dyDescent="0.25">
      <c r="A999" s="11">
        <v>989</v>
      </c>
      <c r="B999" s="12">
        <f t="shared" si="90"/>
        <v>23179.6875</v>
      </c>
      <c r="C999" s="12">
        <f t="shared" si="91"/>
        <v>304.6875</v>
      </c>
      <c r="D999" s="13">
        <v>22875</v>
      </c>
      <c r="F999" s="11">
        <v>989</v>
      </c>
      <c r="G999" s="12">
        <f t="shared" si="92"/>
        <v>23179.6875</v>
      </c>
      <c r="H999" s="12">
        <f t="shared" si="93"/>
        <v>4.6875</v>
      </c>
      <c r="I999" s="13">
        <v>23175</v>
      </c>
      <c r="K999" s="11">
        <v>989</v>
      </c>
      <c r="L999" s="12">
        <f t="shared" si="94"/>
        <v>23179.6875</v>
      </c>
      <c r="M999" s="12">
        <f t="shared" si="95"/>
        <v>1.6875</v>
      </c>
      <c r="N999" s="13">
        <v>23178</v>
      </c>
    </row>
    <row r="1000" spans="1:14" x14ac:dyDescent="0.25">
      <c r="A1000" s="11">
        <v>990</v>
      </c>
      <c r="B1000" s="12">
        <f t="shared" si="90"/>
        <v>23203.125</v>
      </c>
      <c r="C1000" s="12">
        <f t="shared" si="91"/>
        <v>328.125</v>
      </c>
      <c r="D1000" s="13">
        <v>22875</v>
      </c>
      <c r="F1000" s="11">
        <v>990</v>
      </c>
      <c r="G1000" s="12">
        <f t="shared" si="92"/>
        <v>23203.125</v>
      </c>
      <c r="H1000" s="12">
        <f t="shared" si="93"/>
        <v>3.125</v>
      </c>
      <c r="I1000" s="13">
        <v>23200</v>
      </c>
      <c r="K1000" s="11">
        <v>990</v>
      </c>
      <c r="L1000" s="12">
        <f t="shared" si="94"/>
        <v>23203.125</v>
      </c>
      <c r="M1000" s="12">
        <f t="shared" si="95"/>
        <v>4.125</v>
      </c>
      <c r="N1000" s="13">
        <v>23199</v>
      </c>
    </row>
    <row r="1001" spans="1:14" x14ac:dyDescent="0.25">
      <c r="A1001" s="11">
        <v>991</v>
      </c>
      <c r="B1001" s="12">
        <f t="shared" si="90"/>
        <v>23226.5625</v>
      </c>
      <c r="C1001" s="12">
        <f t="shared" si="91"/>
        <v>351.5625</v>
      </c>
      <c r="D1001" s="13">
        <v>22875</v>
      </c>
      <c r="F1001" s="11">
        <v>991</v>
      </c>
      <c r="G1001" s="12">
        <f t="shared" si="92"/>
        <v>23226.5625</v>
      </c>
      <c r="H1001" s="12">
        <f t="shared" si="93"/>
        <v>1.5625</v>
      </c>
      <c r="I1001" s="13">
        <v>23225</v>
      </c>
      <c r="K1001" s="11">
        <v>991</v>
      </c>
      <c r="L1001" s="12">
        <f t="shared" si="94"/>
        <v>23226.5625</v>
      </c>
      <c r="M1001" s="12">
        <f t="shared" si="95"/>
        <v>3.5625</v>
      </c>
      <c r="N1001" s="13">
        <v>23223</v>
      </c>
    </row>
    <row r="1002" spans="1:14" x14ac:dyDescent="0.25">
      <c r="A1002" s="11">
        <v>992</v>
      </c>
      <c r="B1002" s="12">
        <f t="shared" si="90"/>
        <v>23250</v>
      </c>
      <c r="C1002" s="12">
        <f t="shared" si="91"/>
        <v>0</v>
      </c>
      <c r="D1002" s="13">
        <v>23250</v>
      </c>
      <c r="F1002" s="11">
        <v>992</v>
      </c>
      <c r="G1002" s="12">
        <f t="shared" si="92"/>
        <v>23250</v>
      </c>
      <c r="H1002" s="12">
        <f t="shared" si="93"/>
        <v>0</v>
      </c>
      <c r="I1002" s="13">
        <v>23250</v>
      </c>
      <c r="K1002" s="11">
        <v>992</v>
      </c>
      <c r="L1002" s="12">
        <f t="shared" si="94"/>
        <v>23250</v>
      </c>
      <c r="M1002" s="12">
        <f t="shared" si="95"/>
        <v>0</v>
      </c>
      <c r="N1002" s="13">
        <v>23250</v>
      </c>
    </row>
    <row r="1003" spans="1:14" x14ac:dyDescent="0.25">
      <c r="A1003" s="11">
        <v>993</v>
      </c>
      <c r="B1003" s="12">
        <f t="shared" si="90"/>
        <v>23273.4375</v>
      </c>
      <c r="C1003" s="12">
        <f t="shared" si="91"/>
        <v>23.4375</v>
      </c>
      <c r="D1003" s="13">
        <v>23250</v>
      </c>
      <c r="F1003" s="11">
        <v>993</v>
      </c>
      <c r="G1003" s="12">
        <f t="shared" si="92"/>
        <v>23273.4375</v>
      </c>
      <c r="H1003" s="12">
        <f t="shared" si="93"/>
        <v>13.4375</v>
      </c>
      <c r="I1003" s="13">
        <v>23260</v>
      </c>
      <c r="K1003" s="11">
        <v>993</v>
      </c>
      <c r="L1003" s="12">
        <f t="shared" si="94"/>
        <v>23273.4375</v>
      </c>
      <c r="M1003" s="12">
        <f t="shared" si="95"/>
        <v>2.4375</v>
      </c>
      <c r="N1003" s="13">
        <v>23271</v>
      </c>
    </row>
    <row r="1004" spans="1:14" x14ac:dyDescent="0.25">
      <c r="A1004" s="11">
        <v>994</v>
      </c>
      <c r="B1004" s="12">
        <f t="shared" si="90"/>
        <v>23296.875</v>
      </c>
      <c r="C1004" s="12">
        <f t="shared" si="91"/>
        <v>46.875</v>
      </c>
      <c r="D1004" s="13">
        <v>23250</v>
      </c>
      <c r="F1004" s="11">
        <v>994</v>
      </c>
      <c r="G1004" s="12">
        <f t="shared" si="92"/>
        <v>23296.875</v>
      </c>
      <c r="H1004" s="12">
        <f t="shared" si="93"/>
        <v>11.875</v>
      </c>
      <c r="I1004" s="13">
        <v>23285</v>
      </c>
      <c r="K1004" s="11">
        <v>994</v>
      </c>
      <c r="L1004" s="12">
        <f t="shared" si="94"/>
        <v>23296.875</v>
      </c>
      <c r="M1004" s="12">
        <f t="shared" si="95"/>
        <v>1.875</v>
      </c>
      <c r="N1004" s="13">
        <v>23295</v>
      </c>
    </row>
    <row r="1005" spans="1:14" x14ac:dyDescent="0.25">
      <c r="A1005" s="11">
        <v>995</v>
      </c>
      <c r="B1005" s="12">
        <f t="shared" si="90"/>
        <v>23320.3125</v>
      </c>
      <c r="C1005" s="12">
        <f t="shared" si="91"/>
        <v>70.3125</v>
      </c>
      <c r="D1005" s="13">
        <v>23250</v>
      </c>
      <c r="F1005" s="11">
        <v>995</v>
      </c>
      <c r="G1005" s="12">
        <f t="shared" si="92"/>
        <v>23320.3125</v>
      </c>
      <c r="H1005" s="12">
        <f t="shared" si="93"/>
        <v>10.3125</v>
      </c>
      <c r="I1005" s="13">
        <v>23310</v>
      </c>
      <c r="K1005" s="11">
        <v>995</v>
      </c>
      <c r="L1005" s="12">
        <f t="shared" si="94"/>
        <v>23320.3125</v>
      </c>
      <c r="M1005" s="12">
        <f t="shared" si="95"/>
        <v>4.3125</v>
      </c>
      <c r="N1005" s="13">
        <v>23316</v>
      </c>
    </row>
    <row r="1006" spans="1:14" x14ac:dyDescent="0.25">
      <c r="A1006" s="11">
        <v>996</v>
      </c>
      <c r="B1006" s="12">
        <f t="shared" si="90"/>
        <v>23343.75</v>
      </c>
      <c r="C1006" s="12">
        <f t="shared" si="91"/>
        <v>93.75</v>
      </c>
      <c r="D1006" s="13">
        <v>23250</v>
      </c>
      <c r="F1006" s="11">
        <v>996</v>
      </c>
      <c r="G1006" s="12">
        <f t="shared" si="92"/>
        <v>23343.75</v>
      </c>
      <c r="H1006" s="12">
        <f t="shared" si="93"/>
        <v>8.75</v>
      </c>
      <c r="I1006" s="13">
        <v>23335</v>
      </c>
      <c r="K1006" s="11">
        <v>996</v>
      </c>
      <c r="L1006" s="12">
        <f t="shared" si="94"/>
        <v>23343.75</v>
      </c>
      <c r="M1006" s="12">
        <f t="shared" si="95"/>
        <v>0.75</v>
      </c>
      <c r="N1006" s="13">
        <v>23343</v>
      </c>
    </row>
    <row r="1007" spans="1:14" x14ac:dyDescent="0.25">
      <c r="A1007" s="11">
        <v>997</v>
      </c>
      <c r="B1007" s="12">
        <f t="shared" si="90"/>
        <v>23367.1875</v>
      </c>
      <c r="C1007" s="12">
        <f t="shared" si="91"/>
        <v>117.1875</v>
      </c>
      <c r="D1007" s="13">
        <v>23250</v>
      </c>
      <c r="F1007" s="11">
        <v>997</v>
      </c>
      <c r="G1007" s="12">
        <f t="shared" si="92"/>
        <v>23367.1875</v>
      </c>
      <c r="H1007" s="12">
        <f t="shared" si="93"/>
        <v>7.1875</v>
      </c>
      <c r="I1007" s="13">
        <v>23360</v>
      </c>
      <c r="K1007" s="11">
        <v>997</v>
      </c>
      <c r="L1007" s="12">
        <f t="shared" si="94"/>
        <v>23367.1875</v>
      </c>
      <c r="M1007" s="12">
        <f t="shared" si="95"/>
        <v>3.1875</v>
      </c>
      <c r="N1007" s="13">
        <v>23364</v>
      </c>
    </row>
    <row r="1008" spans="1:14" x14ac:dyDescent="0.25">
      <c r="A1008" s="11">
        <v>998</v>
      </c>
      <c r="B1008" s="12">
        <f t="shared" si="90"/>
        <v>23390.625</v>
      </c>
      <c r="C1008" s="12">
        <f t="shared" si="91"/>
        <v>140.625</v>
      </c>
      <c r="D1008" s="13">
        <v>23250</v>
      </c>
      <c r="F1008" s="11">
        <v>998</v>
      </c>
      <c r="G1008" s="12">
        <f t="shared" si="92"/>
        <v>23390.625</v>
      </c>
      <c r="H1008" s="12">
        <f t="shared" si="93"/>
        <v>5.625</v>
      </c>
      <c r="I1008" s="13">
        <v>23385</v>
      </c>
      <c r="K1008" s="11">
        <v>998</v>
      </c>
      <c r="L1008" s="12">
        <f t="shared" si="94"/>
        <v>23390.625</v>
      </c>
      <c r="M1008" s="12">
        <f t="shared" si="95"/>
        <v>2.625</v>
      </c>
      <c r="N1008" s="13">
        <v>23388</v>
      </c>
    </row>
    <row r="1009" spans="1:14" x14ac:dyDescent="0.25">
      <c r="A1009" s="11">
        <v>999</v>
      </c>
      <c r="B1009" s="12">
        <f t="shared" si="90"/>
        <v>23414.0625</v>
      </c>
      <c r="C1009" s="12">
        <f t="shared" si="91"/>
        <v>164.0625</v>
      </c>
      <c r="D1009" s="13">
        <v>23250</v>
      </c>
      <c r="F1009" s="11">
        <v>999</v>
      </c>
      <c r="G1009" s="12">
        <f t="shared" si="92"/>
        <v>23414.0625</v>
      </c>
      <c r="H1009" s="12">
        <f t="shared" si="93"/>
        <v>4.0625</v>
      </c>
      <c r="I1009" s="13">
        <v>23410</v>
      </c>
      <c r="K1009" s="11">
        <v>999</v>
      </c>
      <c r="L1009" s="12">
        <f t="shared" si="94"/>
        <v>23414.0625</v>
      </c>
      <c r="M1009" s="12">
        <f t="shared" si="95"/>
        <v>5.0625</v>
      </c>
      <c r="N1009" s="13">
        <v>23409</v>
      </c>
    </row>
    <row r="1010" spans="1:14" x14ac:dyDescent="0.25">
      <c r="A1010" s="11">
        <v>1000</v>
      </c>
      <c r="B1010" s="12">
        <f t="shared" si="90"/>
        <v>23437.5</v>
      </c>
      <c r="C1010" s="12">
        <f t="shared" si="91"/>
        <v>187.5</v>
      </c>
      <c r="D1010" s="13">
        <v>23250</v>
      </c>
      <c r="F1010" s="11">
        <v>1000</v>
      </c>
      <c r="G1010" s="12">
        <f t="shared" si="92"/>
        <v>23437.5</v>
      </c>
      <c r="H1010" s="12">
        <f t="shared" si="93"/>
        <v>2.5</v>
      </c>
      <c r="I1010" s="13">
        <v>23435</v>
      </c>
      <c r="K1010" s="11">
        <v>1000</v>
      </c>
      <c r="L1010" s="12">
        <f t="shared" si="94"/>
        <v>23437.5</v>
      </c>
      <c r="M1010" s="12">
        <f t="shared" si="95"/>
        <v>1.5</v>
      </c>
      <c r="N1010" s="13">
        <v>23436</v>
      </c>
    </row>
    <row r="1011" spans="1:14" x14ac:dyDescent="0.25">
      <c r="A1011" s="11">
        <v>1001</v>
      </c>
      <c r="B1011" s="12">
        <f t="shared" si="90"/>
        <v>23460.9375</v>
      </c>
      <c r="C1011" s="12">
        <f t="shared" si="91"/>
        <v>210.9375</v>
      </c>
      <c r="D1011" s="13">
        <v>23250</v>
      </c>
      <c r="F1011" s="11">
        <v>1001</v>
      </c>
      <c r="G1011" s="12">
        <f t="shared" si="92"/>
        <v>23460.9375</v>
      </c>
      <c r="H1011" s="12">
        <f t="shared" si="93"/>
        <v>10.9375</v>
      </c>
      <c r="I1011" s="13">
        <v>23450</v>
      </c>
      <c r="K1011" s="11">
        <v>1001</v>
      </c>
      <c r="L1011" s="12">
        <f t="shared" si="94"/>
        <v>23460.9375</v>
      </c>
      <c r="M1011" s="12">
        <f t="shared" si="95"/>
        <v>0.9375</v>
      </c>
      <c r="N1011" s="13">
        <v>23460</v>
      </c>
    </row>
    <row r="1012" spans="1:14" x14ac:dyDescent="0.25">
      <c r="A1012" s="11">
        <v>1002</v>
      </c>
      <c r="B1012" s="12">
        <f t="shared" si="90"/>
        <v>23484.375</v>
      </c>
      <c r="C1012" s="12">
        <f t="shared" si="91"/>
        <v>234.375</v>
      </c>
      <c r="D1012" s="13">
        <v>23250</v>
      </c>
      <c r="F1012" s="11">
        <v>1002</v>
      </c>
      <c r="G1012" s="12">
        <f t="shared" si="92"/>
        <v>23484.375</v>
      </c>
      <c r="H1012" s="12">
        <f t="shared" si="93"/>
        <v>9.375</v>
      </c>
      <c r="I1012" s="13">
        <v>23475</v>
      </c>
      <c r="K1012" s="11">
        <v>1002</v>
      </c>
      <c r="L1012" s="12">
        <f t="shared" si="94"/>
        <v>23484.375</v>
      </c>
      <c r="M1012" s="12">
        <f t="shared" si="95"/>
        <v>3.375</v>
      </c>
      <c r="N1012" s="13">
        <v>23481</v>
      </c>
    </row>
    <row r="1013" spans="1:14" x14ac:dyDescent="0.25">
      <c r="A1013" s="11">
        <v>1003</v>
      </c>
      <c r="B1013" s="12">
        <f t="shared" si="90"/>
        <v>23507.8125</v>
      </c>
      <c r="C1013" s="12">
        <f t="shared" si="91"/>
        <v>257.8125</v>
      </c>
      <c r="D1013" s="13">
        <v>23250</v>
      </c>
      <c r="F1013" s="11">
        <v>1003</v>
      </c>
      <c r="G1013" s="12">
        <f t="shared" si="92"/>
        <v>23507.8125</v>
      </c>
      <c r="H1013" s="12">
        <f t="shared" si="93"/>
        <v>7.8125</v>
      </c>
      <c r="I1013" s="13">
        <v>23500</v>
      </c>
      <c r="K1013" s="11">
        <v>1003</v>
      </c>
      <c r="L1013" s="12">
        <f t="shared" si="94"/>
        <v>23507.8125</v>
      </c>
      <c r="M1013" s="12">
        <f t="shared" si="95"/>
        <v>2.8125</v>
      </c>
      <c r="N1013" s="13">
        <v>23505</v>
      </c>
    </row>
    <row r="1014" spans="1:14" x14ac:dyDescent="0.25">
      <c r="A1014" s="11">
        <v>1004</v>
      </c>
      <c r="B1014" s="12">
        <f t="shared" si="90"/>
        <v>23531.25</v>
      </c>
      <c r="C1014" s="12">
        <f t="shared" si="91"/>
        <v>281.25</v>
      </c>
      <c r="D1014" s="13">
        <v>23250</v>
      </c>
      <c r="F1014" s="11">
        <v>1004</v>
      </c>
      <c r="G1014" s="12">
        <f t="shared" si="92"/>
        <v>23531.25</v>
      </c>
      <c r="H1014" s="12">
        <f t="shared" si="93"/>
        <v>6.25</v>
      </c>
      <c r="I1014" s="13">
        <v>23525</v>
      </c>
      <c r="K1014" s="11">
        <v>1004</v>
      </c>
      <c r="L1014" s="12">
        <f t="shared" si="94"/>
        <v>23531.25</v>
      </c>
      <c r="M1014" s="12">
        <f t="shared" si="95"/>
        <v>2.25</v>
      </c>
      <c r="N1014" s="13">
        <v>23529</v>
      </c>
    </row>
    <row r="1015" spans="1:14" x14ac:dyDescent="0.25">
      <c r="A1015" s="11">
        <v>1005</v>
      </c>
      <c r="B1015" s="12">
        <f t="shared" si="90"/>
        <v>23554.6875</v>
      </c>
      <c r="C1015" s="12">
        <f t="shared" si="91"/>
        <v>304.6875</v>
      </c>
      <c r="D1015" s="13">
        <v>23250</v>
      </c>
      <c r="F1015" s="11">
        <v>1005</v>
      </c>
      <c r="G1015" s="12">
        <f t="shared" si="92"/>
        <v>23554.6875</v>
      </c>
      <c r="H1015" s="12">
        <f t="shared" si="93"/>
        <v>4.6875</v>
      </c>
      <c r="I1015" s="13">
        <v>23550</v>
      </c>
      <c r="K1015" s="11">
        <v>1005</v>
      </c>
      <c r="L1015" s="12">
        <f t="shared" si="94"/>
        <v>23554.6875</v>
      </c>
      <c r="M1015" s="12">
        <f t="shared" si="95"/>
        <v>1.6875</v>
      </c>
      <c r="N1015" s="13">
        <v>23553</v>
      </c>
    </row>
    <row r="1016" spans="1:14" x14ac:dyDescent="0.25">
      <c r="A1016" s="11">
        <v>1006</v>
      </c>
      <c r="B1016" s="12">
        <f t="shared" si="90"/>
        <v>23578.125</v>
      </c>
      <c r="C1016" s="12">
        <f t="shared" si="91"/>
        <v>328.125</v>
      </c>
      <c r="D1016" s="13">
        <v>23250</v>
      </c>
      <c r="F1016" s="11">
        <v>1006</v>
      </c>
      <c r="G1016" s="12">
        <f t="shared" si="92"/>
        <v>23578.125</v>
      </c>
      <c r="H1016" s="12">
        <f t="shared" si="93"/>
        <v>3.125</v>
      </c>
      <c r="I1016" s="13">
        <v>23575</v>
      </c>
      <c r="K1016" s="11">
        <v>1006</v>
      </c>
      <c r="L1016" s="12">
        <f t="shared" si="94"/>
        <v>23578.125</v>
      </c>
      <c r="M1016" s="12">
        <f t="shared" si="95"/>
        <v>4.125</v>
      </c>
      <c r="N1016" s="13">
        <v>23574</v>
      </c>
    </row>
    <row r="1017" spans="1:14" x14ac:dyDescent="0.25">
      <c r="A1017" s="11">
        <v>1007</v>
      </c>
      <c r="B1017" s="12">
        <f t="shared" si="90"/>
        <v>23601.5625</v>
      </c>
      <c r="C1017" s="12">
        <f t="shared" si="91"/>
        <v>351.5625</v>
      </c>
      <c r="D1017" s="13">
        <v>23250</v>
      </c>
      <c r="F1017" s="11">
        <v>1007</v>
      </c>
      <c r="G1017" s="12">
        <f t="shared" si="92"/>
        <v>23601.5625</v>
      </c>
      <c r="H1017" s="12">
        <f t="shared" si="93"/>
        <v>1.5625</v>
      </c>
      <c r="I1017" s="13">
        <v>23600</v>
      </c>
      <c r="K1017" s="11">
        <v>1007</v>
      </c>
      <c r="L1017" s="12">
        <f t="shared" si="94"/>
        <v>23601.5625</v>
      </c>
      <c r="M1017" s="12">
        <f t="shared" si="95"/>
        <v>3.5625</v>
      </c>
      <c r="N1017" s="13">
        <v>23598</v>
      </c>
    </row>
    <row r="1018" spans="1:14" x14ac:dyDescent="0.25">
      <c r="A1018" s="11">
        <v>1008</v>
      </c>
      <c r="B1018" s="12">
        <f t="shared" si="90"/>
        <v>23625</v>
      </c>
      <c r="C1018" s="12">
        <f t="shared" si="91"/>
        <v>0</v>
      </c>
      <c r="D1018" s="13">
        <v>23625</v>
      </c>
      <c r="F1018" s="11">
        <v>1008</v>
      </c>
      <c r="G1018" s="12">
        <f t="shared" si="92"/>
        <v>23625</v>
      </c>
      <c r="H1018" s="12">
        <f t="shared" si="93"/>
        <v>0</v>
      </c>
      <c r="I1018" s="13">
        <v>23625</v>
      </c>
      <c r="K1018" s="11">
        <v>1008</v>
      </c>
      <c r="L1018" s="12">
        <f t="shared" si="94"/>
        <v>23625</v>
      </c>
      <c r="M1018" s="12">
        <f t="shared" si="95"/>
        <v>0</v>
      </c>
      <c r="N1018" s="13">
        <v>23625</v>
      </c>
    </row>
    <row r="1019" spans="1:14" x14ac:dyDescent="0.25">
      <c r="A1019" s="11">
        <v>1009</v>
      </c>
      <c r="B1019" s="12">
        <f t="shared" si="90"/>
        <v>23648.4375</v>
      </c>
      <c r="C1019" s="12">
        <f t="shared" si="91"/>
        <v>23.4375</v>
      </c>
      <c r="D1019" s="13">
        <v>23625</v>
      </c>
      <c r="F1019" s="11">
        <v>1009</v>
      </c>
      <c r="G1019" s="12">
        <f t="shared" si="92"/>
        <v>23648.4375</v>
      </c>
      <c r="H1019" s="12">
        <f t="shared" si="93"/>
        <v>13.4375</v>
      </c>
      <c r="I1019" s="13">
        <v>23635</v>
      </c>
      <c r="K1019" s="11">
        <v>1009</v>
      </c>
      <c r="L1019" s="12">
        <f t="shared" si="94"/>
        <v>23648.4375</v>
      </c>
      <c r="M1019" s="12">
        <f t="shared" si="95"/>
        <v>2.4375</v>
      </c>
      <c r="N1019" s="13">
        <v>23646</v>
      </c>
    </row>
    <row r="1020" spans="1:14" x14ac:dyDescent="0.25">
      <c r="A1020" s="11">
        <v>1010</v>
      </c>
      <c r="B1020" s="12">
        <f t="shared" si="90"/>
        <v>23671.875</v>
      </c>
      <c r="C1020" s="12">
        <f t="shared" si="91"/>
        <v>46.875</v>
      </c>
      <c r="D1020" s="13">
        <v>23625</v>
      </c>
      <c r="F1020" s="11">
        <v>1010</v>
      </c>
      <c r="G1020" s="12">
        <f t="shared" si="92"/>
        <v>23671.875</v>
      </c>
      <c r="H1020" s="12">
        <f t="shared" si="93"/>
        <v>11.875</v>
      </c>
      <c r="I1020" s="13">
        <v>23660</v>
      </c>
      <c r="K1020" s="11">
        <v>1010</v>
      </c>
      <c r="L1020" s="12">
        <f t="shared" si="94"/>
        <v>23671.875</v>
      </c>
      <c r="M1020" s="12">
        <f t="shared" si="95"/>
        <v>1.875</v>
      </c>
      <c r="N1020" s="13">
        <v>23670</v>
      </c>
    </row>
    <row r="1021" spans="1:14" x14ac:dyDescent="0.25">
      <c r="A1021" s="11">
        <v>1011</v>
      </c>
      <c r="B1021" s="12">
        <f t="shared" si="90"/>
        <v>23695.3125</v>
      </c>
      <c r="C1021" s="12">
        <f t="shared" si="91"/>
        <v>70.3125</v>
      </c>
      <c r="D1021" s="13">
        <v>23625</v>
      </c>
      <c r="F1021" s="11">
        <v>1011</v>
      </c>
      <c r="G1021" s="12">
        <f t="shared" si="92"/>
        <v>23695.3125</v>
      </c>
      <c r="H1021" s="12">
        <f t="shared" si="93"/>
        <v>10.3125</v>
      </c>
      <c r="I1021" s="13">
        <v>23685</v>
      </c>
      <c r="K1021" s="11">
        <v>1011</v>
      </c>
      <c r="L1021" s="12">
        <f t="shared" si="94"/>
        <v>23695.3125</v>
      </c>
      <c r="M1021" s="12">
        <f t="shared" si="95"/>
        <v>4.3125</v>
      </c>
      <c r="N1021" s="13">
        <v>23691</v>
      </c>
    </row>
    <row r="1022" spans="1:14" x14ac:dyDescent="0.25">
      <c r="A1022" s="11">
        <v>1012</v>
      </c>
      <c r="B1022" s="12">
        <f t="shared" si="90"/>
        <v>23718.75</v>
      </c>
      <c r="C1022" s="12">
        <f t="shared" si="91"/>
        <v>93.75</v>
      </c>
      <c r="D1022" s="13">
        <v>23625</v>
      </c>
      <c r="F1022" s="11">
        <v>1012</v>
      </c>
      <c r="G1022" s="12">
        <f t="shared" si="92"/>
        <v>23718.75</v>
      </c>
      <c r="H1022" s="12">
        <f t="shared" si="93"/>
        <v>8.75</v>
      </c>
      <c r="I1022" s="13">
        <v>23710</v>
      </c>
      <c r="K1022" s="11">
        <v>1012</v>
      </c>
      <c r="L1022" s="12">
        <f t="shared" si="94"/>
        <v>23718.75</v>
      </c>
      <c r="M1022" s="12">
        <f t="shared" si="95"/>
        <v>0.75</v>
      </c>
      <c r="N1022" s="13">
        <v>23718</v>
      </c>
    </row>
    <row r="1023" spans="1:14" x14ac:dyDescent="0.25">
      <c r="A1023" s="11">
        <v>1013</v>
      </c>
      <c r="B1023" s="12">
        <f t="shared" si="90"/>
        <v>23742.1875</v>
      </c>
      <c r="C1023" s="12">
        <f t="shared" si="91"/>
        <v>117.1875</v>
      </c>
      <c r="D1023" s="13">
        <v>23625</v>
      </c>
      <c r="F1023" s="11">
        <v>1013</v>
      </c>
      <c r="G1023" s="12">
        <f t="shared" si="92"/>
        <v>23742.1875</v>
      </c>
      <c r="H1023" s="12">
        <f t="shared" si="93"/>
        <v>7.1875</v>
      </c>
      <c r="I1023" s="13">
        <v>23735</v>
      </c>
      <c r="K1023" s="11">
        <v>1013</v>
      </c>
      <c r="L1023" s="12">
        <f t="shared" si="94"/>
        <v>23742.1875</v>
      </c>
      <c r="M1023" s="12">
        <f t="shared" si="95"/>
        <v>3.1875</v>
      </c>
      <c r="N1023" s="13">
        <v>23739</v>
      </c>
    </row>
    <row r="1024" spans="1:14" x14ac:dyDescent="0.25">
      <c r="A1024" s="11">
        <v>1014</v>
      </c>
      <c r="B1024" s="12">
        <f t="shared" si="90"/>
        <v>23765.625</v>
      </c>
      <c r="C1024" s="12">
        <f t="shared" si="91"/>
        <v>140.625</v>
      </c>
      <c r="D1024" s="13">
        <v>23625</v>
      </c>
      <c r="F1024" s="11">
        <v>1014</v>
      </c>
      <c r="G1024" s="12">
        <f t="shared" si="92"/>
        <v>23765.625</v>
      </c>
      <c r="H1024" s="12">
        <f t="shared" si="93"/>
        <v>5.625</v>
      </c>
      <c r="I1024" s="13">
        <v>23760</v>
      </c>
      <c r="K1024" s="11">
        <v>1014</v>
      </c>
      <c r="L1024" s="12">
        <f t="shared" si="94"/>
        <v>23765.625</v>
      </c>
      <c r="M1024" s="12">
        <f t="shared" si="95"/>
        <v>2.625</v>
      </c>
      <c r="N1024" s="13">
        <v>23763</v>
      </c>
    </row>
    <row r="1025" spans="1:14" x14ac:dyDescent="0.25">
      <c r="A1025" s="11">
        <v>1015</v>
      </c>
      <c r="B1025" s="12">
        <f t="shared" si="90"/>
        <v>23789.0625</v>
      </c>
      <c r="C1025" s="12">
        <f t="shared" si="91"/>
        <v>164.0625</v>
      </c>
      <c r="D1025" s="13">
        <v>23625</v>
      </c>
      <c r="F1025" s="11">
        <v>1015</v>
      </c>
      <c r="G1025" s="12">
        <f t="shared" si="92"/>
        <v>23789.0625</v>
      </c>
      <c r="H1025" s="12">
        <f t="shared" si="93"/>
        <v>4.0625</v>
      </c>
      <c r="I1025" s="13">
        <v>23785</v>
      </c>
      <c r="K1025" s="11">
        <v>1015</v>
      </c>
      <c r="L1025" s="12">
        <f t="shared" si="94"/>
        <v>23789.0625</v>
      </c>
      <c r="M1025" s="12">
        <f t="shared" si="95"/>
        <v>5.0625</v>
      </c>
      <c r="N1025" s="13">
        <v>23784</v>
      </c>
    </row>
    <row r="1026" spans="1:14" x14ac:dyDescent="0.25">
      <c r="A1026" s="11">
        <v>1016</v>
      </c>
      <c r="B1026" s="12">
        <f t="shared" si="90"/>
        <v>23812.5</v>
      </c>
      <c r="C1026" s="12">
        <f t="shared" si="91"/>
        <v>187.5</v>
      </c>
      <c r="D1026" s="13">
        <v>23625</v>
      </c>
      <c r="F1026" s="11">
        <v>1016</v>
      </c>
      <c r="G1026" s="12">
        <f t="shared" si="92"/>
        <v>23812.5</v>
      </c>
      <c r="H1026" s="12">
        <f t="shared" si="93"/>
        <v>2.5</v>
      </c>
      <c r="I1026" s="13">
        <v>23810</v>
      </c>
      <c r="K1026" s="11">
        <v>1016</v>
      </c>
      <c r="L1026" s="12">
        <f t="shared" si="94"/>
        <v>23812.5</v>
      </c>
      <c r="M1026" s="12">
        <f t="shared" si="95"/>
        <v>1.5</v>
      </c>
      <c r="N1026" s="13">
        <v>23811</v>
      </c>
    </row>
    <row r="1027" spans="1:14" x14ac:dyDescent="0.25">
      <c r="A1027" s="11">
        <v>1017</v>
      </c>
      <c r="B1027" s="12">
        <f t="shared" si="90"/>
        <v>23835.9375</v>
      </c>
      <c r="C1027" s="12">
        <f t="shared" si="91"/>
        <v>210.9375</v>
      </c>
      <c r="D1027" s="13">
        <v>23625</v>
      </c>
      <c r="F1027" s="11">
        <v>1017</v>
      </c>
      <c r="G1027" s="12">
        <f t="shared" si="92"/>
        <v>23835.9375</v>
      </c>
      <c r="H1027" s="12">
        <f t="shared" si="93"/>
        <v>10.9375</v>
      </c>
      <c r="I1027" s="13">
        <v>23825</v>
      </c>
      <c r="K1027" s="11">
        <v>1017</v>
      </c>
      <c r="L1027" s="12">
        <f t="shared" si="94"/>
        <v>23835.9375</v>
      </c>
      <c r="M1027" s="12">
        <f t="shared" si="95"/>
        <v>0.9375</v>
      </c>
      <c r="N1027" s="13">
        <v>23835</v>
      </c>
    </row>
    <row r="1028" spans="1:14" x14ac:dyDescent="0.25">
      <c r="A1028" s="11">
        <v>1018</v>
      </c>
      <c r="B1028" s="12">
        <f t="shared" si="90"/>
        <v>23859.375</v>
      </c>
      <c r="C1028" s="12">
        <f t="shared" si="91"/>
        <v>234.375</v>
      </c>
      <c r="D1028" s="13">
        <v>23625</v>
      </c>
      <c r="F1028" s="11">
        <v>1018</v>
      </c>
      <c r="G1028" s="12">
        <f t="shared" si="92"/>
        <v>23859.375</v>
      </c>
      <c r="H1028" s="12">
        <f t="shared" si="93"/>
        <v>9.375</v>
      </c>
      <c r="I1028" s="13">
        <v>23850</v>
      </c>
      <c r="K1028" s="11">
        <v>1018</v>
      </c>
      <c r="L1028" s="12">
        <f t="shared" si="94"/>
        <v>23859.375</v>
      </c>
      <c r="M1028" s="12">
        <f t="shared" si="95"/>
        <v>3.375</v>
      </c>
      <c r="N1028" s="13">
        <v>23856</v>
      </c>
    </row>
    <row r="1029" spans="1:14" x14ac:dyDescent="0.25">
      <c r="A1029" s="11">
        <v>1019</v>
      </c>
      <c r="B1029" s="12">
        <f t="shared" si="90"/>
        <v>23882.8125</v>
      </c>
      <c r="C1029" s="12">
        <f t="shared" si="91"/>
        <v>257.8125</v>
      </c>
      <c r="D1029" s="13">
        <v>23625</v>
      </c>
      <c r="F1029" s="11">
        <v>1019</v>
      </c>
      <c r="G1029" s="12">
        <f t="shared" si="92"/>
        <v>23882.8125</v>
      </c>
      <c r="H1029" s="12">
        <f t="shared" si="93"/>
        <v>7.8125</v>
      </c>
      <c r="I1029" s="13">
        <v>23875</v>
      </c>
      <c r="K1029" s="11">
        <v>1019</v>
      </c>
      <c r="L1029" s="12">
        <f t="shared" si="94"/>
        <v>23882.8125</v>
      </c>
      <c r="M1029" s="12">
        <f t="shared" si="95"/>
        <v>2.8125</v>
      </c>
      <c r="N1029" s="13">
        <v>23880</v>
      </c>
    </row>
    <row r="1030" spans="1:14" x14ac:dyDescent="0.25">
      <c r="A1030" s="11">
        <v>1020</v>
      </c>
      <c r="B1030" s="12">
        <f t="shared" si="90"/>
        <v>23906.25</v>
      </c>
      <c r="C1030" s="12">
        <f t="shared" si="91"/>
        <v>281.25</v>
      </c>
      <c r="D1030" s="13">
        <v>23625</v>
      </c>
      <c r="F1030" s="11">
        <v>1020</v>
      </c>
      <c r="G1030" s="12">
        <f t="shared" si="92"/>
        <v>23906.25</v>
      </c>
      <c r="H1030" s="12">
        <f t="shared" si="93"/>
        <v>6.25</v>
      </c>
      <c r="I1030" s="13">
        <v>23900</v>
      </c>
      <c r="K1030" s="11">
        <v>1020</v>
      </c>
      <c r="L1030" s="12">
        <f t="shared" si="94"/>
        <v>23906.25</v>
      </c>
      <c r="M1030" s="12">
        <f t="shared" si="95"/>
        <v>2.25</v>
      </c>
      <c r="N1030" s="13">
        <v>23904</v>
      </c>
    </row>
    <row r="1031" spans="1:14" x14ac:dyDescent="0.25">
      <c r="A1031" s="11">
        <v>1021</v>
      </c>
      <c r="B1031" s="12">
        <f t="shared" si="90"/>
        <v>23929.6875</v>
      </c>
      <c r="C1031" s="12">
        <f t="shared" si="91"/>
        <v>304.6875</v>
      </c>
      <c r="D1031" s="13">
        <v>23625</v>
      </c>
      <c r="F1031" s="11">
        <v>1021</v>
      </c>
      <c r="G1031" s="12">
        <f t="shared" si="92"/>
        <v>23929.6875</v>
      </c>
      <c r="H1031" s="12">
        <f t="shared" si="93"/>
        <v>4.6875</v>
      </c>
      <c r="I1031" s="13">
        <v>23925</v>
      </c>
      <c r="K1031" s="11">
        <v>1021</v>
      </c>
      <c r="L1031" s="12">
        <f t="shared" si="94"/>
        <v>23929.6875</v>
      </c>
      <c r="M1031" s="12">
        <f t="shared" si="95"/>
        <v>1.6875</v>
      </c>
      <c r="N1031" s="13">
        <v>23928</v>
      </c>
    </row>
    <row r="1032" spans="1:14" x14ac:dyDescent="0.25">
      <c r="A1032" s="11">
        <v>1022</v>
      </c>
      <c r="B1032" s="12">
        <f t="shared" si="90"/>
        <v>23953.125</v>
      </c>
      <c r="C1032" s="12">
        <f t="shared" si="91"/>
        <v>328.125</v>
      </c>
      <c r="D1032" s="13">
        <v>23625</v>
      </c>
      <c r="F1032" s="11">
        <v>1022</v>
      </c>
      <c r="G1032" s="12">
        <f t="shared" si="92"/>
        <v>23953.125</v>
      </c>
      <c r="H1032" s="12">
        <f t="shared" si="93"/>
        <v>3.125</v>
      </c>
      <c r="I1032" s="13">
        <v>23950</v>
      </c>
      <c r="K1032" s="11">
        <v>1022</v>
      </c>
      <c r="L1032" s="12">
        <f t="shared" si="94"/>
        <v>23953.125</v>
      </c>
      <c r="M1032" s="12">
        <f t="shared" si="95"/>
        <v>4.125</v>
      </c>
      <c r="N1032" s="13">
        <v>23949</v>
      </c>
    </row>
    <row r="1033" spans="1:14" x14ac:dyDescent="0.25">
      <c r="A1033" s="11">
        <v>1023</v>
      </c>
      <c r="B1033" s="12">
        <f t="shared" si="90"/>
        <v>23976.5625</v>
      </c>
      <c r="C1033" s="12">
        <f t="shared" si="91"/>
        <v>351.5625</v>
      </c>
      <c r="D1033" s="13">
        <v>23625</v>
      </c>
      <c r="F1033" s="11">
        <v>1023</v>
      </c>
      <c r="G1033" s="12">
        <f t="shared" si="92"/>
        <v>23976.5625</v>
      </c>
      <c r="H1033" s="12">
        <f t="shared" si="93"/>
        <v>1.5625</v>
      </c>
      <c r="I1033" s="13">
        <v>23975</v>
      </c>
      <c r="K1033" s="11">
        <v>1023</v>
      </c>
      <c r="L1033" s="12">
        <f t="shared" si="94"/>
        <v>23976.5625</v>
      </c>
      <c r="M1033" s="12">
        <f t="shared" si="95"/>
        <v>3.5625</v>
      </c>
      <c r="N1033" s="13">
        <v>23973</v>
      </c>
    </row>
    <row r="1034" spans="1:14" x14ac:dyDescent="0.25">
      <c r="A1034" s="11">
        <v>1024</v>
      </c>
      <c r="B1034" s="12">
        <f t="shared" si="90"/>
        <v>24000</v>
      </c>
      <c r="C1034" s="12">
        <f t="shared" si="91"/>
        <v>0</v>
      </c>
      <c r="D1034" s="13">
        <v>24000</v>
      </c>
      <c r="F1034" s="11">
        <v>1024</v>
      </c>
      <c r="G1034" s="12">
        <f t="shared" si="92"/>
        <v>24000</v>
      </c>
      <c r="H1034" s="12">
        <f t="shared" si="93"/>
        <v>0</v>
      </c>
      <c r="I1034" s="13">
        <v>24000</v>
      </c>
      <c r="K1034" s="11">
        <v>1024</v>
      </c>
      <c r="L1034" s="12">
        <f t="shared" si="94"/>
        <v>24000</v>
      </c>
      <c r="M1034" s="12">
        <f t="shared" si="95"/>
        <v>0</v>
      </c>
      <c r="N1034" s="13">
        <v>24000</v>
      </c>
    </row>
    <row r="1035" spans="1:14" x14ac:dyDescent="0.25">
      <c r="A1035" s="11">
        <v>1025</v>
      </c>
      <c r="B1035" s="12">
        <f t="shared" si="90"/>
        <v>24023.4375</v>
      </c>
      <c r="C1035" s="12">
        <f t="shared" si="91"/>
        <v>23.4375</v>
      </c>
      <c r="D1035" s="13">
        <v>24000</v>
      </c>
      <c r="F1035" s="11">
        <v>1025</v>
      </c>
      <c r="G1035" s="12">
        <f t="shared" si="92"/>
        <v>24023.4375</v>
      </c>
      <c r="H1035" s="12">
        <f t="shared" si="93"/>
        <v>13.4375</v>
      </c>
      <c r="I1035" s="13">
        <v>24010</v>
      </c>
      <c r="K1035" s="11">
        <v>1025</v>
      </c>
      <c r="L1035" s="12">
        <f t="shared" si="94"/>
        <v>24023.4375</v>
      </c>
      <c r="M1035" s="12">
        <f t="shared" si="95"/>
        <v>2.4375</v>
      </c>
      <c r="N1035" s="13">
        <v>24021</v>
      </c>
    </row>
    <row r="1036" spans="1:14" x14ac:dyDescent="0.25">
      <c r="A1036" s="11">
        <v>1026</v>
      </c>
      <c r="B1036" s="12">
        <f t="shared" si="90"/>
        <v>24046.875</v>
      </c>
      <c r="C1036" s="12">
        <f t="shared" si="91"/>
        <v>46.875</v>
      </c>
      <c r="D1036" s="13">
        <v>24000</v>
      </c>
      <c r="F1036" s="11">
        <v>1026</v>
      </c>
      <c r="G1036" s="12">
        <f t="shared" si="92"/>
        <v>24046.875</v>
      </c>
      <c r="H1036" s="12">
        <f t="shared" si="93"/>
        <v>11.875</v>
      </c>
      <c r="I1036" s="13">
        <v>24035</v>
      </c>
      <c r="K1036" s="11">
        <v>1026</v>
      </c>
      <c r="L1036" s="12">
        <f t="shared" si="94"/>
        <v>24046.875</v>
      </c>
      <c r="M1036" s="12">
        <f t="shared" si="95"/>
        <v>1.875</v>
      </c>
      <c r="N1036" s="13">
        <v>24045</v>
      </c>
    </row>
    <row r="1037" spans="1:14" x14ac:dyDescent="0.25">
      <c r="A1037" s="11">
        <v>1027</v>
      </c>
      <c r="B1037" s="12">
        <f t="shared" ref="B1037:B1100" si="96">A1037*375/16</f>
        <v>24070.3125</v>
      </c>
      <c r="C1037" s="12">
        <f t="shared" ref="C1037:C1100" si="97">B1037-D1037</f>
        <v>70.3125</v>
      </c>
      <c r="D1037" s="13">
        <v>24000</v>
      </c>
      <c r="F1037" s="11">
        <v>1027</v>
      </c>
      <c r="G1037" s="12">
        <f t="shared" ref="G1037:G1100" si="98">F1037*375/16</f>
        <v>24070.3125</v>
      </c>
      <c r="H1037" s="12">
        <f t="shared" ref="H1037:H1100" si="99">G1037-I1037</f>
        <v>10.3125</v>
      </c>
      <c r="I1037" s="13">
        <v>24060</v>
      </c>
      <c r="K1037" s="11">
        <v>1027</v>
      </c>
      <c r="L1037" s="12">
        <f t="shared" ref="L1037:L1100" si="100">K1037*375/16</f>
        <v>24070.3125</v>
      </c>
      <c r="M1037" s="12">
        <f t="shared" ref="M1037:M1100" si="101">L1037-N1037</f>
        <v>4.3125</v>
      </c>
      <c r="N1037" s="13">
        <v>24066</v>
      </c>
    </row>
    <row r="1038" spans="1:14" x14ac:dyDescent="0.25">
      <c r="A1038" s="11">
        <v>1028</v>
      </c>
      <c r="B1038" s="12">
        <f t="shared" si="96"/>
        <v>24093.75</v>
      </c>
      <c r="C1038" s="12">
        <f t="shared" si="97"/>
        <v>93.75</v>
      </c>
      <c r="D1038" s="13">
        <v>24000</v>
      </c>
      <c r="F1038" s="11">
        <v>1028</v>
      </c>
      <c r="G1038" s="12">
        <f t="shared" si="98"/>
        <v>24093.75</v>
      </c>
      <c r="H1038" s="12">
        <f t="shared" si="99"/>
        <v>8.75</v>
      </c>
      <c r="I1038" s="13">
        <v>24085</v>
      </c>
      <c r="K1038" s="11">
        <v>1028</v>
      </c>
      <c r="L1038" s="12">
        <f t="shared" si="100"/>
        <v>24093.75</v>
      </c>
      <c r="M1038" s="12">
        <f t="shared" si="101"/>
        <v>0.75</v>
      </c>
      <c r="N1038" s="13">
        <v>24093</v>
      </c>
    </row>
    <row r="1039" spans="1:14" x14ac:dyDescent="0.25">
      <c r="A1039" s="11">
        <v>1029</v>
      </c>
      <c r="B1039" s="12">
        <f t="shared" si="96"/>
        <v>24117.1875</v>
      </c>
      <c r="C1039" s="12">
        <f t="shared" si="97"/>
        <v>117.1875</v>
      </c>
      <c r="D1039" s="13">
        <v>24000</v>
      </c>
      <c r="F1039" s="11">
        <v>1029</v>
      </c>
      <c r="G1039" s="12">
        <f t="shared" si="98"/>
        <v>24117.1875</v>
      </c>
      <c r="H1039" s="12">
        <f t="shared" si="99"/>
        <v>7.1875</v>
      </c>
      <c r="I1039" s="13">
        <v>24110</v>
      </c>
      <c r="K1039" s="11">
        <v>1029</v>
      </c>
      <c r="L1039" s="12">
        <f t="shared" si="100"/>
        <v>24117.1875</v>
      </c>
      <c r="M1039" s="12">
        <f t="shared" si="101"/>
        <v>3.1875</v>
      </c>
      <c r="N1039" s="13">
        <v>24114</v>
      </c>
    </row>
    <row r="1040" spans="1:14" x14ac:dyDescent="0.25">
      <c r="A1040" s="11">
        <v>1030</v>
      </c>
      <c r="B1040" s="12">
        <f t="shared" si="96"/>
        <v>24140.625</v>
      </c>
      <c r="C1040" s="12">
        <f t="shared" si="97"/>
        <v>140.625</v>
      </c>
      <c r="D1040" s="13">
        <v>24000</v>
      </c>
      <c r="F1040" s="11">
        <v>1030</v>
      </c>
      <c r="G1040" s="12">
        <f t="shared" si="98"/>
        <v>24140.625</v>
      </c>
      <c r="H1040" s="12">
        <f t="shared" si="99"/>
        <v>5.625</v>
      </c>
      <c r="I1040" s="13">
        <v>24135</v>
      </c>
      <c r="K1040" s="11">
        <v>1030</v>
      </c>
      <c r="L1040" s="12">
        <f t="shared" si="100"/>
        <v>24140.625</v>
      </c>
      <c r="M1040" s="12">
        <f t="shared" si="101"/>
        <v>2.625</v>
      </c>
      <c r="N1040" s="13">
        <v>24138</v>
      </c>
    </row>
    <row r="1041" spans="1:14" x14ac:dyDescent="0.25">
      <c r="A1041" s="11">
        <v>1031</v>
      </c>
      <c r="B1041" s="12">
        <f t="shared" si="96"/>
        <v>24164.0625</v>
      </c>
      <c r="C1041" s="12">
        <f t="shared" si="97"/>
        <v>164.0625</v>
      </c>
      <c r="D1041" s="13">
        <v>24000</v>
      </c>
      <c r="F1041" s="11">
        <v>1031</v>
      </c>
      <c r="G1041" s="12">
        <f t="shared" si="98"/>
        <v>24164.0625</v>
      </c>
      <c r="H1041" s="12">
        <f t="shared" si="99"/>
        <v>4.0625</v>
      </c>
      <c r="I1041" s="13">
        <v>24160</v>
      </c>
      <c r="K1041" s="11">
        <v>1031</v>
      </c>
      <c r="L1041" s="12">
        <f t="shared" si="100"/>
        <v>24164.0625</v>
      </c>
      <c r="M1041" s="12">
        <f t="shared" si="101"/>
        <v>5.0625</v>
      </c>
      <c r="N1041" s="13">
        <v>24159</v>
      </c>
    </row>
    <row r="1042" spans="1:14" x14ac:dyDescent="0.25">
      <c r="A1042" s="11">
        <v>1032</v>
      </c>
      <c r="B1042" s="12">
        <f t="shared" si="96"/>
        <v>24187.5</v>
      </c>
      <c r="C1042" s="12">
        <f t="shared" si="97"/>
        <v>187.5</v>
      </c>
      <c r="D1042" s="13">
        <v>24000</v>
      </c>
      <c r="F1042" s="11">
        <v>1032</v>
      </c>
      <c r="G1042" s="12">
        <f t="shared" si="98"/>
        <v>24187.5</v>
      </c>
      <c r="H1042" s="12">
        <f t="shared" si="99"/>
        <v>2.5</v>
      </c>
      <c r="I1042" s="13">
        <v>24185</v>
      </c>
      <c r="K1042" s="11">
        <v>1032</v>
      </c>
      <c r="L1042" s="12">
        <f t="shared" si="100"/>
        <v>24187.5</v>
      </c>
      <c r="M1042" s="12">
        <f t="shared" si="101"/>
        <v>1.5</v>
      </c>
      <c r="N1042" s="13">
        <v>24186</v>
      </c>
    </row>
    <row r="1043" spans="1:14" x14ac:dyDescent="0.25">
      <c r="A1043" s="11">
        <v>1033</v>
      </c>
      <c r="B1043" s="12">
        <f t="shared" si="96"/>
        <v>24210.9375</v>
      </c>
      <c r="C1043" s="12">
        <f t="shared" si="97"/>
        <v>210.9375</v>
      </c>
      <c r="D1043" s="13">
        <v>24000</v>
      </c>
      <c r="F1043" s="11">
        <v>1033</v>
      </c>
      <c r="G1043" s="12">
        <f t="shared" si="98"/>
        <v>24210.9375</v>
      </c>
      <c r="H1043" s="12">
        <f t="shared" si="99"/>
        <v>10.9375</v>
      </c>
      <c r="I1043" s="13">
        <v>24200</v>
      </c>
      <c r="K1043" s="11">
        <v>1033</v>
      </c>
      <c r="L1043" s="12">
        <f t="shared" si="100"/>
        <v>24210.9375</v>
      </c>
      <c r="M1043" s="12">
        <f t="shared" si="101"/>
        <v>0.9375</v>
      </c>
      <c r="N1043" s="13">
        <v>24210</v>
      </c>
    </row>
    <row r="1044" spans="1:14" x14ac:dyDescent="0.25">
      <c r="A1044" s="11">
        <v>1034</v>
      </c>
      <c r="B1044" s="12">
        <f t="shared" si="96"/>
        <v>24234.375</v>
      </c>
      <c r="C1044" s="12">
        <f t="shared" si="97"/>
        <v>234.375</v>
      </c>
      <c r="D1044" s="13">
        <v>24000</v>
      </c>
      <c r="F1044" s="11">
        <v>1034</v>
      </c>
      <c r="G1044" s="12">
        <f t="shared" si="98"/>
        <v>24234.375</v>
      </c>
      <c r="H1044" s="12">
        <f t="shared" si="99"/>
        <v>9.375</v>
      </c>
      <c r="I1044" s="13">
        <v>24225</v>
      </c>
      <c r="K1044" s="11">
        <v>1034</v>
      </c>
      <c r="L1044" s="12">
        <f t="shared" si="100"/>
        <v>24234.375</v>
      </c>
      <c r="M1044" s="12">
        <f t="shared" si="101"/>
        <v>3.375</v>
      </c>
      <c r="N1044" s="13">
        <v>24231</v>
      </c>
    </row>
    <row r="1045" spans="1:14" x14ac:dyDescent="0.25">
      <c r="A1045" s="11">
        <v>1035</v>
      </c>
      <c r="B1045" s="12">
        <f t="shared" si="96"/>
        <v>24257.8125</v>
      </c>
      <c r="C1045" s="12">
        <f t="shared" si="97"/>
        <v>257.8125</v>
      </c>
      <c r="D1045" s="13">
        <v>24000</v>
      </c>
      <c r="F1045" s="11">
        <v>1035</v>
      </c>
      <c r="G1045" s="12">
        <f t="shared" si="98"/>
        <v>24257.8125</v>
      </c>
      <c r="H1045" s="12">
        <f t="shared" si="99"/>
        <v>7.8125</v>
      </c>
      <c r="I1045" s="13">
        <v>24250</v>
      </c>
      <c r="K1045" s="11">
        <v>1035</v>
      </c>
      <c r="L1045" s="12">
        <f t="shared" si="100"/>
        <v>24257.8125</v>
      </c>
      <c r="M1045" s="12">
        <f t="shared" si="101"/>
        <v>2.8125</v>
      </c>
      <c r="N1045" s="13">
        <v>24255</v>
      </c>
    </row>
    <row r="1046" spans="1:14" x14ac:dyDescent="0.25">
      <c r="A1046" s="11">
        <v>1036</v>
      </c>
      <c r="B1046" s="12">
        <f t="shared" si="96"/>
        <v>24281.25</v>
      </c>
      <c r="C1046" s="12">
        <f t="shared" si="97"/>
        <v>281.25</v>
      </c>
      <c r="D1046" s="13">
        <v>24000</v>
      </c>
      <c r="F1046" s="11">
        <v>1036</v>
      </c>
      <c r="G1046" s="12">
        <f t="shared" si="98"/>
        <v>24281.25</v>
      </c>
      <c r="H1046" s="12">
        <f t="shared" si="99"/>
        <v>6.25</v>
      </c>
      <c r="I1046" s="13">
        <v>24275</v>
      </c>
      <c r="K1046" s="11">
        <v>1036</v>
      </c>
      <c r="L1046" s="12">
        <f t="shared" si="100"/>
        <v>24281.25</v>
      </c>
      <c r="M1046" s="12">
        <f t="shared" si="101"/>
        <v>2.25</v>
      </c>
      <c r="N1046" s="13">
        <v>24279</v>
      </c>
    </row>
    <row r="1047" spans="1:14" x14ac:dyDescent="0.25">
      <c r="A1047" s="11">
        <v>1037</v>
      </c>
      <c r="B1047" s="12">
        <f t="shared" si="96"/>
        <v>24304.6875</v>
      </c>
      <c r="C1047" s="12">
        <f t="shared" si="97"/>
        <v>304.6875</v>
      </c>
      <c r="D1047" s="13">
        <v>24000</v>
      </c>
      <c r="F1047" s="11">
        <v>1037</v>
      </c>
      <c r="G1047" s="12">
        <f t="shared" si="98"/>
        <v>24304.6875</v>
      </c>
      <c r="H1047" s="12">
        <f t="shared" si="99"/>
        <v>4.6875</v>
      </c>
      <c r="I1047" s="13">
        <v>24300</v>
      </c>
      <c r="K1047" s="11">
        <v>1037</v>
      </c>
      <c r="L1047" s="12">
        <f t="shared" si="100"/>
        <v>24304.6875</v>
      </c>
      <c r="M1047" s="12">
        <f t="shared" si="101"/>
        <v>1.6875</v>
      </c>
      <c r="N1047" s="13">
        <v>24303</v>
      </c>
    </row>
    <row r="1048" spans="1:14" x14ac:dyDescent="0.25">
      <c r="A1048" s="11">
        <v>1038</v>
      </c>
      <c r="B1048" s="12">
        <f t="shared" si="96"/>
        <v>24328.125</v>
      </c>
      <c r="C1048" s="12">
        <f t="shared" si="97"/>
        <v>328.125</v>
      </c>
      <c r="D1048" s="13">
        <v>24000</v>
      </c>
      <c r="F1048" s="11">
        <v>1038</v>
      </c>
      <c r="G1048" s="12">
        <f t="shared" si="98"/>
        <v>24328.125</v>
      </c>
      <c r="H1048" s="12">
        <f t="shared" si="99"/>
        <v>3.125</v>
      </c>
      <c r="I1048" s="13">
        <v>24325</v>
      </c>
      <c r="K1048" s="11">
        <v>1038</v>
      </c>
      <c r="L1048" s="12">
        <f t="shared" si="100"/>
        <v>24328.125</v>
      </c>
      <c r="M1048" s="12">
        <f t="shared" si="101"/>
        <v>4.125</v>
      </c>
      <c r="N1048" s="13">
        <v>24324</v>
      </c>
    </row>
    <row r="1049" spans="1:14" x14ac:dyDescent="0.25">
      <c r="A1049" s="11">
        <v>1039</v>
      </c>
      <c r="B1049" s="12">
        <f t="shared" si="96"/>
        <v>24351.5625</v>
      </c>
      <c r="C1049" s="12">
        <f t="shared" si="97"/>
        <v>351.5625</v>
      </c>
      <c r="D1049" s="13">
        <v>24000</v>
      </c>
      <c r="F1049" s="11">
        <v>1039</v>
      </c>
      <c r="G1049" s="12">
        <f t="shared" si="98"/>
        <v>24351.5625</v>
      </c>
      <c r="H1049" s="12">
        <f t="shared" si="99"/>
        <v>1.5625</v>
      </c>
      <c r="I1049" s="13">
        <v>24350</v>
      </c>
      <c r="K1049" s="11">
        <v>1039</v>
      </c>
      <c r="L1049" s="12">
        <f t="shared" si="100"/>
        <v>24351.5625</v>
      </c>
      <c r="M1049" s="12">
        <f t="shared" si="101"/>
        <v>3.5625</v>
      </c>
      <c r="N1049" s="13">
        <v>24348</v>
      </c>
    </row>
    <row r="1050" spans="1:14" x14ac:dyDescent="0.25">
      <c r="A1050" s="11">
        <v>1040</v>
      </c>
      <c r="B1050" s="12">
        <f t="shared" si="96"/>
        <v>24375</v>
      </c>
      <c r="C1050" s="12">
        <f t="shared" si="97"/>
        <v>0</v>
      </c>
      <c r="D1050" s="13">
        <v>24375</v>
      </c>
      <c r="F1050" s="11">
        <v>1040</v>
      </c>
      <c r="G1050" s="12">
        <f t="shared" si="98"/>
        <v>24375</v>
      </c>
      <c r="H1050" s="12">
        <f t="shared" si="99"/>
        <v>0</v>
      </c>
      <c r="I1050" s="13">
        <v>24375</v>
      </c>
      <c r="K1050" s="11">
        <v>1040</v>
      </c>
      <c r="L1050" s="12">
        <f t="shared" si="100"/>
        <v>24375</v>
      </c>
      <c r="M1050" s="12">
        <f t="shared" si="101"/>
        <v>0</v>
      </c>
      <c r="N1050" s="13">
        <v>24375</v>
      </c>
    </row>
    <row r="1051" spans="1:14" x14ac:dyDescent="0.25">
      <c r="A1051" s="11">
        <v>1041</v>
      </c>
      <c r="B1051" s="12">
        <f t="shared" si="96"/>
        <v>24398.4375</v>
      </c>
      <c r="C1051" s="12">
        <f t="shared" si="97"/>
        <v>23.4375</v>
      </c>
      <c r="D1051" s="13">
        <v>24375</v>
      </c>
      <c r="F1051" s="11">
        <v>1041</v>
      </c>
      <c r="G1051" s="12">
        <f t="shared" si="98"/>
        <v>24398.4375</v>
      </c>
      <c r="H1051" s="12">
        <f t="shared" si="99"/>
        <v>13.4375</v>
      </c>
      <c r="I1051" s="13">
        <v>24385</v>
      </c>
      <c r="K1051" s="11">
        <v>1041</v>
      </c>
      <c r="L1051" s="12">
        <f t="shared" si="100"/>
        <v>24398.4375</v>
      </c>
      <c r="M1051" s="12">
        <f t="shared" si="101"/>
        <v>2.4375</v>
      </c>
      <c r="N1051" s="13">
        <v>24396</v>
      </c>
    </row>
    <row r="1052" spans="1:14" x14ac:dyDescent="0.25">
      <c r="A1052" s="11">
        <v>1042</v>
      </c>
      <c r="B1052" s="12">
        <f t="shared" si="96"/>
        <v>24421.875</v>
      </c>
      <c r="C1052" s="12">
        <f t="shared" si="97"/>
        <v>46.875</v>
      </c>
      <c r="D1052" s="13">
        <v>24375</v>
      </c>
      <c r="F1052" s="11">
        <v>1042</v>
      </c>
      <c r="G1052" s="12">
        <f t="shared" si="98"/>
        <v>24421.875</v>
      </c>
      <c r="H1052" s="12">
        <f t="shared" si="99"/>
        <v>11.875</v>
      </c>
      <c r="I1052" s="13">
        <v>24410</v>
      </c>
      <c r="K1052" s="11">
        <v>1042</v>
      </c>
      <c r="L1052" s="12">
        <f t="shared" si="100"/>
        <v>24421.875</v>
      </c>
      <c r="M1052" s="12">
        <f t="shared" si="101"/>
        <v>1.875</v>
      </c>
      <c r="N1052" s="13">
        <v>24420</v>
      </c>
    </row>
    <row r="1053" spans="1:14" x14ac:dyDescent="0.25">
      <c r="A1053" s="11">
        <v>1043</v>
      </c>
      <c r="B1053" s="12">
        <f t="shared" si="96"/>
        <v>24445.3125</v>
      </c>
      <c r="C1053" s="12">
        <f t="shared" si="97"/>
        <v>70.3125</v>
      </c>
      <c r="D1053" s="13">
        <v>24375</v>
      </c>
      <c r="F1053" s="11">
        <v>1043</v>
      </c>
      <c r="G1053" s="12">
        <f t="shared" si="98"/>
        <v>24445.3125</v>
      </c>
      <c r="H1053" s="12">
        <f t="shared" si="99"/>
        <v>10.3125</v>
      </c>
      <c r="I1053" s="13">
        <v>24435</v>
      </c>
      <c r="K1053" s="11">
        <v>1043</v>
      </c>
      <c r="L1053" s="12">
        <f t="shared" si="100"/>
        <v>24445.3125</v>
      </c>
      <c r="M1053" s="12">
        <f t="shared" si="101"/>
        <v>4.3125</v>
      </c>
      <c r="N1053" s="13">
        <v>24441</v>
      </c>
    </row>
    <row r="1054" spans="1:14" x14ac:dyDescent="0.25">
      <c r="A1054" s="11">
        <v>1044</v>
      </c>
      <c r="B1054" s="12">
        <f t="shared" si="96"/>
        <v>24468.75</v>
      </c>
      <c r="C1054" s="12">
        <f t="shared" si="97"/>
        <v>93.75</v>
      </c>
      <c r="D1054" s="13">
        <v>24375</v>
      </c>
      <c r="F1054" s="11">
        <v>1044</v>
      </c>
      <c r="G1054" s="12">
        <f t="shared" si="98"/>
        <v>24468.75</v>
      </c>
      <c r="H1054" s="12">
        <f t="shared" si="99"/>
        <v>8.75</v>
      </c>
      <c r="I1054" s="13">
        <v>24460</v>
      </c>
      <c r="K1054" s="11">
        <v>1044</v>
      </c>
      <c r="L1054" s="12">
        <f t="shared" si="100"/>
        <v>24468.75</v>
      </c>
      <c r="M1054" s="12">
        <f t="shared" si="101"/>
        <v>0.75</v>
      </c>
      <c r="N1054" s="13">
        <v>24468</v>
      </c>
    </row>
    <row r="1055" spans="1:14" x14ac:dyDescent="0.25">
      <c r="A1055" s="11">
        <v>1045</v>
      </c>
      <c r="B1055" s="12">
        <f t="shared" si="96"/>
        <v>24492.1875</v>
      </c>
      <c r="C1055" s="12">
        <f t="shared" si="97"/>
        <v>117.1875</v>
      </c>
      <c r="D1055" s="13">
        <v>24375</v>
      </c>
      <c r="F1055" s="11">
        <v>1045</v>
      </c>
      <c r="G1055" s="12">
        <f t="shared" si="98"/>
        <v>24492.1875</v>
      </c>
      <c r="H1055" s="12">
        <f t="shared" si="99"/>
        <v>7.1875</v>
      </c>
      <c r="I1055" s="13">
        <v>24485</v>
      </c>
      <c r="K1055" s="11">
        <v>1045</v>
      </c>
      <c r="L1055" s="12">
        <f t="shared" si="100"/>
        <v>24492.1875</v>
      </c>
      <c r="M1055" s="12">
        <f t="shared" si="101"/>
        <v>3.1875</v>
      </c>
      <c r="N1055" s="13">
        <v>24489</v>
      </c>
    </row>
    <row r="1056" spans="1:14" x14ac:dyDescent="0.25">
      <c r="A1056" s="11">
        <v>1046</v>
      </c>
      <c r="B1056" s="12">
        <f t="shared" si="96"/>
        <v>24515.625</v>
      </c>
      <c r="C1056" s="12">
        <f t="shared" si="97"/>
        <v>140.625</v>
      </c>
      <c r="D1056" s="13">
        <v>24375</v>
      </c>
      <c r="F1056" s="11">
        <v>1046</v>
      </c>
      <c r="G1056" s="12">
        <f t="shared" si="98"/>
        <v>24515.625</v>
      </c>
      <c r="H1056" s="12">
        <f t="shared" si="99"/>
        <v>5.625</v>
      </c>
      <c r="I1056" s="13">
        <v>24510</v>
      </c>
      <c r="K1056" s="11">
        <v>1046</v>
      </c>
      <c r="L1056" s="12">
        <f t="shared" si="100"/>
        <v>24515.625</v>
      </c>
      <c r="M1056" s="12">
        <f t="shared" si="101"/>
        <v>2.625</v>
      </c>
      <c r="N1056" s="13">
        <v>24513</v>
      </c>
    </row>
    <row r="1057" spans="1:14" x14ac:dyDescent="0.25">
      <c r="A1057" s="11">
        <v>1047</v>
      </c>
      <c r="B1057" s="12">
        <f t="shared" si="96"/>
        <v>24539.0625</v>
      </c>
      <c r="C1057" s="12">
        <f t="shared" si="97"/>
        <v>164.0625</v>
      </c>
      <c r="D1057" s="13">
        <v>24375</v>
      </c>
      <c r="F1057" s="11">
        <v>1047</v>
      </c>
      <c r="G1057" s="12">
        <f t="shared" si="98"/>
        <v>24539.0625</v>
      </c>
      <c r="H1057" s="12">
        <f t="shared" si="99"/>
        <v>4.0625</v>
      </c>
      <c r="I1057" s="13">
        <v>24535</v>
      </c>
      <c r="K1057" s="11">
        <v>1047</v>
      </c>
      <c r="L1057" s="12">
        <f t="shared" si="100"/>
        <v>24539.0625</v>
      </c>
      <c r="M1057" s="12">
        <f t="shared" si="101"/>
        <v>5.0625</v>
      </c>
      <c r="N1057" s="13">
        <v>24534</v>
      </c>
    </row>
    <row r="1058" spans="1:14" x14ac:dyDescent="0.25">
      <c r="A1058" s="11">
        <v>1048</v>
      </c>
      <c r="B1058" s="12">
        <f t="shared" si="96"/>
        <v>24562.5</v>
      </c>
      <c r="C1058" s="12">
        <f t="shared" si="97"/>
        <v>187.5</v>
      </c>
      <c r="D1058" s="13">
        <v>24375</v>
      </c>
      <c r="F1058" s="11">
        <v>1048</v>
      </c>
      <c r="G1058" s="12">
        <f t="shared" si="98"/>
        <v>24562.5</v>
      </c>
      <c r="H1058" s="12">
        <f t="shared" si="99"/>
        <v>2.5</v>
      </c>
      <c r="I1058" s="13">
        <v>24560</v>
      </c>
      <c r="K1058" s="11">
        <v>1048</v>
      </c>
      <c r="L1058" s="12">
        <f t="shared" si="100"/>
        <v>24562.5</v>
      </c>
      <c r="M1058" s="12">
        <f t="shared" si="101"/>
        <v>1.5</v>
      </c>
      <c r="N1058" s="13">
        <v>24561</v>
      </c>
    </row>
    <row r="1059" spans="1:14" x14ac:dyDescent="0.25">
      <c r="A1059" s="11">
        <v>1049</v>
      </c>
      <c r="B1059" s="12">
        <f t="shared" si="96"/>
        <v>24585.9375</v>
      </c>
      <c r="C1059" s="12">
        <f t="shared" si="97"/>
        <v>210.9375</v>
      </c>
      <c r="D1059" s="13">
        <v>24375</v>
      </c>
      <c r="F1059" s="11">
        <v>1049</v>
      </c>
      <c r="G1059" s="12">
        <f t="shared" si="98"/>
        <v>24585.9375</v>
      </c>
      <c r="H1059" s="12">
        <f t="shared" si="99"/>
        <v>10.9375</v>
      </c>
      <c r="I1059" s="13">
        <v>24575</v>
      </c>
      <c r="K1059" s="11">
        <v>1049</v>
      </c>
      <c r="L1059" s="12">
        <f t="shared" si="100"/>
        <v>24585.9375</v>
      </c>
      <c r="M1059" s="12">
        <f t="shared" si="101"/>
        <v>0.9375</v>
      </c>
      <c r="N1059" s="13">
        <v>24585</v>
      </c>
    </row>
    <row r="1060" spans="1:14" x14ac:dyDescent="0.25">
      <c r="A1060" s="11">
        <v>1050</v>
      </c>
      <c r="B1060" s="12">
        <f t="shared" si="96"/>
        <v>24609.375</v>
      </c>
      <c r="C1060" s="12">
        <f t="shared" si="97"/>
        <v>234.375</v>
      </c>
      <c r="D1060" s="13">
        <v>24375</v>
      </c>
      <c r="F1060" s="11">
        <v>1050</v>
      </c>
      <c r="G1060" s="12">
        <f t="shared" si="98"/>
        <v>24609.375</v>
      </c>
      <c r="H1060" s="12">
        <f t="shared" si="99"/>
        <v>9.375</v>
      </c>
      <c r="I1060" s="13">
        <v>24600</v>
      </c>
      <c r="K1060" s="11">
        <v>1050</v>
      </c>
      <c r="L1060" s="12">
        <f t="shared" si="100"/>
        <v>24609.375</v>
      </c>
      <c r="M1060" s="12">
        <f t="shared" si="101"/>
        <v>4.375</v>
      </c>
      <c r="N1060" s="13">
        <v>24605</v>
      </c>
    </row>
    <row r="1061" spans="1:14" x14ac:dyDescent="0.25">
      <c r="A1061" s="11">
        <v>1051</v>
      </c>
      <c r="B1061" s="12">
        <f t="shared" si="96"/>
        <v>24632.8125</v>
      </c>
      <c r="C1061" s="12">
        <f t="shared" si="97"/>
        <v>257.8125</v>
      </c>
      <c r="D1061" s="13">
        <v>24375</v>
      </c>
      <c r="F1061" s="11">
        <v>1051</v>
      </c>
      <c r="G1061" s="12">
        <f t="shared" si="98"/>
        <v>24632.8125</v>
      </c>
      <c r="H1061" s="12">
        <f t="shared" si="99"/>
        <v>7.8125</v>
      </c>
      <c r="I1061" s="13">
        <v>24625</v>
      </c>
      <c r="K1061" s="11">
        <v>1051</v>
      </c>
      <c r="L1061" s="12">
        <f t="shared" si="100"/>
        <v>24632.8125</v>
      </c>
      <c r="M1061" s="12">
        <f t="shared" si="101"/>
        <v>2.8125</v>
      </c>
      <c r="N1061" s="13">
        <v>24630</v>
      </c>
    </row>
    <row r="1062" spans="1:14" x14ac:dyDescent="0.25">
      <c r="A1062" s="11">
        <v>1052</v>
      </c>
      <c r="B1062" s="12">
        <f t="shared" si="96"/>
        <v>24656.25</v>
      </c>
      <c r="C1062" s="12">
        <f t="shared" si="97"/>
        <v>281.25</v>
      </c>
      <c r="D1062" s="13">
        <v>24375</v>
      </c>
      <c r="F1062" s="11">
        <v>1052</v>
      </c>
      <c r="G1062" s="12">
        <f t="shared" si="98"/>
        <v>24656.25</v>
      </c>
      <c r="H1062" s="12">
        <f t="shared" si="99"/>
        <v>6.25</v>
      </c>
      <c r="I1062" s="13">
        <v>24650</v>
      </c>
      <c r="K1062" s="11">
        <v>1052</v>
      </c>
      <c r="L1062" s="12">
        <f t="shared" si="100"/>
        <v>24656.25</v>
      </c>
      <c r="M1062" s="12">
        <f t="shared" si="101"/>
        <v>1.25</v>
      </c>
      <c r="N1062" s="13">
        <v>24655</v>
      </c>
    </row>
    <row r="1063" spans="1:14" x14ac:dyDescent="0.25">
      <c r="A1063" s="11">
        <v>1053</v>
      </c>
      <c r="B1063" s="12">
        <f t="shared" si="96"/>
        <v>24679.6875</v>
      </c>
      <c r="C1063" s="12">
        <f t="shared" si="97"/>
        <v>304.6875</v>
      </c>
      <c r="D1063" s="13">
        <v>24375</v>
      </c>
      <c r="F1063" s="11">
        <v>1053</v>
      </c>
      <c r="G1063" s="12">
        <f t="shared" si="98"/>
        <v>24679.6875</v>
      </c>
      <c r="H1063" s="12">
        <f t="shared" si="99"/>
        <v>4.6875</v>
      </c>
      <c r="I1063" s="13">
        <v>24675</v>
      </c>
      <c r="K1063" s="11">
        <v>1053</v>
      </c>
      <c r="L1063" s="12">
        <f t="shared" si="100"/>
        <v>24679.6875</v>
      </c>
      <c r="M1063" s="12">
        <f t="shared" si="101"/>
        <v>4.6875</v>
      </c>
      <c r="N1063" s="13">
        <v>24675</v>
      </c>
    </row>
    <row r="1064" spans="1:14" x14ac:dyDescent="0.25">
      <c r="A1064" s="11">
        <v>1054</v>
      </c>
      <c r="B1064" s="12">
        <f t="shared" si="96"/>
        <v>24703.125</v>
      </c>
      <c r="C1064" s="12">
        <f t="shared" si="97"/>
        <v>328.125</v>
      </c>
      <c r="D1064" s="13">
        <v>24375</v>
      </c>
      <c r="F1064" s="11">
        <v>1054</v>
      </c>
      <c r="G1064" s="12">
        <f t="shared" si="98"/>
        <v>24703.125</v>
      </c>
      <c r="H1064" s="12">
        <f t="shared" si="99"/>
        <v>3.125</v>
      </c>
      <c r="I1064" s="13">
        <v>24700</v>
      </c>
      <c r="K1064" s="11">
        <v>1054</v>
      </c>
      <c r="L1064" s="12">
        <f t="shared" si="100"/>
        <v>24703.125</v>
      </c>
      <c r="M1064" s="12">
        <f t="shared" si="101"/>
        <v>3.125</v>
      </c>
      <c r="N1064" s="13">
        <v>24700</v>
      </c>
    </row>
    <row r="1065" spans="1:14" x14ac:dyDescent="0.25">
      <c r="A1065" s="11">
        <v>1055</v>
      </c>
      <c r="B1065" s="12">
        <f t="shared" si="96"/>
        <v>24726.5625</v>
      </c>
      <c r="C1065" s="12">
        <f t="shared" si="97"/>
        <v>351.5625</v>
      </c>
      <c r="D1065" s="13">
        <v>24375</v>
      </c>
      <c r="F1065" s="11">
        <v>1055</v>
      </c>
      <c r="G1065" s="12">
        <f t="shared" si="98"/>
        <v>24726.5625</v>
      </c>
      <c r="H1065" s="12">
        <f t="shared" si="99"/>
        <v>1.5625</v>
      </c>
      <c r="I1065" s="13">
        <v>24725</v>
      </c>
      <c r="K1065" s="11">
        <v>1055</v>
      </c>
      <c r="L1065" s="12">
        <f t="shared" si="100"/>
        <v>24726.5625</v>
      </c>
      <c r="M1065" s="12">
        <f t="shared" si="101"/>
        <v>6.5625</v>
      </c>
      <c r="N1065" s="13">
        <v>24720</v>
      </c>
    </row>
    <row r="1066" spans="1:14" x14ac:dyDescent="0.25">
      <c r="A1066" s="11">
        <v>1056</v>
      </c>
      <c r="B1066" s="12">
        <f t="shared" si="96"/>
        <v>24750</v>
      </c>
      <c r="C1066" s="12">
        <f t="shared" si="97"/>
        <v>0</v>
      </c>
      <c r="D1066" s="13">
        <v>24750</v>
      </c>
      <c r="F1066" s="11">
        <v>1056</v>
      </c>
      <c r="G1066" s="12">
        <f t="shared" si="98"/>
        <v>24750</v>
      </c>
      <c r="H1066" s="12">
        <f t="shared" si="99"/>
        <v>0</v>
      </c>
      <c r="I1066" s="13">
        <v>24750</v>
      </c>
      <c r="K1066" s="11">
        <v>1056</v>
      </c>
      <c r="L1066" s="12">
        <f t="shared" si="100"/>
        <v>24750</v>
      </c>
      <c r="M1066" s="12">
        <f t="shared" si="101"/>
        <v>0</v>
      </c>
      <c r="N1066" s="13">
        <v>24750</v>
      </c>
    </row>
    <row r="1067" spans="1:14" x14ac:dyDescent="0.25">
      <c r="A1067" s="11">
        <v>1057</v>
      </c>
      <c r="B1067" s="12">
        <f t="shared" si="96"/>
        <v>24773.4375</v>
      </c>
      <c r="C1067" s="12">
        <f t="shared" si="97"/>
        <v>23.4375</v>
      </c>
      <c r="D1067" s="13">
        <v>24750</v>
      </c>
      <c r="F1067" s="11">
        <v>1057</v>
      </c>
      <c r="G1067" s="12">
        <f t="shared" si="98"/>
        <v>24773.4375</v>
      </c>
      <c r="H1067" s="12">
        <f t="shared" si="99"/>
        <v>13.4375</v>
      </c>
      <c r="I1067" s="13">
        <v>24760</v>
      </c>
      <c r="K1067" s="11">
        <v>1057</v>
      </c>
      <c r="L1067" s="12">
        <f t="shared" si="100"/>
        <v>24773.4375</v>
      </c>
      <c r="M1067" s="12">
        <f t="shared" si="101"/>
        <v>3.4375</v>
      </c>
      <c r="N1067" s="13">
        <v>24770</v>
      </c>
    </row>
    <row r="1068" spans="1:14" x14ac:dyDescent="0.25">
      <c r="A1068" s="11">
        <v>1058</v>
      </c>
      <c r="B1068" s="12">
        <f t="shared" si="96"/>
        <v>24796.875</v>
      </c>
      <c r="C1068" s="12">
        <f t="shared" si="97"/>
        <v>46.875</v>
      </c>
      <c r="D1068" s="13">
        <v>24750</v>
      </c>
      <c r="F1068" s="11">
        <v>1058</v>
      </c>
      <c r="G1068" s="12">
        <f t="shared" si="98"/>
        <v>24796.875</v>
      </c>
      <c r="H1068" s="12">
        <f t="shared" si="99"/>
        <v>11.875</v>
      </c>
      <c r="I1068" s="13">
        <v>24785</v>
      </c>
      <c r="K1068" s="11">
        <v>1058</v>
      </c>
      <c r="L1068" s="12">
        <f t="shared" si="100"/>
        <v>24796.875</v>
      </c>
      <c r="M1068" s="12">
        <f t="shared" si="101"/>
        <v>1.875</v>
      </c>
      <c r="N1068" s="13">
        <v>24795</v>
      </c>
    </row>
    <row r="1069" spans="1:14" x14ac:dyDescent="0.25">
      <c r="A1069" s="11">
        <v>1059</v>
      </c>
      <c r="B1069" s="12">
        <f t="shared" si="96"/>
        <v>24820.3125</v>
      </c>
      <c r="C1069" s="12">
        <f t="shared" si="97"/>
        <v>70.3125</v>
      </c>
      <c r="D1069" s="13">
        <v>24750</v>
      </c>
      <c r="F1069" s="11">
        <v>1059</v>
      </c>
      <c r="G1069" s="12">
        <f t="shared" si="98"/>
        <v>24820.3125</v>
      </c>
      <c r="H1069" s="12">
        <f t="shared" si="99"/>
        <v>10.3125</v>
      </c>
      <c r="I1069" s="13">
        <v>24810</v>
      </c>
      <c r="K1069" s="11">
        <v>1059</v>
      </c>
      <c r="L1069" s="12">
        <f t="shared" si="100"/>
        <v>24820.3125</v>
      </c>
      <c r="M1069" s="12">
        <f t="shared" si="101"/>
        <v>5.3125</v>
      </c>
      <c r="N1069" s="13">
        <v>24815</v>
      </c>
    </row>
    <row r="1070" spans="1:14" x14ac:dyDescent="0.25">
      <c r="A1070" s="11">
        <v>1060</v>
      </c>
      <c r="B1070" s="12">
        <f t="shared" si="96"/>
        <v>24843.75</v>
      </c>
      <c r="C1070" s="12">
        <f t="shared" si="97"/>
        <v>93.75</v>
      </c>
      <c r="D1070" s="13">
        <v>24750</v>
      </c>
      <c r="F1070" s="11">
        <v>1060</v>
      </c>
      <c r="G1070" s="12">
        <f t="shared" si="98"/>
        <v>24843.75</v>
      </c>
      <c r="H1070" s="12">
        <f t="shared" si="99"/>
        <v>8.75</v>
      </c>
      <c r="I1070" s="13">
        <v>24835</v>
      </c>
      <c r="K1070" s="11">
        <v>1060</v>
      </c>
      <c r="L1070" s="12">
        <f t="shared" si="100"/>
        <v>24843.75</v>
      </c>
      <c r="M1070" s="12">
        <f t="shared" si="101"/>
        <v>3.75</v>
      </c>
      <c r="N1070" s="13">
        <v>24840</v>
      </c>
    </row>
    <row r="1071" spans="1:14" x14ac:dyDescent="0.25">
      <c r="A1071" s="11">
        <v>1061</v>
      </c>
      <c r="B1071" s="12">
        <f t="shared" si="96"/>
        <v>24867.1875</v>
      </c>
      <c r="C1071" s="12">
        <f t="shared" si="97"/>
        <v>117.1875</v>
      </c>
      <c r="D1071" s="13">
        <v>24750</v>
      </c>
      <c r="F1071" s="11">
        <v>1061</v>
      </c>
      <c r="G1071" s="12">
        <f t="shared" si="98"/>
        <v>24867.1875</v>
      </c>
      <c r="H1071" s="12">
        <f t="shared" si="99"/>
        <v>7.1875</v>
      </c>
      <c r="I1071" s="13">
        <v>24860</v>
      </c>
      <c r="K1071" s="11">
        <v>1061</v>
      </c>
      <c r="L1071" s="12">
        <f t="shared" si="100"/>
        <v>24867.1875</v>
      </c>
      <c r="M1071" s="12">
        <f t="shared" si="101"/>
        <v>2.1875</v>
      </c>
      <c r="N1071" s="13">
        <v>24865</v>
      </c>
    </row>
    <row r="1072" spans="1:14" x14ac:dyDescent="0.25">
      <c r="A1072" s="11">
        <v>1062</v>
      </c>
      <c r="B1072" s="12">
        <f t="shared" si="96"/>
        <v>24890.625</v>
      </c>
      <c r="C1072" s="12">
        <f t="shared" si="97"/>
        <v>140.625</v>
      </c>
      <c r="D1072" s="13">
        <v>24750</v>
      </c>
      <c r="F1072" s="11">
        <v>1062</v>
      </c>
      <c r="G1072" s="12">
        <f t="shared" si="98"/>
        <v>24890.625</v>
      </c>
      <c r="H1072" s="12">
        <f t="shared" si="99"/>
        <v>5.625</v>
      </c>
      <c r="I1072" s="13">
        <v>24885</v>
      </c>
      <c r="K1072" s="11">
        <v>1062</v>
      </c>
      <c r="L1072" s="12">
        <f t="shared" si="100"/>
        <v>24890.625</v>
      </c>
      <c r="M1072" s="12">
        <f t="shared" si="101"/>
        <v>5.625</v>
      </c>
      <c r="N1072" s="13">
        <v>24885</v>
      </c>
    </row>
    <row r="1073" spans="1:14" x14ac:dyDescent="0.25">
      <c r="A1073" s="11">
        <v>1063</v>
      </c>
      <c r="B1073" s="12">
        <f t="shared" si="96"/>
        <v>24914.0625</v>
      </c>
      <c r="C1073" s="12">
        <f t="shared" si="97"/>
        <v>164.0625</v>
      </c>
      <c r="D1073" s="13">
        <v>24750</v>
      </c>
      <c r="F1073" s="11">
        <v>1063</v>
      </c>
      <c r="G1073" s="12">
        <f t="shared" si="98"/>
        <v>24914.0625</v>
      </c>
      <c r="H1073" s="12">
        <f t="shared" si="99"/>
        <v>4.0625</v>
      </c>
      <c r="I1073" s="13">
        <v>24910</v>
      </c>
      <c r="K1073" s="11">
        <v>1063</v>
      </c>
      <c r="L1073" s="12">
        <f t="shared" si="100"/>
        <v>24914.0625</v>
      </c>
      <c r="M1073" s="12">
        <f t="shared" si="101"/>
        <v>4.0625</v>
      </c>
      <c r="N1073" s="13">
        <v>24910</v>
      </c>
    </row>
    <row r="1074" spans="1:14" x14ac:dyDescent="0.25">
      <c r="A1074" s="11">
        <v>1064</v>
      </c>
      <c r="B1074" s="12">
        <f t="shared" si="96"/>
        <v>24937.5</v>
      </c>
      <c r="C1074" s="12">
        <f t="shared" si="97"/>
        <v>187.5</v>
      </c>
      <c r="D1074" s="13">
        <v>24750</v>
      </c>
      <c r="F1074" s="11">
        <v>1064</v>
      </c>
      <c r="G1074" s="12">
        <f t="shared" si="98"/>
        <v>24937.5</v>
      </c>
      <c r="H1074" s="12">
        <f t="shared" si="99"/>
        <v>2.5</v>
      </c>
      <c r="I1074" s="13">
        <v>24935</v>
      </c>
      <c r="K1074" s="11">
        <v>1064</v>
      </c>
      <c r="L1074" s="12">
        <f t="shared" si="100"/>
        <v>24937.5</v>
      </c>
      <c r="M1074" s="12">
        <f t="shared" si="101"/>
        <v>2.5</v>
      </c>
      <c r="N1074" s="13">
        <v>24935</v>
      </c>
    </row>
    <row r="1075" spans="1:14" x14ac:dyDescent="0.25">
      <c r="A1075" s="11">
        <v>1065</v>
      </c>
      <c r="B1075" s="12">
        <f t="shared" si="96"/>
        <v>24960.9375</v>
      </c>
      <c r="C1075" s="12">
        <f t="shared" si="97"/>
        <v>210.9375</v>
      </c>
      <c r="D1075" s="13">
        <v>24750</v>
      </c>
      <c r="F1075" s="11">
        <v>1065</v>
      </c>
      <c r="G1075" s="12">
        <f t="shared" si="98"/>
        <v>24960.9375</v>
      </c>
      <c r="H1075" s="12">
        <f t="shared" si="99"/>
        <v>10.9375</v>
      </c>
      <c r="I1075" s="13">
        <v>24950</v>
      </c>
      <c r="K1075" s="11">
        <v>1065</v>
      </c>
      <c r="L1075" s="12">
        <f t="shared" si="100"/>
        <v>24960.9375</v>
      </c>
      <c r="M1075" s="12">
        <f t="shared" si="101"/>
        <v>0.9375</v>
      </c>
      <c r="N1075" s="13">
        <v>24960</v>
      </c>
    </row>
    <row r="1076" spans="1:14" x14ac:dyDescent="0.25">
      <c r="A1076" s="11">
        <v>1066</v>
      </c>
      <c r="B1076" s="12">
        <f t="shared" si="96"/>
        <v>24984.375</v>
      </c>
      <c r="C1076" s="12">
        <f t="shared" si="97"/>
        <v>234.375</v>
      </c>
      <c r="D1076" s="13">
        <v>24750</v>
      </c>
      <c r="F1076" s="11">
        <v>1066</v>
      </c>
      <c r="G1076" s="12">
        <f t="shared" si="98"/>
        <v>24984.375</v>
      </c>
      <c r="H1076" s="12">
        <f t="shared" si="99"/>
        <v>9.375</v>
      </c>
      <c r="I1076" s="13">
        <v>24975</v>
      </c>
      <c r="K1076" s="11">
        <v>1066</v>
      </c>
      <c r="L1076" s="12">
        <f t="shared" si="100"/>
        <v>24984.375</v>
      </c>
      <c r="M1076" s="12">
        <f t="shared" si="101"/>
        <v>4.375</v>
      </c>
      <c r="N1076" s="13">
        <v>24980</v>
      </c>
    </row>
    <row r="1077" spans="1:14" x14ac:dyDescent="0.25">
      <c r="A1077" s="11">
        <v>1067</v>
      </c>
      <c r="B1077" s="12">
        <f t="shared" si="96"/>
        <v>25007.8125</v>
      </c>
      <c r="C1077" s="12">
        <f t="shared" si="97"/>
        <v>257.8125</v>
      </c>
      <c r="D1077" s="13">
        <v>24750</v>
      </c>
      <c r="F1077" s="11">
        <v>1067</v>
      </c>
      <c r="G1077" s="12">
        <f t="shared" si="98"/>
        <v>25007.8125</v>
      </c>
      <c r="H1077" s="12">
        <f t="shared" si="99"/>
        <v>7.8125</v>
      </c>
      <c r="I1077" s="13">
        <v>25000</v>
      </c>
      <c r="K1077" s="11">
        <v>1067</v>
      </c>
      <c r="L1077" s="12">
        <f t="shared" si="100"/>
        <v>25007.8125</v>
      </c>
      <c r="M1077" s="12">
        <f t="shared" si="101"/>
        <v>2.8125</v>
      </c>
      <c r="N1077" s="13">
        <v>25005</v>
      </c>
    </row>
    <row r="1078" spans="1:14" x14ac:dyDescent="0.25">
      <c r="A1078" s="11">
        <v>1068</v>
      </c>
      <c r="B1078" s="12">
        <f t="shared" si="96"/>
        <v>25031.25</v>
      </c>
      <c r="C1078" s="12">
        <f t="shared" si="97"/>
        <v>281.25</v>
      </c>
      <c r="D1078" s="13">
        <v>24750</v>
      </c>
      <c r="F1078" s="11">
        <v>1068</v>
      </c>
      <c r="G1078" s="12">
        <f t="shared" si="98"/>
        <v>25031.25</v>
      </c>
      <c r="H1078" s="12">
        <f t="shared" si="99"/>
        <v>6.25</v>
      </c>
      <c r="I1078" s="13">
        <v>25025</v>
      </c>
      <c r="K1078" s="11">
        <v>1068</v>
      </c>
      <c r="L1078" s="12">
        <f t="shared" si="100"/>
        <v>25031.25</v>
      </c>
      <c r="M1078" s="12">
        <f t="shared" si="101"/>
        <v>1.25</v>
      </c>
      <c r="N1078" s="13">
        <v>25030</v>
      </c>
    </row>
    <row r="1079" spans="1:14" x14ac:dyDescent="0.25">
      <c r="A1079" s="11">
        <v>1069</v>
      </c>
      <c r="B1079" s="12">
        <f t="shared" si="96"/>
        <v>25054.6875</v>
      </c>
      <c r="C1079" s="12">
        <f t="shared" si="97"/>
        <v>304.6875</v>
      </c>
      <c r="D1079" s="13">
        <v>24750</v>
      </c>
      <c r="F1079" s="11">
        <v>1069</v>
      </c>
      <c r="G1079" s="12">
        <f t="shared" si="98"/>
        <v>25054.6875</v>
      </c>
      <c r="H1079" s="12">
        <f t="shared" si="99"/>
        <v>4.6875</v>
      </c>
      <c r="I1079" s="13">
        <v>25050</v>
      </c>
      <c r="K1079" s="11">
        <v>1069</v>
      </c>
      <c r="L1079" s="12">
        <f t="shared" si="100"/>
        <v>25054.6875</v>
      </c>
      <c r="M1079" s="12">
        <f t="shared" si="101"/>
        <v>4.6875</v>
      </c>
      <c r="N1079" s="13">
        <v>25050</v>
      </c>
    </row>
    <row r="1080" spans="1:14" x14ac:dyDescent="0.25">
      <c r="A1080" s="11">
        <v>1070</v>
      </c>
      <c r="B1080" s="12">
        <f t="shared" si="96"/>
        <v>25078.125</v>
      </c>
      <c r="C1080" s="12">
        <f t="shared" si="97"/>
        <v>328.125</v>
      </c>
      <c r="D1080" s="13">
        <v>24750</v>
      </c>
      <c r="F1080" s="11">
        <v>1070</v>
      </c>
      <c r="G1080" s="12">
        <f t="shared" si="98"/>
        <v>25078.125</v>
      </c>
      <c r="H1080" s="12">
        <f t="shared" si="99"/>
        <v>3.125</v>
      </c>
      <c r="I1080" s="13">
        <v>25075</v>
      </c>
      <c r="K1080" s="11">
        <v>1070</v>
      </c>
      <c r="L1080" s="12">
        <f t="shared" si="100"/>
        <v>25078.125</v>
      </c>
      <c r="M1080" s="12">
        <f t="shared" si="101"/>
        <v>3.125</v>
      </c>
      <c r="N1080" s="13">
        <v>25075</v>
      </c>
    </row>
    <row r="1081" spans="1:14" x14ac:dyDescent="0.25">
      <c r="A1081" s="11">
        <v>1071</v>
      </c>
      <c r="B1081" s="12">
        <f t="shared" si="96"/>
        <v>25101.5625</v>
      </c>
      <c r="C1081" s="12">
        <f t="shared" si="97"/>
        <v>351.5625</v>
      </c>
      <c r="D1081" s="13">
        <v>24750</v>
      </c>
      <c r="F1081" s="11">
        <v>1071</v>
      </c>
      <c r="G1081" s="12">
        <f t="shared" si="98"/>
        <v>25101.5625</v>
      </c>
      <c r="H1081" s="12">
        <f t="shared" si="99"/>
        <v>1.5625</v>
      </c>
      <c r="I1081" s="13">
        <v>25100</v>
      </c>
      <c r="K1081" s="11">
        <v>1071</v>
      </c>
      <c r="L1081" s="12">
        <f t="shared" si="100"/>
        <v>25101.5625</v>
      </c>
      <c r="M1081" s="12">
        <f t="shared" si="101"/>
        <v>6.5625</v>
      </c>
      <c r="N1081" s="13">
        <v>25095</v>
      </c>
    </row>
    <row r="1082" spans="1:14" x14ac:dyDescent="0.25">
      <c r="A1082" s="11">
        <v>1072</v>
      </c>
      <c r="B1082" s="12">
        <f t="shared" si="96"/>
        <v>25125</v>
      </c>
      <c r="C1082" s="12">
        <f t="shared" si="97"/>
        <v>0</v>
      </c>
      <c r="D1082" s="13">
        <v>25125</v>
      </c>
      <c r="F1082" s="11">
        <v>1072</v>
      </c>
      <c r="G1082" s="12">
        <f t="shared" si="98"/>
        <v>25125</v>
      </c>
      <c r="H1082" s="12">
        <f t="shared" si="99"/>
        <v>0</v>
      </c>
      <c r="I1082" s="13">
        <v>25125</v>
      </c>
      <c r="K1082" s="11">
        <v>1072</v>
      </c>
      <c r="L1082" s="12">
        <f t="shared" si="100"/>
        <v>25125</v>
      </c>
      <c r="M1082" s="12">
        <f t="shared" si="101"/>
        <v>0</v>
      </c>
      <c r="N1082" s="13">
        <v>25125</v>
      </c>
    </row>
    <row r="1083" spans="1:14" x14ac:dyDescent="0.25">
      <c r="A1083" s="11">
        <v>1073</v>
      </c>
      <c r="B1083" s="12">
        <f t="shared" si="96"/>
        <v>25148.4375</v>
      </c>
      <c r="C1083" s="12">
        <f t="shared" si="97"/>
        <v>23.4375</v>
      </c>
      <c r="D1083" s="13">
        <v>25125</v>
      </c>
      <c r="F1083" s="11">
        <v>1073</v>
      </c>
      <c r="G1083" s="12">
        <f t="shared" si="98"/>
        <v>25148.4375</v>
      </c>
      <c r="H1083" s="12">
        <f t="shared" si="99"/>
        <v>13.4375</v>
      </c>
      <c r="I1083" s="13">
        <v>25135</v>
      </c>
      <c r="K1083" s="11">
        <v>1073</v>
      </c>
      <c r="L1083" s="12">
        <f t="shared" si="100"/>
        <v>25148.4375</v>
      </c>
      <c r="M1083" s="12">
        <f t="shared" si="101"/>
        <v>3.4375</v>
      </c>
      <c r="N1083" s="13">
        <v>25145</v>
      </c>
    </row>
    <row r="1084" spans="1:14" x14ac:dyDescent="0.25">
      <c r="A1084" s="11">
        <v>1074</v>
      </c>
      <c r="B1084" s="12">
        <f t="shared" si="96"/>
        <v>25171.875</v>
      </c>
      <c r="C1084" s="12">
        <f t="shared" si="97"/>
        <v>46.875</v>
      </c>
      <c r="D1084" s="13">
        <v>25125</v>
      </c>
      <c r="F1084" s="11">
        <v>1074</v>
      </c>
      <c r="G1084" s="12">
        <f t="shared" si="98"/>
        <v>25171.875</v>
      </c>
      <c r="H1084" s="12">
        <f t="shared" si="99"/>
        <v>11.875</v>
      </c>
      <c r="I1084" s="13">
        <v>25160</v>
      </c>
      <c r="K1084" s="11">
        <v>1074</v>
      </c>
      <c r="L1084" s="12">
        <f t="shared" si="100"/>
        <v>25171.875</v>
      </c>
      <c r="M1084" s="12">
        <f t="shared" si="101"/>
        <v>1.875</v>
      </c>
      <c r="N1084" s="13">
        <v>25170</v>
      </c>
    </row>
    <row r="1085" spans="1:14" x14ac:dyDescent="0.25">
      <c r="A1085" s="11">
        <v>1075</v>
      </c>
      <c r="B1085" s="12">
        <f t="shared" si="96"/>
        <v>25195.3125</v>
      </c>
      <c r="C1085" s="12">
        <f t="shared" si="97"/>
        <v>70.3125</v>
      </c>
      <c r="D1085" s="13">
        <v>25125</v>
      </c>
      <c r="F1085" s="11">
        <v>1075</v>
      </c>
      <c r="G1085" s="12">
        <f t="shared" si="98"/>
        <v>25195.3125</v>
      </c>
      <c r="H1085" s="12">
        <f t="shared" si="99"/>
        <v>10.3125</v>
      </c>
      <c r="I1085" s="13">
        <v>25185</v>
      </c>
      <c r="K1085" s="11">
        <v>1075</v>
      </c>
      <c r="L1085" s="12">
        <f t="shared" si="100"/>
        <v>25195.3125</v>
      </c>
      <c r="M1085" s="12">
        <f t="shared" si="101"/>
        <v>5.3125</v>
      </c>
      <c r="N1085" s="13">
        <v>25190</v>
      </c>
    </row>
    <row r="1086" spans="1:14" x14ac:dyDescent="0.25">
      <c r="A1086" s="11">
        <v>1076</v>
      </c>
      <c r="B1086" s="12">
        <f t="shared" si="96"/>
        <v>25218.75</v>
      </c>
      <c r="C1086" s="12">
        <f t="shared" si="97"/>
        <v>93.75</v>
      </c>
      <c r="D1086" s="13">
        <v>25125</v>
      </c>
      <c r="F1086" s="11">
        <v>1076</v>
      </c>
      <c r="G1086" s="12">
        <f t="shared" si="98"/>
        <v>25218.75</v>
      </c>
      <c r="H1086" s="12">
        <f t="shared" si="99"/>
        <v>8.75</v>
      </c>
      <c r="I1086" s="13">
        <v>25210</v>
      </c>
      <c r="K1086" s="11">
        <v>1076</v>
      </c>
      <c r="L1086" s="12">
        <f t="shared" si="100"/>
        <v>25218.75</v>
      </c>
      <c r="M1086" s="12">
        <f t="shared" si="101"/>
        <v>3.75</v>
      </c>
      <c r="N1086" s="13">
        <v>25215</v>
      </c>
    </row>
    <row r="1087" spans="1:14" x14ac:dyDescent="0.25">
      <c r="A1087" s="11">
        <v>1077</v>
      </c>
      <c r="B1087" s="12">
        <f t="shared" si="96"/>
        <v>25242.1875</v>
      </c>
      <c r="C1087" s="12">
        <f t="shared" si="97"/>
        <v>117.1875</v>
      </c>
      <c r="D1087" s="13">
        <v>25125</v>
      </c>
      <c r="F1087" s="11">
        <v>1077</v>
      </c>
      <c r="G1087" s="12">
        <f t="shared" si="98"/>
        <v>25242.1875</v>
      </c>
      <c r="H1087" s="12">
        <f t="shared" si="99"/>
        <v>7.1875</v>
      </c>
      <c r="I1087" s="13">
        <v>25235</v>
      </c>
      <c r="K1087" s="11">
        <v>1077</v>
      </c>
      <c r="L1087" s="12">
        <f t="shared" si="100"/>
        <v>25242.1875</v>
      </c>
      <c r="M1087" s="12">
        <f t="shared" si="101"/>
        <v>2.1875</v>
      </c>
      <c r="N1087" s="13">
        <v>25240</v>
      </c>
    </row>
    <row r="1088" spans="1:14" x14ac:dyDescent="0.25">
      <c r="A1088" s="11">
        <v>1078</v>
      </c>
      <c r="B1088" s="12">
        <f t="shared" si="96"/>
        <v>25265.625</v>
      </c>
      <c r="C1088" s="12">
        <f t="shared" si="97"/>
        <v>140.625</v>
      </c>
      <c r="D1088" s="13">
        <v>25125</v>
      </c>
      <c r="F1088" s="11">
        <v>1078</v>
      </c>
      <c r="G1088" s="12">
        <f t="shared" si="98"/>
        <v>25265.625</v>
      </c>
      <c r="H1088" s="12">
        <f t="shared" si="99"/>
        <v>5.625</v>
      </c>
      <c r="I1088" s="13">
        <v>25260</v>
      </c>
      <c r="K1088" s="11">
        <v>1078</v>
      </c>
      <c r="L1088" s="12">
        <f t="shared" si="100"/>
        <v>25265.625</v>
      </c>
      <c r="M1088" s="12">
        <f t="shared" si="101"/>
        <v>5.625</v>
      </c>
      <c r="N1088" s="13">
        <v>25260</v>
      </c>
    </row>
    <row r="1089" spans="1:14" x14ac:dyDescent="0.25">
      <c r="A1089" s="11">
        <v>1079</v>
      </c>
      <c r="B1089" s="12">
        <f t="shared" si="96"/>
        <v>25289.0625</v>
      </c>
      <c r="C1089" s="12">
        <f t="shared" si="97"/>
        <v>164.0625</v>
      </c>
      <c r="D1089" s="13">
        <v>25125</v>
      </c>
      <c r="F1089" s="11">
        <v>1079</v>
      </c>
      <c r="G1089" s="12">
        <f t="shared" si="98"/>
        <v>25289.0625</v>
      </c>
      <c r="H1089" s="12">
        <f t="shared" si="99"/>
        <v>4.0625</v>
      </c>
      <c r="I1089" s="13">
        <v>25285</v>
      </c>
      <c r="K1089" s="11">
        <v>1079</v>
      </c>
      <c r="L1089" s="12">
        <f t="shared" si="100"/>
        <v>25289.0625</v>
      </c>
      <c r="M1089" s="12">
        <f t="shared" si="101"/>
        <v>4.0625</v>
      </c>
      <c r="N1089" s="13">
        <v>25285</v>
      </c>
    </row>
    <row r="1090" spans="1:14" x14ac:dyDescent="0.25">
      <c r="A1090" s="11">
        <v>1080</v>
      </c>
      <c r="B1090" s="12">
        <f t="shared" si="96"/>
        <v>25312.5</v>
      </c>
      <c r="C1090" s="12">
        <f t="shared" si="97"/>
        <v>187.5</v>
      </c>
      <c r="D1090" s="13">
        <v>25125</v>
      </c>
      <c r="F1090" s="11">
        <v>1080</v>
      </c>
      <c r="G1090" s="12">
        <f t="shared" si="98"/>
        <v>25312.5</v>
      </c>
      <c r="H1090" s="12">
        <f t="shared" si="99"/>
        <v>2.5</v>
      </c>
      <c r="I1090" s="13">
        <v>25310</v>
      </c>
      <c r="K1090" s="11">
        <v>1080</v>
      </c>
      <c r="L1090" s="12">
        <f t="shared" si="100"/>
        <v>25312.5</v>
      </c>
      <c r="M1090" s="12">
        <f t="shared" si="101"/>
        <v>2.5</v>
      </c>
      <c r="N1090" s="13">
        <v>25310</v>
      </c>
    </row>
    <row r="1091" spans="1:14" x14ac:dyDescent="0.25">
      <c r="A1091" s="11">
        <v>1081</v>
      </c>
      <c r="B1091" s="12">
        <f t="shared" si="96"/>
        <v>25335.9375</v>
      </c>
      <c r="C1091" s="12">
        <f t="shared" si="97"/>
        <v>210.9375</v>
      </c>
      <c r="D1091" s="13">
        <v>25125</v>
      </c>
      <c r="F1091" s="11">
        <v>1081</v>
      </c>
      <c r="G1091" s="12">
        <f t="shared" si="98"/>
        <v>25335.9375</v>
      </c>
      <c r="H1091" s="12">
        <f t="shared" si="99"/>
        <v>10.9375</v>
      </c>
      <c r="I1091" s="13">
        <v>25325</v>
      </c>
      <c r="K1091" s="11">
        <v>1081</v>
      </c>
      <c r="L1091" s="12">
        <f t="shared" si="100"/>
        <v>25335.9375</v>
      </c>
      <c r="M1091" s="12">
        <f t="shared" si="101"/>
        <v>0.9375</v>
      </c>
      <c r="N1091" s="13">
        <v>25335</v>
      </c>
    </row>
    <row r="1092" spans="1:14" x14ac:dyDescent="0.25">
      <c r="A1092" s="11">
        <v>1082</v>
      </c>
      <c r="B1092" s="12">
        <f t="shared" si="96"/>
        <v>25359.375</v>
      </c>
      <c r="C1092" s="12">
        <f t="shared" si="97"/>
        <v>234.375</v>
      </c>
      <c r="D1092" s="13">
        <v>25125</v>
      </c>
      <c r="F1092" s="11">
        <v>1082</v>
      </c>
      <c r="G1092" s="12">
        <f t="shared" si="98"/>
        <v>25359.375</v>
      </c>
      <c r="H1092" s="12">
        <f t="shared" si="99"/>
        <v>9.375</v>
      </c>
      <c r="I1092" s="13">
        <v>25350</v>
      </c>
      <c r="K1092" s="11">
        <v>1082</v>
      </c>
      <c r="L1092" s="12">
        <f t="shared" si="100"/>
        <v>25359.375</v>
      </c>
      <c r="M1092" s="12">
        <f t="shared" si="101"/>
        <v>4.375</v>
      </c>
      <c r="N1092" s="13">
        <v>25355</v>
      </c>
    </row>
    <row r="1093" spans="1:14" x14ac:dyDescent="0.25">
      <c r="A1093" s="11">
        <v>1083</v>
      </c>
      <c r="B1093" s="12">
        <f t="shared" si="96"/>
        <v>25382.8125</v>
      </c>
      <c r="C1093" s="12">
        <f t="shared" si="97"/>
        <v>257.8125</v>
      </c>
      <c r="D1093" s="13">
        <v>25125</v>
      </c>
      <c r="F1093" s="11">
        <v>1083</v>
      </c>
      <c r="G1093" s="12">
        <f t="shared" si="98"/>
        <v>25382.8125</v>
      </c>
      <c r="H1093" s="12">
        <f t="shared" si="99"/>
        <v>7.8125</v>
      </c>
      <c r="I1093" s="13">
        <v>25375</v>
      </c>
      <c r="K1093" s="11">
        <v>1083</v>
      </c>
      <c r="L1093" s="12">
        <f t="shared" si="100"/>
        <v>25382.8125</v>
      </c>
      <c r="M1093" s="12">
        <f t="shared" si="101"/>
        <v>2.8125</v>
      </c>
      <c r="N1093" s="13">
        <v>25380</v>
      </c>
    </row>
    <row r="1094" spans="1:14" x14ac:dyDescent="0.25">
      <c r="A1094" s="11">
        <v>1084</v>
      </c>
      <c r="B1094" s="12">
        <f t="shared" si="96"/>
        <v>25406.25</v>
      </c>
      <c r="C1094" s="12">
        <f t="shared" si="97"/>
        <v>281.25</v>
      </c>
      <c r="D1094" s="13">
        <v>25125</v>
      </c>
      <c r="F1094" s="11">
        <v>1084</v>
      </c>
      <c r="G1094" s="12">
        <f t="shared" si="98"/>
        <v>25406.25</v>
      </c>
      <c r="H1094" s="12">
        <f t="shared" si="99"/>
        <v>6.25</v>
      </c>
      <c r="I1094" s="13">
        <v>25400</v>
      </c>
      <c r="K1094" s="11">
        <v>1084</v>
      </c>
      <c r="L1094" s="12">
        <f t="shared" si="100"/>
        <v>25406.25</v>
      </c>
      <c r="M1094" s="12">
        <f t="shared" si="101"/>
        <v>1.25</v>
      </c>
      <c r="N1094" s="13">
        <v>25405</v>
      </c>
    </row>
    <row r="1095" spans="1:14" x14ac:dyDescent="0.25">
      <c r="A1095" s="11">
        <v>1085</v>
      </c>
      <c r="B1095" s="12">
        <f t="shared" si="96"/>
        <v>25429.6875</v>
      </c>
      <c r="C1095" s="12">
        <f t="shared" si="97"/>
        <v>304.6875</v>
      </c>
      <c r="D1095" s="13">
        <v>25125</v>
      </c>
      <c r="F1095" s="11">
        <v>1085</v>
      </c>
      <c r="G1095" s="12">
        <f t="shared" si="98"/>
        <v>25429.6875</v>
      </c>
      <c r="H1095" s="12">
        <f t="shared" si="99"/>
        <v>4.6875</v>
      </c>
      <c r="I1095" s="13">
        <v>25425</v>
      </c>
      <c r="K1095" s="11">
        <v>1085</v>
      </c>
      <c r="L1095" s="12">
        <f t="shared" si="100"/>
        <v>25429.6875</v>
      </c>
      <c r="M1095" s="12">
        <f t="shared" si="101"/>
        <v>4.6875</v>
      </c>
      <c r="N1095" s="13">
        <v>25425</v>
      </c>
    </row>
    <row r="1096" spans="1:14" x14ac:dyDescent="0.25">
      <c r="A1096" s="11">
        <v>1086</v>
      </c>
      <c r="B1096" s="12">
        <f t="shared" si="96"/>
        <v>25453.125</v>
      </c>
      <c r="C1096" s="12">
        <f t="shared" si="97"/>
        <v>328.125</v>
      </c>
      <c r="D1096" s="13">
        <v>25125</v>
      </c>
      <c r="F1096" s="11">
        <v>1086</v>
      </c>
      <c r="G1096" s="12">
        <f t="shared" si="98"/>
        <v>25453.125</v>
      </c>
      <c r="H1096" s="12">
        <f t="shared" si="99"/>
        <v>3.125</v>
      </c>
      <c r="I1096" s="13">
        <v>25450</v>
      </c>
      <c r="K1096" s="11">
        <v>1086</v>
      </c>
      <c r="L1096" s="12">
        <f t="shared" si="100"/>
        <v>25453.125</v>
      </c>
      <c r="M1096" s="12">
        <f t="shared" si="101"/>
        <v>3.125</v>
      </c>
      <c r="N1096" s="13">
        <v>25450</v>
      </c>
    </row>
    <row r="1097" spans="1:14" x14ac:dyDescent="0.25">
      <c r="A1097" s="11">
        <v>1087</v>
      </c>
      <c r="B1097" s="12">
        <f t="shared" si="96"/>
        <v>25476.5625</v>
      </c>
      <c r="C1097" s="12">
        <f t="shared" si="97"/>
        <v>351.5625</v>
      </c>
      <c r="D1097" s="13">
        <v>25125</v>
      </c>
      <c r="F1097" s="11">
        <v>1087</v>
      </c>
      <c r="G1097" s="12">
        <f t="shared" si="98"/>
        <v>25476.5625</v>
      </c>
      <c r="H1097" s="12">
        <f t="shared" si="99"/>
        <v>1.5625</v>
      </c>
      <c r="I1097" s="13">
        <v>25475</v>
      </c>
      <c r="K1097" s="11">
        <v>1087</v>
      </c>
      <c r="L1097" s="12">
        <f t="shared" si="100"/>
        <v>25476.5625</v>
      </c>
      <c r="M1097" s="12">
        <f t="shared" si="101"/>
        <v>6.5625</v>
      </c>
      <c r="N1097" s="13">
        <v>25470</v>
      </c>
    </row>
    <row r="1098" spans="1:14" x14ac:dyDescent="0.25">
      <c r="A1098" s="11">
        <v>1088</v>
      </c>
      <c r="B1098" s="12">
        <f t="shared" si="96"/>
        <v>25500</v>
      </c>
      <c r="C1098" s="12">
        <f t="shared" si="97"/>
        <v>0</v>
      </c>
      <c r="D1098" s="13">
        <v>25500</v>
      </c>
      <c r="F1098" s="11">
        <v>1088</v>
      </c>
      <c r="G1098" s="12">
        <f t="shared" si="98"/>
        <v>25500</v>
      </c>
      <c r="H1098" s="12">
        <f t="shared" si="99"/>
        <v>0</v>
      </c>
      <c r="I1098" s="13">
        <v>25500</v>
      </c>
      <c r="K1098" s="11">
        <v>1088</v>
      </c>
      <c r="L1098" s="12">
        <f t="shared" si="100"/>
        <v>25500</v>
      </c>
      <c r="M1098" s="12">
        <f t="shared" si="101"/>
        <v>0</v>
      </c>
      <c r="N1098" s="13">
        <v>25500</v>
      </c>
    </row>
    <row r="1099" spans="1:14" x14ac:dyDescent="0.25">
      <c r="A1099" s="11">
        <v>1089</v>
      </c>
      <c r="B1099" s="12">
        <f t="shared" si="96"/>
        <v>25523.4375</v>
      </c>
      <c r="C1099" s="12">
        <f t="shared" si="97"/>
        <v>23.4375</v>
      </c>
      <c r="D1099" s="13">
        <v>25500</v>
      </c>
      <c r="F1099" s="11">
        <v>1089</v>
      </c>
      <c r="G1099" s="12">
        <f t="shared" si="98"/>
        <v>25523.4375</v>
      </c>
      <c r="H1099" s="12">
        <f t="shared" si="99"/>
        <v>13.4375</v>
      </c>
      <c r="I1099" s="13">
        <v>25510</v>
      </c>
      <c r="K1099" s="11">
        <v>1089</v>
      </c>
      <c r="L1099" s="12">
        <f t="shared" si="100"/>
        <v>25523.4375</v>
      </c>
      <c r="M1099" s="12">
        <f t="shared" si="101"/>
        <v>3.4375</v>
      </c>
      <c r="N1099" s="13">
        <v>25520</v>
      </c>
    </row>
    <row r="1100" spans="1:14" x14ac:dyDescent="0.25">
      <c r="A1100" s="11">
        <v>1090</v>
      </c>
      <c r="B1100" s="12">
        <f t="shared" si="96"/>
        <v>25546.875</v>
      </c>
      <c r="C1100" s="12">
        <f t="shared" si="97"/>
        <v>46.875</v>
      </c>
      <c r="D1100" s="13">
        <v>25500</v>
      </c>
      <c r="F1100" s="11">
        <v>1090</v>
      </c>
      <c r="G1100" s="12">
        <f t="shared" si="98"/>
        <v>25546.875</v>
      </c>
      <c r="H1100" s="12">
        <f t="shared" si="99"/>
        <v>11.875</v>
      </c>
      <c r="I1100" s="13">
        <v>25535</v>
      </c>
      <c r="K1100" s="11">
        <v>1090</v>
      </c>
      <c r="L1100" s="12">
        <f t="shared" si="100"/>
        <v>25546.875</v>
      </c>
      <c r="M1100" s="12">
        <f t="shared" si="101"/>
        <v>1.875</v>
      </c>
      <c r="N1100" s="13">
        <v>25545</v>
      </c>
    </row>
    <row r="1101" spans="1:14" x14ac:dyDescent="0.25">
      <c r="A1101" s="11">
        <v>1091</v>
      </c>
      <c r="B1101" s="12">
        <f t="shared" ref="B1101:B1164" si="102">A1101*375/16</f>
        <v>25570.3125</v>
      </c>
      <c r="C1101" s="12">
        <f t="shared" ref="C1101:C1164" si="103">B1101-D1101</f>
        <v>70.3125</v>
      </c>
      <c r="D1101" s="13">
        <v>25500</v>
      </c>
      <c r="F1101" s="11">
        <v>1091</v>
      </c>
      <c r="G1101" s="12">
        <f t="shared" ref="G1101:G1164" si="104">F1101*375/16</f>
        <v>25570.3125</v>
      </c>
      <c r="H1101" s="12">
        <f t="shared" ref="H1101:H1164" si="105">G1101-I1101</f>
        <v>10.3125</v>
      </c>
      <c r="I1101" s="13">
        <v>25560</v>
      </c>
      <c r="K1101" s="11">
        <v>1091</v>
      </c>
      <c r="L1101" s="12">
        <f t="shared" ref="L1101:L1164" si="106">K1101*375/16</f>
        <v>25570.3125</v>
      </c>
      <c r="M1101" s="12">
        <f t="shared" ref="M1101:M1164" si="107">L1101-N1101</f>
        <v>5.3125</v>
      </c>
      <c r="N1101" s="13">
        <v>25565</v>
      </c>
    </row>
    <row r="1102" spans="1:14" x14ac:dyDescent="0.25">
      <c r="A1102" s="11">
        <v>1092</v>
      </c>
      <c r="B1102" s="12">
        <f t="shared" si="102"/>
        <v>25593.75</v>
      </c>
      <c r="C1102" s="12">
        <f t="shared" si="103"/>
        <v>93.75</v>
      </c>
      <c r="D1102" s="13">
        <v>25500</v>
      </c>
      <c r="F1102" s="11">
        <v>1092</v>
      </c>
      <c r="G1102" s="12">
        <f t="shared" si="104"/>
        <v>25593.75</v>
      </c>
      <c r="H1102" s="12">
        <f t="shared" si="105"/>
        <v>8.75</v>
      </c>
      <c r="I1102" s="13">
        <v>25585</v>
      </c>
      <c r="K1102" s="11">
        <v>1092</v>
      </c>
      <c r="L1102" s="12">
        <f t="shared" si="106"/>
        <v>25593.75</v>
      </c>
      <c r="M1102" s="12">
        <f t="shared" si="107"/>
        <v>3.75</v>
      </c>
      <c r="N1102" s="13">
        <v>25590</v>
      </c>
    </row>
    <row r="1103" spans="1:14" x14ac:dyDescent="0.25">
      <c r="A1103" s="11">
        <v>1093</v>
      </c>
      <c r="B1103" s="12">
        <f t="shared" si="102"/>
        <v>25617.1875</v>
      </c>
      <c r="C1103" s="12">
        <f t="shared" si="103"/>
        <v>117.1875</v>
      </c>
      <c r="D1103" s="13">
        <v>25500</v>
      </c>
      <c r="F1103" s="11">
        <v>1093</v>
      </c>
      <c r="G1103" s="12">
        <f t="shared" si="104"/>
        <v>25617.1875</v>
      </c>
      <c r="H1103" s="12">
        <f t="shared" si="105"/>
        <v>7.1875</v>
      </c>
      <c r="I1103" s="13">
        <v>25610</v>
      </c>
      <c r="K1103" s="11">
        <v>1093</v>
      </c>
      <c r="L1103" s="12">
        <f t="shared" si="106"/>
        <v>25617.1875</v>
      </c>
      <c r="M1103" s="12">
        <f t="shared" si="107"/>
        <v>2.1875</v>
      </c>
      <c r="N1103" s="13">
        <v>25615</v>
      </c>
    </row>
    <row r="1104" spans="1:14" x14ac:dyDescent="0.25">
      <c r="A1104" s="11">
        <v>1094</v>
      </c>
      <c r="B1104" s="12">
        <f t="shared" si="102"/>
        <v>25640.625</v>
      </c>
      <c r="C1104" s="12">
        <f t="shared" si="103"/>
        <v>140.625</v>
      </c>
      <c r="D1104" s="13">
        <v>25500</v>
      </c>
      <c r="F1104" s="11">
        <v>1094</v>
      </c>
      <c r="G1104" s="12">
        <f t="shared" si="104"/>
        <v>25640.625</v>
      </c>
      <c r="H1104" s="12">
        <f t="shared" si="105"/>
        <v>5.625</v>
      </c>
      <c r="I1104" s="13">
        <v>25635</v>
      </c>
      <c r="K1104" s="11">
        <v>1094</v>
      </c>
      <c r="L1104" s="12">
        <f t="shared" si="106"/>
        <v>25640.625</v>
      </c>
      <c r="M1104" s="12">
        <f t="shared" si="107"/>
        <v>5.625</v>
      </c>
      <c r="N1104" s="13">
        <v>25635</v>
      </c>
    </row>
    <row r="1105" spans="1:14" x14ac:dyDescent="0.25">
      <c r="A1105" s="11">
        <v>1095</v>
      </c>
      <c r="B1105" s="12">
        <f t="shared" si="102"/>
        <v>25664.0625</v>
      </c>
      <c r="C1105" s="12">
        <f t="shared" si="103"/>
        <v>164.0625</v>
      </c>
      <c r="D1105" s="13">
        <v>25500</v>
      </c>
      <c r="F1105" s="11">
        <v>1095</v>
      </c>
      <c r="G1105" s="12">
        <f t="shared" si="104"/>
        <v>25664.0625</v>
      </c>
      <c r="H1105" s="12">
        <f t="shared" si="105"/>
        <v>4.0625</v>
      </c>
      <c r="I1105" s="13">
        <v>25660</v>
      </c>
      <c r="K1105" s="11">
        <v>1095</v>
      </c>
      <c r="L1105" s="12">
        <f t="shared" si="106"/>
        <v>25664.0625</v>
      </c>
      <c r="M1105" s="12">
        <f t="shared" si="107"/>
        <v>4.0625</v>
      </c>
      <c r="N1105" s="13">
        <v>25660</v>
      </c>
    </row>
    <row r="1106" spans="1:14" x14ac:dyDescent="0.25">
      <c r="A1106" s="11">
        <v>1096</v>
      </c>
      <c r="B1106" s="12">
        <f t="shared" si="102"/>
        <v>25687.5</v>
      </c>
      <c r="C1106" s="12">
        <f t="shared" si="103"/>
        <v>187.5</v>
      </c>
      <c r="D1106" s="13">
        <v>25500</v>
      </c>
      <c r="F1106" s="11">
        <v>1096</v>
      </c>
      <c r="G1106" s="12">
        <f t="shared" si="104"/>
        <v>25687.5</v>
      </c>
      <c r="H1106" s="12">
        <f t="shared" si="105"/>
        <v>2.5</v>
      </c>
      <c r="I1106" s="13">
        <v>25685</v>
      </c>
      <c r="K1106" s="11">
        <v>1096</v>
      </c>
      <c r="L1106" s="12">
        <f t="shared" si="106"/>
        <v>25687.5</v>
      </c>
      <c r="M1106" s="12">
        <f t="shared" si="107"/>
        <v>2.5</v>
      </c>
      <c r="N1106" s="13">
        <v>25685</v>
      </c>
    </row>
    <row r="1107" spans="1:14" x14ac:dyDescent="0.25">
      <c r="A1107" s="11">
        <v>1097</v>
      </c>
      <c r="B1107" s="12">
        <f t="shared" si="102"/>
        <v>25710.9375</v>
      </c>
      <c r="C1107" s="12">
        <f t="shared" si="103"/>
        <v>210.9375</v>
      </c>
      <c r="D1107" s="13">
        <v>25500</v>
      </c>
      <c r="F1107" s="11">
        <v>1097</v>
      </c>
      <c r="G1107" s="12">
        <f t="shared" si="104"/>
        <v>25710.9375</v>
      </c>
      <c r="H1107" s="12">
        <f t="shared" si="105"/>
        <v>10.9375</v>
      </c>
      <c r="I1107" s="13">
        <v>25700</v>
      </c>
      <c r="K1107" s="11">
        <v>1097</v>
      </c>
      <c r="L1107" s="12">
        <f t="shared" si="106"/>
        <v>25710.9375</v>
      </c>
      <c r="M1107" s="12">
        <f t="shared" si="107"/>
        <v>0.9375</v>
      </c>
      <c r="N1107" s="13">
        <v>25710</v>
      </c>
    </row>
    <row r="1108" spans="1:14" x14ac:dyDescent="0.25">
      <c r="A1108" s="11">
        <v>1098</v>
      </c>
      <c r="B1108" s="12">
        <f t="shared" si="102"/>
        <v>25734.375</v>
      </c>
      <c r="C1108" s="12">
        <f t="shared" si="103"/>
        <v>234.375</v>
      </c>
      <c r="D1108" s="13">
        <v>25500</v>
      </c>
      <c r="F1108" s="11">
        <v>1098</v>
      </c>
      <c r="G1108" s="12">
        <f t="shared" si="104"/>
        <v>25734.375</v>
      </c>
      <c r="H1108" s="12">
        <f t="shared" si="105"/>
        <v>9.375</v>
      </c>
      <c r="I1108" s="13">
        <v>25725</v>
      </c>
      <c r="K1108" s="11">
        <v>1098</v>
      </c>
      <c r="L1108" s="12">
        <f t="shared" si="106"/>
        <v>25734.375</v>
      </c>
      <c r="M1108" s="12">
        <f t="shared" si="107"/>
        <v>4.375</v>
      </c>
      <c r="N1108" s="13">
        <v>25730</v>
      </c>
    </row>
    <row r="1109" spans="1:14" x14ac:dyDescent="0.25">
      <c r="A1109" s="11">
        <v>1099</v>
      </c>
      <c r="B1109" s="12">
        <f t="shared" si="102"/>
        <v>25757.8125</v>
      </c>
      <c r="C1109" s="12">
        <f t="shared" si="103"/>
        <v>257.8125</v>
      </c>
      <c r="D1109" s="13">
        <v>25500</v>
      </c>
      <c r="F1109" s="11">
        <v>1099</v>
      </c>
      <c r="G1109" s="12">
        <f t="shared" si="104"/>
        <v>25757.8125</v>
      </c>
      <c r="H1109" s="12">
        <f t="shared" si="105"/>
        <v>7.8125</v>
      </c>
      <c r="I1109" s="13">
        <v>25750</v>
      </c>
      <c r="K1109" s="11">
        <v>1099</v>
      </c>
      <c r="L1109" s="12">
        <f t="shared" si="106"/>
        <v>25757.8125</v>
      </c>
      <c r="M1109" s="12">
        <f t="shared" si="107"/>
        <v>2.8125</v>
      </c>
      <c r="N1109" s="13">
        <v>25755</v>
      </c>
    </row>
    <row r="1110" spans="1:14" x14ac:dyDescent="0.25">
      <c r="A1110" s="11">
        <v>1100</v>
      </c>
      <c r="B1110" s="12">
        <f t="shared" si="102"/>
        <v>25781.25</v>
      </c>
      <c r="C1110" s="12">
        <f t="shared" si="103"/>
        <v>281.25</v>
      </c>
      <c r="D1110" s="13">
        <v>25500</v>
      </c>
      <c r="F1110" s="11">
        <v>1100</v>
      </c>
      <c r="G1110" s="12">
        <f t="shared" si="104"/>
        <v>25781.25</v>
      </c>
      <c r="H1110" s="12">
        <f t="shared" si="105"/>
        <v>6.25</v>
      </c>
      <c r="I1110" s="13">
        <v>25775</v>
      </c>
      <c r="K1110" s="11">
        <v>1100</v>
      </c>
      <c r="L1110" s="12">
        <f t="shared" si="106"/>
        <v>25781.25</v>
      </c>
      <c r="M1110" s="12">
        <f t="shared" si="107"/>
        <v>1.25</v>
      </c>
      <c r="N1110" s="13">
        <v>25780</v>
      </c>
    </row>
    <row r="1111" spans="1:14" x14ac:dyDescent="0.25">
      <c r="A1111" s="11">
        <v>1101</v>
      </c>
      <c r="B1111" s="12">
        <f t="shared" si="102"/>
        <v>25804.6875</v>
      </c>
      <c r="C1111" s="12">
        <f t="shared" si="103"/>
        <v>304.6875</v>
      </c>
      <c r="D1111" s="13">
        <v>25500</v>
      </c>
      <c r="F1111" s="11">
        <v>1101</v>
      </c>
      <c r="G1111" s="12">
        <f t="shared" si="104"/>
        <v>25804.6875</v>
      </c>
      <c r="H1111" s="12">
        <f t="shared" si="105"/>
        <v>4.6875</v>
      </c>
      <c r="I1111" s="13">
        <v>25800</v>
      </c>
      <c r="K1111" s="11">
        <v>1101</v>
      </c>
      <c r="L1111" s="12">
        <f t="shared" si="106"/>
        <v>25804.6875</v>
      </c>
      <c r="M1111" s="12">
        <f t="shared" si="107"/>
        <v>4.6875</v>
      </c>
      <c r="N1111" s="13">
        <v>25800</v>
      </c>
    </row>
    <row r="1112" spans="1:14" x14ac:dyDescent="0.25">
      <c r="A1112" s="11">
        <v>1102</v>
      </c>
      <c r="B1112" s="12">
        <f t="shared" si="102"/>
        <v>25828.125</v>
      </c>
      <c r="C1112" s="12">
        <f t="shared" si="103"/>
        <v>328.125</v>
      </c>
      <c r="D1112" s="13">
        <v>25500</v>
      </c>
      <c r="F1112" s="11">
        <v>1102</v>
      </c>
      <c r="G1112" s="12">
        <f t="shared" si="104"/>
        <v>25828.125</v>
      </c>
      <c r="H1112" s="12">
        <f t="shared" si="105"/>
        <v>3.125</v>
      </c>
      <c r="I1112" s="13">
        <v>25825</v>
      </c>
      <c r="K1112" s="11">
        <v>1102</v>
      </c>
      <c r="L1112" s="12">
        <f t="shared" si="106"/>
        <v>25828.125</v>
      </c>
      <c r="M1112" s="12">
        <f t="shared" si="107"/>
        <v>3.125</v>
      </c>
      <c r="N1112" s="13">
        <v>25825</v>
      </c>
    </row>
    <row r="1113" spans="1:14" x14ac:dyDescent="0.25">
      <c r="A1113" s="11">
        <v>1103</v>
      </c>
      <c r="B1113" s="12">
        <f t="shared" si="102"/>
        <v>25851.5625</v>
      </c>
      <c r="C1113" s="12">
        <f t="shared" si="103"/>
        <v>351.5625</v>
      </c>
      <c r="D1113" s="13">
        <v>25500</v>
      </c>
      <c r="F1113" s="11">
        <v>1103</v>
      </c>
      <c r="G1113" s="12">
        <f t="shared" si="104"/>
        <v>25851.5625</v>
      </c>
      <c r="H1113" s="12">
        <f t="shared" si="105"/>
        <v>1.5625</v>
      </c>
      <c r="I1113" s="13">
        <v>25850</v>
      </c>
      <c r="K1113" s="11">
        <v>1103</v>
      </c>
      <c r="L1113" s="12">
        <f t="shared" si="106"/>
        <v>25851.5625</v>
      </c>
      <c r="M1113" s="12">
        <f t="shared" si="107"/>
        <v>6.5625</v>
      </c>
      <c r="N1113" s="13">
        <v>25845</v>
      </c>
    </row>
    <row r="1114" spans="1:14" x14ac:dyDescent="0.25">
      <c r="A1114" s="11">
        <v>1104</v>
      </c>
      <c r="B1114" s="12">
        <f t="shared" si="102"/>
        <v>25875</v>
      </c>
      <c r="C1114" s="12">
        <f t="shared" si="103"/>
        <v>0</v>
      </c>
      <c r="D1114" s="13">
        <v>25875</v>
      </c>
      <c r="F1114" s="11">
        <v>1104</v>
      </c>
      <c r="G1114" s="12">
        <f t="shared" si="104"/>
        <v>25875</v>
      </c>
      <c r="H1114" s="12">
        <f t="shared" si="105"/>
        <v>0</v>
      </c>
      <c r="I1114" s="13">
        <v>25875</v>
      </c>
      <c r="K1114" s="11">
        <v>1104</v>
      </c>
      <c r="L1114" s="12">
        <f t="shared" si="106"/>
        <v>25875</v>
      </c>
      <c r="M1114" s="12">
        <f t="shared" si="107"/>
        <v>0</v>
      </c>
      <c r="N1114" s="13">
        <v>25875</v>
      </c>
    </row>
    <row r="1115" spans="1:14" x14ac:dyDescent="0.25">
      <c r="A1115" s="11">
        <v>1105</v>
      </c>
      <c r="B1115" s="12">
        <f t="shared" si="102"/>
        <v>25898.4375</v>
      </c>
      <c r="C1115" s="12">
        <f t="shared" si="103"/>
        <v>23.4375</v>
      </c>
      <c r="D1115" s="13">
        <v>25875</v>
      </c>
      <c r="F1115" s="11">
        <v>1105</v>
      </c>
      <c r="G1115" s="12">
        <f t="shared" si="104"/>
        <v>25898.4375</v>
      </c>
      <c r="H1115" s="12">
        <f t="shared" si="105"/>
        <v>13.4375</v>
      </c>
      <c r="I1115" s="13">
        <v>25885</v>
      </c>
      <c r="K1115" s="11">
        <v>1105</v>
      </c>
      <c r="L1115" s="12">
        <f t="shared" si="106"/>
        <v>25898.4375</v>
      </c>
      <c r="M1115" s="12">
        <f t="shared" si="107"/>
        <v>3.4375</v>
      </c>
      <c r="N1115" s="13">
        <v>25895</v>
      </c>
    </row>
    <row r="1116" spans="1:14" x14ac:dyDescent="0.25">
      <c r="A1116" s="11">
        <v>1106</v>
      </c>
      <c r="B1116" s="12">
        <f t="shared" si="102"/>
        <v>25921.875</v>
      </c>
      <c r="C1116" s="12">
        <f t="shared" si="103"/>
        <v>46.875</v>
      </c>
      <c r="D1116" s="13">
        <v>25875</v>
      </c>
      <c r="F1116" s="11">
        <v>1106</v>
      </c>
      <c r="G1116" s="12">
        <f t="shared" si="104"/>
        <v>25921.875</v>
      </c>
      <c r="H1116" s="12">
        <f t="shared" si="105"/>
        <v>11.875</v>
      </c>
      <c r="I1116" s="13">
        <v>25910</v>
      </c>
      <c r="K1116" s="11">
        <v>1106</v>
      </c>
      <c r="L1116" s="12">
        <f t="shared" si="106"/>
        <v>25921.875</v>
      </c>
      <c r="M1116" s="12">
        <f t="shared" si="107"/>
        <v>1.875</v>
      </c>
      <c r="N1116" s="13">
        <v>25920</v>
      </c>
    </row>
    <row r="1117" spans="1:14" x14ac:dyDescent="0.25">
      <c r="A1117" s="11">
        <v>1107</v>
      </c>
      <c r="B1117" s="12">
        <f t="shared" si="102"/>
        <v>25945.3125</v>
      </c>
      <c r="C1117" s="12">
        <f t="shared" si="103"/>
        <v>70.3125</v>
      </c>
      <c r="D1117" s="13">
        <v>25875</v>
      </c>
      <c r="F1117" s="11">
        <v>1107</v>
      </c>
      <c r="G1117" s="12">
        <f t="shared" si="104"/>
        <v>25945.3125</v>
      </c>
      <c r="H1117" s="12">
        <f t="shared" si="105"/>
        <v>10.3125</v>
      </c>
      <c r="I1117" s="13">
        <v>25935</v>
      </c>
      <c r="K1117" s="11">
        <v>1107</v>
      </c>
      <c r="L1117" s="12">
        <f t="shared" si="106"/>
        <v>25945.3125</v>
      </c>
      <c r="M1117" s="12">
        <f t="shared" si="107"/>
        <v>5.3125</v>
      </c>
      <c r="N1117" s="13">
        <v>25940</v>
      </c>
    </row>
    <row r="1118" spans="1:14" x14ac:dyDescent="0.25">
      <c r="A1118" s="11">
        <v>1108</v>
      </c>
      <c r="B1118" s="12">
        <f t="shared" si="102"/>
        <v>25968.75</v>
      </c>
      <c r="C1118" s="12">
        <f t="shared" si="103"/>
        <v>93.75</v>
      </c>
      <c r="D1118" s="13">
        <v>25875</v>
      </c>
      <c r="F1118" s="11">
        <v>1108</v>
      </c>
      <c r="G1118" s="12">
        <f t="shared" si="104"/>
        <v>25968.75</v>
      </c>
      <c r="H1118" s="12">
        <f t="shared" si="105"/>
        <v>8.75</v>
      </c>
      <c r="I1118" s="13">
        <v>25960</v>
      </c>
      <c r="K1118" s="11">
        <v>1108</v>
      </c>
      <c r="L1118" s="12">
        <f t="shared" si="106"/>
        <v>25968.75</v>
      </c>
      <c r="M1118" s="12">
        <f t="shared" si="107"/>
        <v>3.75</v>
      </c>
      <c r="N1118" s="13">
        <v>25965</v>
      </c>
    </row>
    <row r="1119" spans="1:14" x14ac:dyDescent="0.25">
      <c r="A1119" s="11">
        <v>1109</v>
      </c>
      <c r="B1119" s="12">
        <f t="shared" si="102"/>
        <v>25992.1875</v>
      </c>
      <c r="C1119" s="12">
        <f t="shared" si="103"/>
        <v>117.1875</v>
      </c>
      <c r="D1119" s="13">
        <v>25875</v>
      </c>
      <c r="F1119" s="11">
        <v>1109</v>
      </c>
      <c r="G1119" s="12">
        <f t="shared" si="104"/>
        <v>25992.1875</v>
      </c>
      <c r="H1119" s="12">
        <f t="shared" si="105"/>
        <v>7.1875</v>
      </c>
      <c r="I1119" s="13">
        <v>25985</v>
      </c>
      <c r="K1119" s="11">
        <v>1109</v>
      </c>
      <c r="L1119" s="12">
        <f t="shared" si="106"/>
        <v>25992.1875</v>
      </c>
      <c r="M1119" s="12">
        <f t="shared" si="107"/>
        <v>2.1875</v>
      </c>
      <c r="N1119" s="13">
        <v>25990</v>
      </c>
    </row>
    <row r="1120" spans="1:14" x14ac:dyDescent="0.25">
      <c r="A1120" s="11">
        <v>1110</v>
      </c>
      <c r="B1120" s="12">
        <f t="shared" si="102"/>
        <v>26015.625</v>
      </c>
      <c r="C1120" s="12">
        <f t="shared" si="103"/>
        <v>140.625</v>
      </c>
      <c r="D1120" s="13">
        <v>25875</v>
      </c>
      <c r="F1120" s="11">
        <v>1110</v>
      </c>
      <c r="G1120" s="12">
        <f t="shared" si="104"/>
        <v>26015.625</v>
      </c>
      <c r="H1120" s="12">
        <f t="shared" si="105"/>
        <v>5.625</v>
      </c>
      <c r="I1120" s="13">
        <v>26010</v>
      </c>
      <c r="K1120" s="11">
        <v>1110</v>
      </c>
      <c r="L1120" s="12">
        <f t="shared" si="106"/>
        <v>26015.625</v>
      </c>
      <c r="M1120" s="12">
        <f t="shared" si="107"/>
        <v>5.625</v>
      </c>
      <c r="N1120" s="13">
        <v>26010</v>
      </c>
    </row>
    <row r="1121" spans="1:14" x14ac:dyDescent="0.25">
      <c r="A1121" s="11">
        <v>1111</v>
      </c>
      <c r="B1121" s="12">
        <f t="shared" si="102"/>
        <v>26039.0625</v>
      </c>
      <c r="C1121" s="12">
        <f t="shared" si="103"/>
        <v>164.0625</v>
      </c>
      <c r="D1121" s="13">
        <v>25875</v>
      </c>
      <c r="F1121" s="11">
        <v>1111</v>
      </c>
      <c r="G1121" s="12">
        <f t="shared" si="104"/>
        <v>26039.0625</v>
      </c>
      <c r="H1121" s="12">
        <f t="shared" si="105"/>
        <v>4.0625</v>
      </c>
      <c r="I1121" s="13">
        <v>26035</v>
      </c>
      <c r="K1121" s="11">
        <v>1111</v>
      </c>
      <c r="L1121" s="12">
        <f t="shared" si="106"/>
        <v>26039.0625</v>
      </c>
      <c r="M1121" s="12">
        <f t="shared" si="107"/>
        <v>4.0625</v>
      </c>
      <c r="N1121" s="13">
        <v>26035</v>
      </c>
    </row>
    <row r="1122" spans="1:14" x14ac:dyDescent="0.25">
      <c r="A1122" s="11">
        <v>1112</v>
      </c>
      <c r="B1122" s="12">
        <f t="shared" si="102"/>
        <v>26062.5</v>
      </c>
      <c r="C1122" s="12">
        <f t="shared" si="103"/>
        <v>187.5</v>
      </c>
      <c r="D1122" s="13">
        <v>25875</v>
      </c>
      <c r="F1122" s="11">
        <v>1112</v>
      </c>
      <c r="G1122" s="12">
        <f t="shared" si="104"/>
        <v>26062.5</v>
      </c>
      <c r="H1122" s="12">
        <f t="shared" si="105"/>
        <v>2.5</v>
      </c>
      <c r="I1122" s="13">
        <v>26060</v>
      </c>
      <c r="K1122" s="11">
        <v>1112</v>
      </c>
      <c r="L1122" s="12">
        <f t="shared" si="106"/>
        <v>26062.5</v>
      </c>
      <c r="M1122" s="12">
        <f t="shared" si="107"/>
        <v>2.5</v>
      </c>
      <c r="N1122" s="13">
        <v>26060</v>
      </c>
    </row>
    <row r="1123" spans="1:14" x14ac:dyDescent="0.25">
      <c r="A1123" s="11">
        <v>1113</v>
      </c>
      <c r="B1123" s="12">
        <f t="shared" si="102"/>
        <v>26085.9375</v>
      </c>
      <c r="C1123" s="12">
        <f t="shared" si="103"/>
        <v>210.9375</v>
      </c>
      <c r="D1123" s="13">
        <v>25875</v>
      </c>
      <c r="F1123" s="11">
        <v>1113</v>
      </c>
      <c r="G1123" s="12">
        <f t="shared" si="104"/>
        <v>26085.9375</v>
      </c>
      <c r="H1123" s="12">
        <f t="shared" si="105"/>
        <v>10.9375</v>
      </c>
      <c r="I1123" s="13">
        <v>26075</v>
      </c>
      <c r="K1123" s="11">
        <v>1113</v>
      </c>
      <c r="L1123" s="12">
        <f t="shared" si="106"/>
        <v>26085.9375</v>
      </c>
      <c r="M1123" s="12">
        <f t="shared" si="107"/>
        <v>0.9375</v>
      </c>
      <c r="N1123" s="13">
        <v>26085</v>
      </c>
    </row>
    <row r="1124" spans="1:14" x14ac:dyDescent="0.25">
      <c r="A1124" s="11">
        <v>1114</v>
      </c>
      <c r="B1124" s="12">
        <f t="shared" si="102"/>
        <v>26109.375</v>
      </c>
      <c r="C1124" s="12">
        <f t="shared" si="103"/>
        <v>234.375</v>
      </c>
      <c r="D1124" s="13">
        <v>25875</v>
      </c>
      <c r="F1124" s="11">
        <v>1114</v>
      </c>
      <c r="G1124" s="12">
        <f t="shared" si="104"/>
        <v>26109.375</v>
      </c>
      <c r="H1124" s="12">
        <f t="shared" si="105"/>
        <v>9.375</v>
      </c>
      <c r="I1124" s="13">
        <v>26100</v>
      </c>
      <c r="K1124" s="11">
        <v>1114</v>
      </c>
      <c r="L1124" s="12">
        <f t="shared" si="106"/>
        <v>26109.375</v>
      </c>
      <c r="M1124" s="12">
        <f t="shared" si="107"/>
        <v>4.375</v>
      </c>
      <c r="N1124" s="13">
        <v>26105</v>
      </c>
    </row>
    <row r="1125" spans="1:14" x14ac:dyDescent="0.25">
      <c r="A1125" s="11">
        <v>1115</v>
      </c>
      <c r="B1125" s="12">
        <f t="shared" si="102"/>
        <v>26132.8125</v>
      </c>
      <c r="C1125" s="12">
        <f t="shared" si="103"/>
        <v>257.8125</v>
      </c>
      <c r="D1125" s="13">
        <v>25875</v>
      </c>
      <c r="F1125" s="11">
        <v>1115</v>
      </c>
      <c r="G1125" s="12">
        <f t="shared" si="104"/>
        <v>26132.8125</v>
      </c>
      <c r="H1125" s="12">
        <f t="shared" si="105"/>
        <v>7.8125</v>
      </c>
      <c r="I1125" s="13">
        <v>26125</v>
      </c>
      <c r="K1125" s="11">
        <v>1115</v>
      </c>
      <c r="L1125" s="12">
        <f t="shared" si="106"/>
        <v>26132.8125</v>
      </c>
      <c r="M1125" s="12">
        <f t="shared" si="107"/>
        <v>2.8125</v>
      </c>
      <c r="N1125" s="13">
        <v>26130</v>
      </c>
    </row>
    <row r="1126" spans="1:14" x14ac:dyDescent="0.25">
      <c r="A1126" s="11">
        <v>1116</v>
      </c>
      <c r="B1126" s="12">
        <f t="shared" si="102"/>
        <v>26156.25</v>
      </c>
      <c r="C1126" s="12">
        <f t="shared" si="103"/>
        <v>281.25</v>
      </c>
      <c r="D1126" s="13">
        <v>25875</v>
      </c>
      <c r="F1126" s="11">
        <v>1116</v>
      </c>
      <c r="G1126" s="12">
        <f t="shared" si="104"/>
        <v>26156.25</v>
      </c>
      <c r="H1126" s="12">
        <f t="shared" si="105"/>
        <v>6.25</v>
      </c>
      <c r="I1126" s="13">
        <v>26150</v>
      </c>
      <c r="K1126" s="11">
        <v>1116</v>
      </c>
      <c r="L1126" s="12">
        <f t="shared" si="106"/>
        <v>26156.25</v>
      </c>
      <c r="M1126" s="12">
        <f t="shared" si="107"/>
        <v>1.25</v>
      </c>
      <c r="N1126" s="13">
        <v>26155</v>
      </c>
    </row>
    <row r="1127" spans="1:14" x14ac:dyDescent="0.25">
      <c r="A1127" s="11">
        <v>1117</v>
      </c>
      <c r="B1127" s="12">
        <f t="shared" si="102"/>
        <v>26179.6875</v>
      </c>
      <c r="C1127" s="12">
        <f t="shared" si="103"/>
        <v>304.6875</v>
      </c>
      <c r="D1127" s="13">
        <v>25875</v>
      </c>
      <c r="F1127" s="11">
        <v>1117</v>
      </c>
      <c r="G1127" s="12">
        <f t="shared" si="104"/>
        <v>26179.6875</v>
      </c>
      <c r="H1127" s="12">
        <f t="shared" si="105"/>
        <v>4.6875</v>
      </c>
      <c r="I1127" s="13">
        <v>26175</v>
      </c>
      <c r="K1127" s="11">
        <v>1117</v>
      </c>
      <c r="L1127" s="12">
        <f t="shared" si="106"/>
        <v>26179.6875</v>
      </c>
      <c r="M1127" s="12">
        <f t="shared" si="107"/>
        <v>4.6875</v>
      </c>
      <c r="N1127" s="13">
        <v>26175</v>
      </c>
    </row>
    <row r="1128" spans="1:14" x14ac:dyDescent="0.25">
      <c r="A1128" s="11">
        <v>1118</v>
      </c>
      <c r="B1128" s="12">
        <f t="shared" si="102"/>
        <v>26203.125</v>
      </c>
      <c r="C1128" s="12">
        <f t="shared" si="103"/>
        <v>328.125</v>
      </c>
      <c r="D1128" s="13">
        <v>25875</v>
      </c>
      <c r="F1128" s="11">
        <v>1118</v>
      </c>
      <c r="G1128" s="12">
        <f t="shared" si="104"/>
        <v>26203.125</v>
      </c>
      <c r="H1128" s="12">
        <f t="shared" si="105"/>
        <v>3.125</v>
      </c>
      <c r="I1128" s="13">
        <v>26200</v>
      </c>
      <c r="K1128" s="11">
        <v>1118</v>
      </c>
      <c r="L1128" s="12">
        <f t="shared" si="106"/>
        <v>26203.125</v>
      </c>
      <c r="M1128" s="12">
        <f t="shared" si="107"/>
        <v>3.125</v>
      </c>
      <c r="N1128" s="13">
        <v>26200</v>
      </c>
    </row>
    <row r="1129" spans="1:14" x14ac:dyDescent="0.25">
      <c r="A1129" s="11">
        <v>1119</v>
      </c>
      <c r="B1129" s="12">
        <f t="shared" si="102"/>
        <v>26226.5625</v>
      </c>
      <c r="C1129" s="12">
        <f t="shared" si="103"/>
        <v>351.5625</v>
      </c>
      <c r="D1129" s="13">
        <v>25875</v>
      </c>
      <c r="F1129" s="11">
        <v>1119</v>
      </c>
      <c r="G1129" s="12">
        <f t="shared" si="104"/>
        <v>26226.5625</v>
      </c>
      <c r="H1129" s="12">
        <f t="shared" si="105"/>
        <v>1.5625</v>
      </c>
      <c r="I1129" s="13">
        <v>26225</v>
      </c>
      <c r="K1129" s="11">
        <v>1119</v>
      </c>
      <c r="L1129" s="12">
        <f t="shared" si="106"/>
        <v>26226.5625</v>
      </c>
      <c r="M1129" s="12">
        <f t="shared" si="107"/>
        <v>6.5625</v>
      </c>
      <c r="N1129" s="13">
        <v>26220</v>
      </c>
    </row>
    <row r="1130" spans="1:14" x14ac:dyDescent="0.25">
      <c r="A1130" s="11">
        <v>1120</v>
      </c>
      <c r="B1130" s="12">
        <f t="shared" si="102"/>
        <v>26250</v>
      </c>
      <c r="C1130" s="12">
        <f t="shared" si="103"/>
        <v>0</v>
      </c>
      <c r="D1130" s="13">
        <v>26250</v>
      </c>
      <c r="F1130" s="11">
        <v>1120</v>
      </c>
      <c r="G1130" s="12">
        <f t="shared" si="104"/>
        <v>26250</v>
      </c>
      <c r="H1130" s="12">
        <f t="shared" si="105"/>
        <v>0</v>
      </c>
      <c r="I1130" s="13">
        <v>26250</v>
      </c>
      <c r="K1130" s="11">
        <v>1120</v>
      </c>
      <c r="L1130" s="12">
        <f t="shared" si="106"/>
        <v>26250</v>
      </c>
      <c r="M1130" s="12">
        <f t="shared" si="107"/>
        <v>0</v>
      </c>
      <c r="N1130" s="13">
        <v>26250</v>
      </c>
    </row>
    <row r="1131" spans="1:14" x14ac:dyDescent="0.25">
      <c r="A1131" s="11">
        <v>1121</v>
      </c>
      <c r="B1131" s="12">
        <f t="shared" si="102"/>
        <v>26273.4375</v>
      </c>
      <c r="C1131" s="12">
        <f t="shared" si="103"/>
        <v>23.4375</v>
      </c>
      <c r="D1131" s="13">
        <v>26250</v>
      </c>
      <c r="F1131" s="11">
        <v>1121</v>
      </c>
      <c r="G1131" s="12">
        <f t="shared" si="104"/>
        <v>26273.4375</v>
      </c>
      <c r="H1131" s="12">
        <f t="shared" si="105"/>
        <v>13.4375</v>
      </c>
      <c r="I1131" s="13">
        <v>26260</v>
      </c>
      <c r="K1131" s="11">
        <v>1121</v>
      </c>
      <c r="L1131" s="12">
        <f t="shared" si="106"/>
        <v>26273.4375</v>
      </c>
      <c r="M1131" s="12">
        <f t="shared" si="107"/>
        <v>3.4375</v>
      </c>
      <c r="N1131" s="13">
        <v>26270</v>
      </c>
    </row>
    <row r="1132" spans="1:14" x14ac:dyDescent="0.25">
      <c r="A1132" s="11">
        <v>1122</v>
      </c>
      <c r="B1132" s="12">
        <f t="shared" si="102"/>
        <v>26296.875</v>
      </c>
      <c r="C1132" s="12">
        <f t="shared" si="103"/>
        <v>46.875</v>
      </c>
      <c r="D1132" s="13">
        <v>26250</v>
      </c>
      <c r="F1132" s="11">
        <v>1122</v>
      </c>
      <c r="G1132" s="12">
        <f t="shared" si="104"/>
        <v>26296.875</v>
      </c>
      <c r="H1132" s="12">
        <f t="shared" si="105"/>
        <v>11.875</v>
      </c>
      <c r="I1132" s="13">
        <v>26285</v>
      </c>
      <c r="K1132" s="11">
        <v>1122</v>
      </c>
      <c r="L1132" s="12">
        <f t="shared" si="106"/>
        <v>26296.875</v>
      </c>
      <c r="M1132" s="12">
        <f t="shared" si="107"/>
        <v>1.875</v>
      </c>
      <c r="N1132" s="13">
        <v>26295</v>
      </c>
    </row>
    <row r="1133" spans="1:14" x14ac:dyDescent="0.25">
      <c r="A1133" s="11">
        <v>1123</v>
      </c>
      <c r="B1133" s="12">
        <f t="shared" si="102"/>
        <v>26320.3125</v>
      </c>
      <c r="C1133" s="12">
        <f t="shared" si="103"/>
        <v>70.3125</v>
      </c>
      <c r="D1133" s="13">
        <v>26250</v>
      </c>
      <c r="F1133" s="11">
        <v>1123</v>
      </c>
      <c r="G1133" s="12">
        <f t="shared" si="104"/>
        <v>26320.3125</v>
      </c>
      <c r="H1133" s="12">
        <f t="shared" si="105"/>
        <v>10.3125</v>
      </c>
      <c r="I1133" s="13">
        <v>26310</v>
      </c>
      <c r="K1133" s="11">
        <v>1123</v>
      </c>
      <c r="L1133" s="12">
        <f t="shared" si="106"/>
        <v>26320.3125</v>
      </c>
      <c r="M1133" s="12">
        <f t="shared" si="107"/>
        <v>5.3125</v>
      </c>
      <c r="N1133" s="13">
        <v>26315</v>
      </c>
    </row>
    <row r="1134" spans="1:14" x14ac:dyDescent="0.25">
      <c r="A1134" s="11">
        <v>1124</v>
      </c>
      <c r="B1134" s="12">
        <f t="shared" si="102"/>
        <v>26343.75</v>
      </c>
      <c r="C1134" s="12">
        <f t="shared" si="103"/>
        <v>93.75</v>
      </c>
      <c r="D1134" s="13">
        <v>26250</v>
      </c>
      <c r="F1134" s="11">
        <v>1124</v>
      </c>
      <c r="G1134" s="12">
        <f t="shared" si="104"/>
        <v>26343.75</v>
      </c>
      <c r="H1134" s="12">
        <f t="shared" si="105"/>
        <v>8.75</v>
      </c>
      <c r="I1134" s="13">
        <v>26335</v>
      </c>
      <c r="K1134" s="11">
        <v>1124</v>
      </c>
      <c r="L1134" s="12">
        <f t="shared" si="106"/>
        <v>26343.75</v>
      </c>
      <c r="M1134" s="12">
        <f t="shared" si="107"/>
        <v>3.75</v>
      </c>
      <c r="N1134" s="13">
        <v>26340</v>
      </c>
    </row>
    <row r="1135" spans="1:14" x14ac:dyDescent="0.25">
      <c r="A1135" s="11">
        <v>1125</v>
      </c>
      <c r="B1135" s="12">
        <f t="shared" si="102"/>
        <v>26367.1875</v>
      </c>
      <c r="C1135" s="12">
        <f t="shared" si="103"/>
        <v>117.1875</v>
      </c>
      <c r="D1135" s="13">
        <v>26250</v>
      </c>
      <c r="F1135" s="11">
        <v>1125</v>
      </c>
      <c r="G1135" s="12">
        <f t="shared" si="104"/>
        <v>26367.1875</v>
      </c>
      <c r="H1135" s="12">
        <f t="shared" si="105"/>
        <v>7.1875</v>
      </c>
      <c r="I1135" s="13">
        <v>26360</v>
      </c>
      <c r="K1135" s="11">
        <v>1125</v>
      </c>
      <c r="L1135" s="12">
        <f t="shared" si="106"/>
        <v>26367.1875</v>
      </c>
      <c r="M1135" s="12">
        <f t="shared" si="107"/>
        <v>2.1875</v>
      </c>
      <c r="N1135" s="13">
        <v>26365</v>
      </c>
    </row>
    <row r="1136" spans="1:14" x14ac:dyDescent="0.25">
      <c r="A1136" s="11">
        <v>1126</v>
      </c>
      <c r="B1136" s="12">
        <f t="shared" si="102"/>
        <v>26390.625</v>
      </c>
      <c r="C1136" s="12">
        <f t="shared" si="103"/>
        <v>140.625</v>
      </c>
      <c r="D1136" s="13">
        <v>26250</v>
      </c>
      <c r="F1136" s="11">
        <v>1126</v>
      </c>
      <c r="G1136" s="12">
        <f t="shared" si="104"/>
        <v>26390.625</v>
      </c>
      <c r="H1136" s="12">
        <f t="shared" si="105"/>
        <v>5.625</v>
      </c>
      <c r="I1136" s="13">
        <v>26385</v>
      </c>
      <c r="K1136" s="11">
        <v>1126</v>
      </c>
      <c r="L1136" s="12">
        <f t="shared" si="106"/>
        <v>26390.625</v>
      </c>
      <c r="M1136" s="12">
        <f t="shared" si="107"/>
        <v>5.625</v>
      </c>
      <c r="N1136" s="13">
        <v>26385</v>
      </c>
    </row>
    <row r="1137" spans="1:14" x14ac:dyDescent="0.25">
      <c r="A1137" s="11">
        <v>1127</v>
      </c>
      <c r="B1137" s="12">
        <f t="shared" si="102"/>
        <v>26414.0625</v>
      </c>
      <c r="C1137" s="12">
        <f t="shared" si="103"/>
        <v>164.0625</v>
      </c>
      <c r="D1137" s="13">
        <v>26250</v>
      </c>
      <c r="F1137" s="11">
        <v>1127</v>
      </c>
      <c r="G1137" s="12">
        <f t="shared" si="104"/>
        <v>26414.0625</v>
      </c>
      <c r="H1137" s="12">
        <f t="shared" si="105"/>
        <v>4.0625</v>
      </c>
      <c r="I1137" s="13">
        <v>26410</v>
      </c>
      <c r="K1137" s="11">
        <v>1127</v>
      </c>
      <c r="L1137" s="12">
        <f t="shared" si="106"/>
        <v>26414.0625</v>
      </c>
      <c r="M1137" s="12">
        <f t="shared" si="107"/>
        <v>4.0625</v>
      </c>
      <c r="N1137" s="13">
        <v>26410</v>
      </c>
    </row>
    <row r="1138" spans="1:14" x14ac:dyDescent="0.25">
      <c r="A1138" s="11">
        <v>1128</v>
      </c>
      <c r="B1138" s="12">
        <f t="shared" si="102"/>
        <v>26437.5</v>
      </c>
      <c r="C1138" s="12">
        <f t="shared" si="103"/>
        <v>187.5</v>
      </c>
      <c r="D1138" s="13">
        <v>26250</v>
      </c>
      <c r="F1138" s="11">
        <v>1128</v>
      </c>
      <c r="G1138" s="12">
        <f t="shared" si="104"/>
        <v>26437.5</v>
      </c>
      <c r="H1138" s="12">
        <f t="shared" si="105"/>
        <v>2.5</v>
      </c>
      <c r="I1138" s="13">
        <v>26435</v>
      </c>
      <c r="K1138" s="11">
        <v>1128</v>
      </c>
      <c r="L1138" s="12">
        <f t="shared" si="106"/>
        <v>26437.5</v>
      </c>
      <c r="M1138" s="12">
        <f t="shared" si="107"/>
        <v>2.5</v>
      </c>
      <c r="N1138" s="13">
        <v>26435</v>
      </c>
    </row>
    <row r="1139" spans="1:14" x14ac:dyDescent="0.25">
      <c r="A1139" s="11">
        <v>1129</v>
      </c>
      <c r="B1139" s="12">
        <f t="shared" si="102"/>
        <v>26460.9375</v>
      </c>
      <c r="C1139" s="12">
        <f t="shared" si="103"/>
        <v>210.9375</v>
      </c>
      <c r="D1139" s="13">
        <v>26250</v>
      </c>
      <c r="F1139" s="11">
        <v>1129</v>
      </c>
      <c r="G1139" s="12">
        <f t="shared" si="104"/>
        <v>26460.9375</v>
      </c>
      <c r="H1139" s="12">
        <f t="shared" si="105"/>
        <v>10.9375</v>
      </c>
      <c r="I1139" s="13">
        <v>26450</v>
      </c>
      <c r="K1139" s="11">
        <v>1129</v>
      </c>
      <c r="L1139" s="12">
        <f t="shared" si="106"/>
        <v>26460.9375</v>
      </c>
      <c r="M1139" s="12">
        <f t="shared" si="107"/>
        <v>0.9375</v>
      </c>
      <c r="N1139" s="13">
        <v>26460</v>
      </c>
    </row>
    <row r="1140" spans="1:14" x14ac:dyDescent="0.25">
      <c r="A1140" s="11">
        <v>1130</v>
      </c>
      <c r="B1140" s="12">
        <f t="shared" si="102"/>
        <v>26484.375</v>
      </c>
      <c r="C1140" s="12">
        <f t="shared" si="103"/>
        <v>234.375</v>
      </c>
      <c r="D1140" s="13">
        <v>26250</v>
      </c>
      <c r="F1140" s="11">
        <v>1130</v>
      </c>
      <c r="G1140" s="12">
        <f t="shared" si="104"/>
        <v>26484.375</v>
      </c>
      <c r="H1140" s="12">
        <f t="shared" si="105"/>
        <v>9.375</v>
      </c>
      <c r="I1140" s="13">
        <v>26475</v>
      </c>
      <c r="K1140" s="11">
        <v>1130</v>
      </c>
      <c r="L1140" s="12">
        <f t="shared" si="106"/>
        <v>26484.375</v>
      </c>
      <c r="M1140" s="12">
        <f t="shared" si="107"/>
        <v>4.375</v>
      </c>
      <c r="N1140" s="13">
        <v>26480</v>
      </c>
    </row>
    <row r="1141" spans="1:14" x14ac:dyDescent="0.25">
      <c r="A1141" s="11">
        <v>1131</v>
      </c>
      <c r="B1141" s="12">
        <f t="shared" si="102"/>
        <v>26507.8125</v>
      </c>
      <c r="C1141" s="12">
        <f t="shared" si="103"/>
        <v>257.8125</v>
      </c>
      <c r="D1141" s="13">
        <v>26250</v>
      </c>
      <c r="F1141" s="11">
        <v>1131</v>
      </c>
      <c r="G1141" s="12">
        <f t="shared" si="104"/>
        <v>26507.8125</v>
      </c>
      <c r="H1141" s="12">
        <f t="shared" si="105"/>
        <v>7.8125</v>
      </c>
      <c r="I1141" s="13">
        <v>26500</v>
      </c>
      <c r="K1141" s="11">
        <v>1131</v>
      </c>
      <c r="L1141" s="12">
        <f t="shared" si="106"/>
        <v>26507.8125</v>
      </c>
      <c r="M1141" s="12">
        <f t="shared" si="107"/>
        <v>2.8125</v>
      </c>
      <c r="N1141" s="13">
        <v>26505</v>
      </c>
    </row>
    <row r="1142" spans="1:14" x14ac:dyDescent="0.25">
      <c r="A1142" s="11">
        <v>1132</v>
      </c>
      <c r="B1142" s="12">
        <f t="shared" si="102"/>
        <v>26531.25</v>
      </c>
      <c r="C1142" s="12">
        <f t="shared" si="103"/>
        <v>281.25</v>
      </c>
      <c r="D1142" s="13">
        <v>26250</v>
      </c>
      <c r="F1142" s="11">
        <v>1132</v>
      </c>
      <c r="G1142" s="12">
        <f t="shared" si="104"/>
        <v>26531.25</v>
      </c>
      <c r="H1142" s="12">
        <f t="shared" si="105"/>
        <v>6.25</v>
      </c>
      <c r="I1142" s="13">
        <v>26525</v>
      </c>
      <c r="K1142" s="11">
        <v>1132</v>
      </c>
      <c r="L1142" s="12">
        <f t="shared" si="106"/>
        <v>26531.25</v>
      </c>
      <c r="M1142" s="12">
        <f t="shared" si="107"/>
        <v>1.25</v>
      </c>
      <c r="N1142" s="13">
        <v>26530</v>
      </c>
    </row>
    <row r="1143" spans="1:14" x14ac:dyDescent="0.25">
      <c r="A1143" s="11">
        <v>1133</v>
      </c>
      <c r="B1143" s="12">
        <f t="shared" si="102"/>
        <v>26554.6875</v>
      </c>
      <c r="C1143" s="12">
        <f t="shared" si="103"/>
        <v>304.6875</v>
      </c>
      <c r="D1143" s="13">
        <v>26250</v>
      </c>
      <c r="F1143" s="11">
        <v>1133</v>
      </c>
      <c r="G1143" s="12">
        <f t="shared" si="104"/>
        <v>26554.6875</v>
      </c>
      <c r="H1143" s="12">
        <f t="shared" si="105"/>
        <v>4.6875</v>
      </c>
      <c r="I1143" s="13">
        <v>26550</v>
      </c>
      <c r="K1143" s="11">
        <v>1133</v>
      </c>
      <c r="L1143" s="12">
        <f t="shared" si="106"/>
        <v>26554.6875</v>
      </c>
      <c r="M1143" s="12">
        <f t="shared" si="107"/>
        <v>4.6875</v>
      </c>
      <c r="N1143" s="13">
        <v>26550</v>
      </c>
    </row>
    <row r="1144" spans="1:14" x14ac:dyDescent="0.25">
      <c r="A1144" s="11">
        <v>1134</v>
      </c>
      <c r="B1144" s="12">
        <f t="shared" si="102"/>
        <v>26578.125</v>
      </c>
      <c r="C1144" s="12">
        <f t="shared" si="103"/>
        <v>328.125</v>
      </c>
      <c r="D1144" s="13">
        <v>26250</v>
      </c>
      <c r="F1144" s="11">
        <v>1134</v>
      </c>
      <c r="G1144" s="12">
        <f t="shared" si="104"/>
        <v>26578.125</v>
      </c>
      <c r="H1144" s="12">
        <f t="shared" si="105"/>
        <v>3.125</v>
      </c>
      <c r="I1144" s="13">
        <v>26575</v>
      </c>
      <c r="K1144" s="11">
        <v>1134</v>
      </c>
      <c r="L1144" s="12">
        <f t="shared" si="106"/>
        <v>26578.125</v>
      </c>
      <c r="M1144" s="12">
        <f t="shared" si="107"/>
        <v>3.125</v>
      </c>
      <c r="N1144" s="13">
        <v>26575</v>
      </c>
    </row>
    <row r="1145" spans="1:14" x14ac:dyDescent="0.25">
      <c r="A1145" s="11">
        <v>1135</v>
      </c>
      <c r="B1145" s="12">
        <f t="shared" si="102"/>
        <v>26601.5625</v>
      </c>
      <c r="C1145" s="12">
        <f t="shared" si="103"/>
        <v>351.5625</v>
      </c>
      <c r="D1145" s="13">
        <v>26250</v>
      </c>
      <c r="F1145" s="11">
        <v>1135</v>
      </c>
      <c r="G1145" s="12">
        <f t="shared" si="104"/>
        <v>26601.5625</v>
      </c>
      <c r="H1145" s="12">
        <f t="shared" si="105"/>
        <v>1.5625</v>
      </c>
      <c r="I1145" s="13">
        <v>26600</v>
      </c>
      <c r="K1145" s="11">
        <v>1135</v>
      </c>
      <c r="L1145" s="12">
        <f t="shared" si="106"/>
        <v>26601.5625</v>
      </c>
      <c r="M1145" s="12">
        <f t="shared" si="107"/>
        <v>6.5625</v>
      </c>
      <c r="N1145" s="13">
        <v>26595</v>
      </c>
    </row>
    <row r="1146" spans="1:14" x14ac:dyDescent="0.25">
      <c r="A1146" s="11">
        <v>1136</v>
      </c>
      <c r="B1146" s="12">
        <f t="shared" si="102"/>
        <v>26625</v>
      </c>
      <c r="C1146" s="12">
        <f t="shared" si="103"/>
        <v>0</v>
      </c>
      <c r="D1146" s="13">
        <v>26625</v>
      </c>
      <c r="F1146" s="11">
        <v>1136</v>
      </c>
      <c r="G1146" s="12">
        <f t="shared" si="104"/>
        <v>26625</v>
      </c>
      <c r="H1146" s="12">
        <f t="shared" si="105"/>
        <v>0</v>
      </c>
      <c r="I1146" s="13">
        <v>26625</v>
      </c>
      <c r="K1146" s="11">
        <v>1136</v>
      </c>
      <c r="L1146" s="12">
        <f t="shared" si="106"/>
        <v>26625</v>
      </c>
      <c r="M1146" s="12">
        <f t="shared" si="107"/>
        <v>0</v>
      </c>
      <c r="N1146" s="13">
        <v>26625</v>
      </c>
    </row>
    <row r="1147" spans="1:14" x14ac:dyDescent="0.25">
      <c r="A1147" s="11">
        <v>1137</v>
      </c>
      <c r="B1147" s="12">
        <f t="shared" si="102"/>
        <v>26648.4375</v>
      </c>
      <c r="C1147" s="12">
        <f t="shared" si="103"/>
        <v>23.4375</v>
      </c>
      <c r="D1147" s="13">
        <v>26625</v>
      </c>
      <c r="F1147" s="11">
        <v>1137</v>
      </c>
      <c r="G1147" s="12">
        <f t="shared" si="104"/>
        <v>26648.4375</v>
      </c>
      <c r="H1147" s="12">
        <f t="shared" si="105"/>
        <v>13.4375</v>
      </c>
      <c r="I1147" s="13">
        <v>26635</v>
      </c>
      <c r="K1147" s="11">
        <v>1137</v>
      </c>
      <c r="L1147" s="12">
        <f t="shared" si="106"/>
        <v>26648.4375</v>
      </c>
      <c r="M1147" s="12">
        <f t="shared" si="107"/>
        <v>3.4375</v>
      </c>
      <c r="N1147" s="13">
        <v>26645</v>
      </c>
    </row>
    <row r="1148" spans="1:14" x14ac:dyDescent="0.25">
      <c r="A1148" s="11">
        <v>1138</v>
      </c>
      <c r="B1148" s="12">
        <f t="shared" si="102"/>
        <v>26671.875</v>
      </c>
      <c r="C1148" s="12">
        <f t="shared" si="103"/>
        <v>46.875</v>
      </c>
      <c r="D1148" s="13">
        <v>26625</v>
      </c>
      <c r="F1148" s="11">
        <v>1138</v>
      </c>
      <c r="G1148" s="12">
        <f t="shared" si="104"/>
        <v>26671.875</v>
      </c>
      <c r="H1148" s="12">
        <f t="shared" si="105"/>
        <v>11.875</v>
      </c>
      <c r="I1148" s="13">
        <v>26660</v>
      </c>
      <c r="K1148" s="11">
        <v>1138</v>
      </c>
      <c r="L1148" s="12">
        <f t="shared" si="106"/>
        <v>26671.875</v>
      </c>
      <c r="M1148" s="12">
        <f t="shared" si="107"/>
        <v>1.875</v>
      </c>
      <c r="N1148" s="13">
        <v>26670</v>
      </c>
    </row>
    <row r="1149" spans="1:14" x14ac:dyDescent="0.25">
      <c r="A1149" s="11">
        <v>1139</v>
      </c>
      <c r="B1149" s="12">
        <f t="shared" si="102"/>
        <v>26695.3125</v>
      </c>
      <c r="C1149" s="12">
        <f t="shared" si="103"/>
        <v>70.3125</v>
      </c>
      <c r="D1149" s="13">
        <v>26625</v>
      </c>
      <c r="F1149" s="11">
        <v>1139</v>
      </c>
      <c r="G1149" s="12">
        <f t="shared" si="104"/>
        <v>26695.3125</v>
      </c>
      <c r="H1149" s="12">
        <f t="shared" si="105"/>
        <v>10.3125</v>
      </c>
      <c r="I1149" s="13">
        <v>26685</v>
      </c>
      <c r="K1149" s="11">
        <v>1139</v>
      </c>
      <c r="L1149" s="12">
        <f t="shared" si="106"/>
        <v>26695.3125</v>
      </c>
      <c r="M1149" s="12">
        <f t="shared" si="107"/>
        <v>5.3125</v>
      </c>
      <c r="N1149" s="13">
        <v>26690</v>
      </c>
    </row>
    <row r="1150" spans="1:14" x14ac:dyDescent="0.25">
      <c r="A1150" s="11">
        <v>1140</v>
      </c>
      <c r="B1150" s="12">
        <f t="shared" si="102"/>
        <v>26718.75</v>
      </c>
      <c r="C1150" s="12">
        <f t="shared" si="103"/>
        <v>93.75</v>
      </c>
      <c r="D1150" s="13">
        <v>26625</v>
      </c>
      <c r="F1150" s="11">
        <v>1140</v>
      </c>
      <c r="G1150" s="12">
        <f t="shared" si="104"/>
        <v>26718.75</v>
      </c>
      <c r="H1150" s="12">
        <f t="shared" si="105"/>
        <v>8.75</v>
      </c>
      <c r="I1150" s="13">
        <v>26710</v>
      </c>
      <c r="K1150" s="11">
        <v>1140</v>
      </c>
      <c r="L1150" s="12">
        <f t="shared" si="106"/>
        <v>26718.75</v>
      </c>
      <c r="M1150" s="12">
        <f t="shared" si="107"/>
        <v>3.75</v>
      </c>
      <c r="N1150" s="13">
        <v>26715</v>
      </c>
    </row>
    <row r="1151" spans="1:14" x14ac:dyDescent="0.25">
      <c r="A1151" s="11">
        <v>1141</v>
      </c>
      <c r="B1151" s="12">
        <f t="shared" si="102"/>
        <v>26742.1875</v>
      </c>
      <c r="C1151" s="12">
        <f t="shared" si="103"/>
        <v>117.1875</v>
      </c>
      <c r="D1151" s="13">
        <v>26625</v>
      </c>
      <c r="F1151" s="11">
        <v>1141</v>
      </c>
      <c r="G1151" s="12">
        <f t="shared" si="104"/>
        <v>26742.1875</v>
      </c>
      <c r="H1151" s="12">
        <f t="shared" si="105"/>
        <v>7.1875</v>
      </c>
      <c r="I1151" s="13">
        <v>26735</v>
      </c>
      <c r="K1151" s="11">
        <v>1141</v>
      </c>
      <c r="L1151" s="12">
        <f t="shared" si="106"/>
        <v>26742.1875</v>
      </c>
      <c r="M1151" s="12">
        <f t="shared" si="107"/>
        <v>2.1875</v>
      </c>
      <c r="N1151" s="13">
        <v>26740</v>
      </c>
    </row>
    <row r="1152" spans="1:14" x14ac:dyDescent="0.25">
      <c r="A1152" s="11">
        <v>1142</v>
      </c>
      <c r="B1152" s="12">
        <f t="shared" si="102"/>
        <v>26765.625</v>
      </c>
      <c r="C1152" s="12">
        <f t="shared" si="103"/>
        <v>140.625</v>
      </c>
      <c r="D1152" s="13">
        <v>26625</v>
      </c>
      <c r="F1152" s="11">
        <v>1142</v>
      </c>
      <c r="G1152" s="12">
        <f t="shared" si="104"/>
        <v>26765.625</v>
      </c>
      <c r="H1152" s="12">
        <f t="shared" si="105"/>
        <v>5.625</v>
      </c>
      <c r="I1152" s="13">
        <v>26760</v>
      </c>
      <c r="K1152" s="11">
        <v>1142</v>
      </c>
      <c r="L1152" s="12">
        <f t="shared" si="106"/>
        <v>26765.625</v>
      </c>
      <c r="M1152" s="12">
        <f t="shared" si="107"/>
        <v>5.625</v>
      </c>
      <c r="N1152" s="13">
        <v>26760</v>
      </c>
    </row>
    <row r="1153" spans="1:14" x14ac:dyDescent="0.25">
      <c r="A1153" s="11">
        <v>1143</v>
      </c>
      <c r="B1153" s="12">
        <f t="shared" si="102"/>
        <v>26789.0625</v>
      </c>
      <c r="C1153" s="12">
        <f t="shared" si="103"/>
        <v>164.0625</v>
      </c>
      <c r="D1153" s="13">
        <v>26625</v>
      </c>
      <c r="F1153" s="11">
        <v>1143</v>
      </c>
      <c r="G1153" s="12">
        <f t="shared" si="104"/>
        <v>26789.0625</v>
      </c>
      <c r="H1153" s="12">
        <f t="shared" si="105"/>
        <v>4.0625</v>
      </c>
      <c r="I1153" s="13">
        <v>26785</v>
      </c>
      <c r="K1153" s="11">
        <v>1143</v>
      </c>
      <c r="L1153" s="12">
        <f t="shared" si="106"/>
        <v>26789.0625</v>
      </c>
      <c r="M1153" s="12">
        <f t="shared" si="107"/>
        <v>4.0625</v>
      </c>
      <c r="N1153" s="13">
        <v>26785</v>
      </c>
    </row>
    <row r="1154" spans="1:14" x14ac:dyDescent="0.25">
      <c r="A1154" s="11">
        <v>1144</v>
      </c>
      <c r="B1154" s="12">
        <f t="shared" si="102"/>
        <v>26812.5</v>
      </c>
      <c r="C1154" s="12">
        <f t="shared" si="103"/>
        <v>187.5</v>
      </c>
      <c r="D1154" s="13">
        <v>26625</v>
      </c>
      <c r="F1154" s="11">
        <v>1144</v>
      </c>
      <c r="G1154" s="12">
        <f t="shared" si="104"/>
        <v>26812.5</v>
      </c>
      <c r="H1154" s="12">
        <f t="shared" si="105"/>
        <v>2.5</v>
      </c>
      <c r="I1154" s="13">
        <v>26810</v>
      </c>
      <c r="K1154" s="11">
        <v>1144</v>
      </c>
      <c r="L1154" s="12">
        <f t="shared" si="106"/>
        <v>26812.5</v>
      </c>
      <c r="M1154" s="12">
        <f t="shared" si="107"/>
        <v>2.5</v>
      </c>
      <c r="N1154" s="13">
        <v>26810</v>
      </c>
    </row>
    <row r="1155" spans="1:14" x14ac:dyDescent="0.25">
      <c r="A1155" s="11">
        <v>1145</v>
      </c>
      <c r="B1155" s="12">
        <f t="shared" si="102"/>
        <v>26835.9375</v>
      </c>
      <c r="C1155" s="12">
        <f t="shared" si="103"/>
        <v>210.9375</v>
      </c>
      <c r="D1155" s="13">
        <v>26625</v>
      </c>
      <c r="F1155" s="11">
        <v>1145</v>
      </c>
      <c r="G1155" s="12">
        <f t="shared" si="104"/>
        <v>26835.9375</v>
      </c>
      <c r="H1155" s="12">
        <f t="shared" si="105"/>
        <v>10.9375</v>
      </c>
      <c r="I1155" s="13">
        <v>26825</v>
      </c>
      <c r="K1155" s="11">
        <v>1145</v>
      </c>
      <c r="L1155" s="12">
        <f t="shared" si="106"/>
        <v>26835.9375</v>
      </c>
      <c r="M1155" s="12">
        <f t="shared" si="107"/>
        <v>0.9375</v>
      </c>
      <c r="N1155" s="13">
        <v>26835</v>
      </c>
    </row>
    <row r="1156" spans="1:14" x14ac:dyDescent="0.25">
      <c r="A1156" s="11">
        <v>1146</v>
      </c>
      <c r="B1156" s="12">
        <f t="shared" si="102"/>
        <v>26859.375</v>
      </c>
      <c r="C1156" s="12">
        <f t="shared" si="103"/>
        <v>234.375</v>
      </c>
      <c r="D1156" s="13">
        <v>26625</v>
      </c>
      <c r="F1156" s="11">
        <v>1146</v>
      </c>
      <c r="G1156" s="12">
        <f t="shared" si="104"/>
        <v>26859.375</v>
      </c>
      <c r="H1156" s="12">
        <f t="shared" si="105"/>
        <v>9.375</v>
      </c>
      <c r="I1156" s="13">
        <v>26850</v>
      </c>
      <c r="K1156" s="11">
        <v>1146</v>
      </c>
      <c r="L1156" s="12">
        <f t="shared" si="106"/>
        <v>26859.375</v>
      </c>
      <c r="M1156" s="12">
        <f t="shared" si="107"/>
        <v>4.375</v>
      </c>
      <c r="N1156" s="13">
        <v>26855</v>
      </c>
    </row>
    <row r="1157" spans="1:14" x14ac:dyDescent="0.25">
      <c r="A1157" s="11">
        <v>1147</v>
      </c>
      <c r="B1157" s="12">
        <f t="shared" si="102"/>
        <v>26882.8125</v>
      </c>
      <c r="C1157" s="12">
        <f t="shared" si="103"/>
        <v>257.8125</v>
      </c>
      <c r="D1157" s="13">
        <v>26625</v>
      </c>
      <c r="F1157" s="11">
        <v>1147</v>
      </c>
      <c r="G1157" s="12">
        <f t="shared" si="104"/>
        <v>26882.8125</v>
      </c>
      <c r="H1157" s="12">
        <f t="shared" si="105"/>
        <v>7.8125</v>
      </c>
      <c r="I1157" s="13">
        <v>26875</v>
      </c>
      <c r="K1157" s="11">
        <v>1147</v>
      </c>
      <c r="L1157" s="12">
        <f t="shared" si="106"/>
        <v>26882.8125</v>
      </c>
      <c r="M1157" s="12">
        <f t="shared" si="107"/>
        <v>2.8125</v>
      </c>
      <c r="N1157" s="13">
        <v>26880</v>
      </c>
    </row>
    <row r="1158" spans="1:14" x14ac:dyDescent="0.25">
      <c r="A1158" s="11">
        <v>1148</v>
      </c>
      <c r="B1158" s="12">
        <f t="shared" si="102"/>
        <v>26906.25</v>
      </c>
      <c r="C1158" s="12">
        <f t="shared" si="103"/>
        <v>281.25</v>
      </c>
      <c r="D1158" s="13">
        <v>26625</v>
      </c>
      <c r="F1158" s="11">
        <v>1148</v>
      </c>
      <c r="G1158" s="12">
        <f t="shared" si="104"/>
        <v>26906.25</v>
      </c>
      <c r="H1158" s="12">
        <f t="shared" si="105"/>
        <v>6.25</v>
      </c>
      <c r="I1158" s="13">
        <v>26900</v>
      </c>
      <c r="K1158" s="11">
        <v>1148</v>
      </c>
      <c r="L1158" s="12">
        <f t="shared" si="106"/>
        <v>26906.25</v>
      </c>
      <c r="M1158" s="12">
        <f t="shared" si="107"/>
        <v>1.25</v>
      </c>
      <c r="N1158" s="13">
        <v>26905</v>
      </c>
    </row>
    <row r="1159" spans="1:14" x14ac:dyDescent="0.25">
      <c r="A1159" s="11">
        <v>1149</v>
      </c>
      <c r="B1159" s="12">
        <f t="shared" si="102"/>
        <v>26929.6875</v>
      </c>
      <c r="C1159" s="12">
        <f t="shared" si="103"/>
        <v>304.6875</v>
      </c>
      <c r="D1159" s="13">
        <v>26625</v>
      </c>
      <c r="F1159" s="11">
        <v>1149</v>
      </c>
      <c r="G1159" s="12">
        <f t="shared" si="104"/>
        <v>26929.6875</v>
      </c>
      <c r="H1159" s="12">
        <f t="shared" si="105"/>
        <v>4.6875</v>
      </c>
      <c r="I1159" s="13">
        <v>26925</v>
      </c>
      <c r="K1159" s="11">
        <v>1149</v>
      </c>
      <c r="L1159" s="12">
        <f t="shared" si="106"/>
        <v>26929.6875</v>
      </c>
      <c r="M1159" s="12">
        <f t="shared" si="107"/>
        <v>4.6875</v>
      </c>
      <c r="N1159" s="13">
        <v>26925</v>
      </c>
    </row>
    <row r="1160" spans="1:14" x14ac:dyDescent="0.25">
      <c r="A1160" s="11">
        <v>1150</v>
      </c>
      <c r="B1160" s="12">
        <f t="shared" si="102"/>
        <v>26953.125</v>
      </c>
      <c r="C1160" s="12">
        <f t="shared" si="103"/>
        <v>328.125</v>
      </c>
      <c r="D1160" s="13">
        <v>26625</v>
      </c>
      <c r="F1160" s="11">
        <v>1150</v>
      </c>
      <c r="G1160" s="12">
        <f t="shared" si="104"/>
        <v>26953.125</v>
      </c>
      <c r="H1160" s="12">
        <f t="shared" si="105"/>
        <v>3.125</v>
      </c>
      <c r="I1160" s="13">
        <v>26950</v>
      </c>
      <c r="K1160" s="11">
        <v>1150</v>
      </c>
      <c r="L1160" s="12">
        <f t="shared" si="106"/>
        <v>26953.125</v>
      </c>
      <c r="M1160" s="12">
        <f t="shared" si="107"/>
        <v>3.125</v>
      </c>
      <c r="N1160" s="13">
        <v>26950</v>
      </c>
    </row>
    <row r="1161" spans="1:14" x14ac:dyDescent="0.25">
      <c r="A1161" s="11">
        <v>1151</v>
      </c>
      <c r="B1161" s="12">
        <f t="shared" si="102"/>
        <v>26976.5625</v>
      </c>
      <c r="C1161" s="12">
        <f t="shared" si="103"/>
        <v>351.5625</v>
      </c>
      <c r="D1161" s="13">
        <v>26625</v>
      </c>
      <c r="F1161" s="11">
        <v>1151</v>
      </c>
      <c r="G1161" s="12">
        <f t="shared" si="104"/>
        <v>26976.5625</v>
      </c>
      <c r="H1161" s="12">
        <f t="shared" si="105"/>
        <v>1.5625</v>
      </c>
      <c r="I1161" s="13">
        <v>26975</v>
      </c>
      <c r="K1161" s="11">
        <v>1151</v>
      </c>
      <c r="L1161" s="12">
        <f t="shared" si="106"/>
        <v>26976.5625</v>
      </c>
      <c r="M1161" s="12">
        <f t="shared" si="107"/>
        <v>6.5625</v>
      </c>
      <c r="N1161" s="13">
        <v>26970</v>
      </c>
    </row>
    <row r="1162" spans="1:14" x14ac:dyDescent="0.25">
      <c r="A1162" s="11">
        <v>1152</v>
      </c>
      <c r="B1162" s="12">
        <f t="shared" si="102"/>
        <v>27000</v>
      </c>
      <c r="C1162" s="12">
        <f t="shared" si="103"/>
        <v>0</v>
      </c>
      <c r="D1162" s="13">
        <v>27000</v>
      </c>
      <c r="F1162" s="11">
        <v>1152</v>
      </c>
      <c r="G1162" s="12">
        <f t="shared" si="104"/>
        <v>27000</v>
      </c>
      <c r="H1162" s="12">
        <f t="shared" si="105"/>
        <v>0</v>
      </c>
      <c r="I1162" s="13">
        <v>27000</v>
      </c>
      <c r="K1162" s="11">
        <v>1152</v>
      </c>
      <c r="L1162" s="12">
        <f t="shared" si="106"/>
        <v>27000</v>
      </c>
      <c r="M1162" s="12">
        <f t="shared" si="107"/>
        <v>0</v>
      </c>
      <c r="N1162" s="13">
        <v>27000</v>
      </c>
    </row>
    <row r="1163" spans="1:14" x14ac:dyDescent="0.25">
      <c r="A1163" s="11">
        <v>1153</v>
      </c>
      <c r="B1163" s="12">
        <f t="shared" si="102"/>
        <v>27023.4375</v>
      </c>
      <c r="C1163" s="12">
        <f t="shared" si="103"/>
        <v>23.4375</v>
      </c>
      <c r="D1163" s="13">
        <v>27000</v>
      </c>
      <c r="F1163" s="11">
        <v>1153</v>
      </c>
      <c r="G1163" s="12">
        <f t="shared" si="104"/>
        <v>27023.4375</v>
      </c>
      <c r="H1163" s="12">
        <f t="shared" si="105"/>
        <v>13.4375</v>
      </c>
      <c r="I1163" s="13">
        <v>27010</v>
      </c>
      <c r="K1163" s="11">
        <v>1153</v>
      </c>
      <c r="L1163" s="12">
        <f t="shared" si="106"/>
        <v>27023.4375</v>
      </c>
      <c r="M1163" s="12">
        <f t="shared" si="107"/>
        <v>3.4375</v>
      </c>
      <c r="N1163" s="13">
        <v>27020</v>
      </c>
    </row>
    <row r="1164" spans="1:14" x14ac:dyDescent="0.25">
      <c r="A1164" s="11">
        <v>1154</v>
      </c>
      <c r="B1164" s="12">
        <f t="shared" si="102"/>
        <v>27046.875</v>
      </c>
      <c r="C1164" s="12">
        <f t="shared" si="103"/>
        <v>46.875</v>
      </c>
      <c r="D1164" s="13">
        <v>27000</v>
      </c>
      <c r="F1164" s="11">
        <v>1154</v>
      </c>
      <c r="G1164" s="12">
        <f t="shared" si="104"/>
        <v>27046.875</v>
      </c>
      <c r="H1164" s="12">
        <f t="shared" si="105"/>
        <v>11.875</v>
      </c>
      <c r="I1164" s="13">
        <v>27035</v>
      </c>
      <c r="K1164" s="11">
        <v>1154</v>
      </c>
      <c r="L1164" s="12">
        <f t="shared" si="106"/>
        <v>27046.875</v>
      </c>
      <c r="M1164" s="12">
        <f t="shared" si="107"/>
        <v>1.875</v>
      </c>
      <c r="N1164" s="13">
        <v>27045</v>
      </c>
    </row>
    <row r="1165" spans="1:14" x14ac:dyDescent="0.25">
      <c r="A1165" s="11">
        <v>1155</v>
      </c>
      <c r="B1165" s="12">
        <f t="shared" ref="B1165:B1228" si="108">A1165*375/16</f>
        <v>27070.3125</v>
      </c>
      <c r="C1165" s="12">
        <f t="shared" ref="C1165:C1228" si="109">B1165-D1165</f>
        <v>70.3125</v>
      </c>
      <c r="D1165" s="13">
        <v>27000</v>
      </c>
      <c r="F1165" s="11">
        <v>1155</v>
      </c>
      <c r="G1165" s="12">
        <f t="shared" ref="G1165:G1228" si="110">F1165*375/16</f>
        <v>27070.3125</v>
      </c>
      <c r="H1165" s="12">
        <f t="shared" ref="H1165:H1228" si="111">G1165-I1165</f>
        <v>10.3125</v>
      </c>
      <c r="I1165" s="13">
        <v>27060</v>
      </c>
      <c r="K1165" s="11">
        <v>1155</v>
      </c>
      <c r="L1165" s="12">
        <f t="shared" ref="L1165:L1228" si="112">K1165*375/16</f>
        <v>27070.3125</v>
      </c>
      <c r="M1165" s="12">
        <f t="shared" ref="M1165:M1228" si="113">L1165-N1165</f>
        <v>5.3125</v>
      </c>
      <c r="N1165" s="13">
        <v>27065</v>
      </c>
    </row>
    <row r="1166" spans="1:14" x14ac:dyDescent="0.25">
      <c r="A1166" s="11">
        <v>1156</v>
      </c>
      <c r="B1166" s="12">
        <f t="shared" si="108"/>
        <v>27093.75</v>
      </c>
      <c r="C1166" s="12">
        <f t="shared" si="109"/>
        <v>93.75</v>
      </c>
      <c r="D1166" s="13">
        <v>27000</v>
      </c>
      <c r="F1166" s="11">
        <v>1156</v>
      </c>
      <c r="G1166" s="12">
        <f t="shared" si="110"/>
        <v>27093.75</v>
      </c>
      <c r="H1166" s="12">
        <f t="shared" si="111"/>
        <v>8.75</v>
      </c>
      <c r="I1166" s="13">
        <v>27085</v>
      </c>
      <c r="K1166" s="11">
        <v>1156</v>
      </c>
      <c r="L1166" s="12">
        <f t="shared" si="112"/>
        <v>27093.75</v>
      </c>
      <c r="M1166" s="12">
        <f t="shared" si="113"/>
        <v>3.75</v>
      </c>
      <c r="N1166" s="13">
        <v>27090</v>
      </c>
    </row>
    <row r="1167" spans="1:14" x14ac:dyDescent="0.25">
      <c r="A1167" s="11">
        <v>1157</v>
      </c>
      <c r="B1167" s="12">
        <f t="shared" si="108"/>
        <v>27117.1875</v>
      </c>
      <c r="C1167" s="12">
        <f t="shared" si="109"/>
        <v>117.1875</v>
      </c>
      <c r="D1167" s="13">
        <v>27000</v>
      </c>
      <c r="F1167" s="11">
        <v>1157</v>
      </c>
      <c r="G1167" s="12">
        <f t="shared" si="110"/>
        <v>27117.1875</v>
      </c>
      <c r="H1167" s="12">
        <f t="shared" si="111"/>
        <v>7.1875</v>
      </c>
      <c r="I1167" s="13">
        <v>27110</v>
      </c>
      <c r="K1167" s="11">
        <v>1157</v>
      </c>
      <c r="L1167" s="12">
        <f t="shared" si="112"/>
        <v>27117.1875</v>
      </c>
      <c r="M1167" s="12">
        <f t="shared" si="113"/>
        <v>2.1875</v>
      </c>
      <c r="N1167" s="13">
        <v>27115</v>
      </c>
    </row>
    <row r="1168" spans="1:14" x14ac:dyDescent="0.25">
      <c r="A1168" s="11">
        <v>1158</v>
      </c>
      <c r="B1168" s="12">
        <f t="shared" si="108"/>
        <v>27140.625</v>
      </c>
      <c r="C1168" s="12">
        <f t="shared" si="109"/>
        <v>140.625</v>
      </c>
      <c r="D1168" s="13">
        <v>27000</v>
      </c>
      <c r="F1168" s="11">
        <v>1158</v>
      </c>
      <c r="G1168" s="12">
        <f t="shared" si="110"/>
        <v>27140.625</v>
      </c>
      <c r="H1168" s="12">
        <f t="shared" si="111"/>
        <v>5.625</v>
      </c>
      <c r="I1168" s="13">
        <v>27135</v>
      </c>
      <c r="K1168" s="11">
        <v>1158</v>
      </c>
      <c r="L1168" s="12">
        <f t="shared" si="112"/>
        <v>27140.625</v>
      </c>
      <c r="M1168" s="12">
        <f t="shared" si="113"/>
        <v>5.625</v>
      </c>
      <c r="N1168" s="13">
        <v>27135</v>
      </c>
    </row>
    <row r="1169" spans="1:14" x14ac:dyDescent="0.25">
      <c r="A1169" s="11">
        <v>1159</v>
      </c>
      <c r="B1169" s="12">
        <f t="shared" si="108"/>
        <v>27164.0625</v>
      </c>
      <c r="C1169" s="12">
        <f t="shared" si="109"/>
        <v>164.0625</v>
      </c>
      <c r="D1169" s="13">
        <v>27000</v>
      </c>
      <c r="F1169" s="11">
        <v>1159</v>
      </c>
      <c r="G1169" s="12">
        <f t="shared" si="110"/>
        <v>27164.0625</v>
      </c>
      <c r="H1169" s="12">
        <f t="shared" si="111"/>
        <v>4.0625</v>
      </c>
      <c r="I1169" s="13">
        <v>27160</v>
      </c>
      <c r="K1169" s="11">
        <v>1159</v>
      </c>
      <c r="L1169" s="12">
        <f t="shared" si="112"/>
        <v>27164.0625</v>
      </c>
      <c r="M1169" s="12">
        <f t="shared" si="113"/>
        <v>4.0625</v>
      </c>
      <c r="N1169" s="13">
        <v>27160</v>
      </c>
    </row>
    <row r="1170" spans="1:14" x14ac:dyDescent="0.25">
      <c r="A1170" s="11">
        <v>1160</v>
      </c>
      <c r="B1170" s="12">
        <f t="shared" si="108"/>
        <v>27187.5</v>
      </c>
      <c r="C1170" s="12">
        <f t="shared" si="109"/>
        <v>187.5</v>
      </c>
      <c r="D1170" s="13">
        <v>27000</v>
      </c>
      <c r="F1170" s="11">
        <v>1160</v>
      </c>
      <c r="G1170" s="12">
        <f t="shared" si="110"/>
        <v>27187.5</v>
      </c>
      <c r="H1170" s="12">
        <f t="shared" si="111"/>
        <v>2.5</v>
      </c>
      <c r="I1170" s="13">
        <v>27185</v>
      </c>
      <c r="K1170" s="11">
        <v>1160</v>
      </c>
      <c r="L1170" s="12">
        <f t="shared" si="112"/>
        <v>27187.5</v>
      </c>
      <c r="M1170" s="12">
        <f t="shared" si="113"/>
        <v>2.5</v>
      </c>
      <c r="N1170" s="13">
        <v>27185</v>
      </c>
    </row>
    <row r="1171" spans="1:14" x14ac:dyDescent="0.25">
      <c r="A1171" s="11">
        <v>1161</v>
      </c>
      <c r="B1171" s="12">
        <f t="shared" si="108"/>
        <v>27210.9375</v>
      </c>
      <c r="C1171" s="12">
        <f t="shared" si="109"/>
        <v>210.9375</v>
      </c>
      <c r="D1171" s="13">
        <v>27000</v>
      </c>
      <c r="F1171" s="11">
        <v>1161</v>
      </c>
      <c r="G1171" s="12">
        <f t="shared" si="110"/>
        <v>27210.9375</v>
      </c>
      <c r="H1171" s="12">
        <f t="shared" si="111"/>
        <v>10.9375</v>
      </c>
      <c r="I1171" s="13">
        <v>27200</v>
      </c>
      <c r="K1171" s="11">
        <v>1161</v>
      </c>
      <c r="L1171" s="12">
        <f t="shared" si="112"/>
        <v>27210.9375</v>
      </c>
      <c r="M1171" s="12">
        <f t="shared" si="113"/>
        <v>0.9375</v>
      </c>
      <c r="N1171" s="13">
        <v>27210</v>
      </c>
    </row>
    <row r="1172" spans="1:14" x14ac:dyDescent="0.25">
      <c r="A1172" s="11">
        <v>1162</v>
      </c>
      <c r="B1172" s="12">
        <f t="shared" si="108"/>
        <v>27234.375</v>
      </c>
      <c r="C1172" s="12">
        <f t="shared" si="109"/>
        <v>234.375</v>
      </c>
      <c r="D1172" s="13">
        <v>27000</v>
      </c>
      <c r="F1172" s="11">
        <v>1162</v>
      </c>
      <c r="G1172" s="12">
        <f t="shared" si="110"/>
        <v>27234.375</v>
      </c>
      <c r="H1172" s="12">
        <f t="shared" si="111"/>
        <v>9.375</v>
      </c>
      <c r="I1172" s="13">
        <v>27225</v>
      </c>
      <c r="K1172" s="11">
        <v>1162</v>
      </c>
      <c r="L1172" s="12">
        <f t="shared" si="112"/>
        <v>27234.375</v>
      </c>
      <c r="M1172" s="12">
        <f t="shared" si="113"/>
        <v>4.375</v>
      </c>
      <c r="N1172" s="13">
        <v>27230</v>
      </c>
    </row>
    <row r="1173" spans="1:14" x14ac:dyDescent="0.25">
      <c r="A1173" s="11">
        <v>1163</v>
      </c>
      <c r="B1173" s="12">
        <f t="shared" si="108"/>
        <v>27257.8125</v>
      </c>
      <c r="C1173" s="12">
        <f t="shared" si="109"/>
        <v>257.8125</v>
      </c>
      <c r="D1173" s="13">
        <v>27000</v>
      </c>
      <c r="F1173" s="11">
        <v>1163</v>
      </c>
      <c r="G1173" s="12">
        <f t="shared" si="110"/>
        <v>27257.8125</v>
      </c>
      <c r="H1173" s="12">
        <f t="shared" si="111"/>
        <v>7.8125</v>
      </c>
      <c r="I1173" s="13">
        <v>27250</v>
      </c>
      <c r="K1173" s="11">
        <v>1163</v>
      </c>
      <c r="L1173" s="12">
        <f t="shared" si="112"/>
        <v>27257.8125</v>
      </c>
      <c r="M1173" s="12">
        <f t="shared" si="113"/>
        <v>2.8125</v>
      </c>
      <c r="N1173" s="13">
        <v>27255</v>
      </c>
    </row>
    <row r="1174" spans="1:14" x14ac:dyDescent="0.25">
      <c r="A1174" s="11">
        <v>1164</v>
      </c>
      <c r="B1174" s="12">
        <f t="shared" si="108"/>
        <v>27281.25</v>
      </c>
      <c r="C1174" s="12">
        <f t="shared" si="109"/>
        <v>281.25</v>
      </c>
      <c r="D1174" s="13">
        <v>27000</v>
      </c>
      <c r="F1174" s="11">
        <v>1164</v>
      </c>
      <c r="G1174" s="12">
        <f t="shared" si="110"/>
        <v>27281.25</v>
      </c>
      <c r="H1174" s="12">
        <f t="shared" si="111"/>
        <v>6.25</v>
      </c>
      <c r="I1174" s="13">
        <v>27275</v>
      </c>
      <c r="K1174" s="11">
        <v>1164</v>
      </c>
      <c r="L1174" s="12">
        <f t="shared" si="112"/>
        <v>27281.25</v>
      </c>
      <c r="M1174" s="12">
        <f t="shared" si="113"/>
        <v>1.25</v>
      </c>
      <c r="N1174" s="13">
        <v>27280</v>
      </c>
    </row>
    <row r="1175" spans="1:14" x14ac:dyDescent="0.25">
      <c r="A1175" s="11">
        <v>1165</v>
      </c>
      <c r="B1175" s="12">
        <f t="shared" si="108"/>
        <v>27304.6875</v>
      </c>
      <c r="C1175" s="12">
        <f t="shared" si="109"/>
        <v>304.6875</v>
      </c>
      <c r="D1175" s="13">
        <v>27000</v>
      </c>
      <c r="F1175" s="11">
        <v>1165</v>
      </c>
      <c r="G1175" s="12">
        <f t="shared" si="110"/>
        <v>27304.6875</v>
      </c>
      <c r="H1175" s="12">
        <f t="shared" si="111"/>
        <v>4.6875</v>
      </c>
      <c r="I1175" s="13">
        <v>27300</v>
      </c>
      <c r="K1175" s="11">
        <v>1165</v>
      </c>
      <c r="L1175" s="12">
        <f t="shared" si="112"/>
        <v>27304.6875</v>
      </c>
      <c r="M1175" s="12">
        <f t="shared" si="113"/>
        <v>4.6875</v>
      </c>
      <c r="N1175" s="13">
        <v>27300</v>
      </c>
    </row>
    <row r="1176" spans="1:14" x14ac:dyDescent="0.25">
      <c r="A1176" s="11">
        <v>1166</v>
      </c>
      <c r="B1176" s="12">
        <f t="shared" si="108"/>
        <v>27328.125</v>
      </c>
      <c r="C1176" s="12">
        <f t="shared" si="109"/>
        <v>328.125</v>
      </c>
      <c r="D1176" s="13">
        <v>27000</v>
      </c>
      <c r="F1176" s="11">
        <v>1166</v>
      </c>
      <c r="G1176" s="12">
        <f t="shared" si="110"/>
        <v>27328.125</v>
      </c>
      <c r="H1176" s="12">
        <f t="shared" si="111"/>
        <v>3.125</v>
      </c>
      <c r="I1176" s="13">
        <v>27325</v>
      </c>
      <c r="K1176" s="11">
        <v>1166</v>
      </c>
      <c r="L1176" s="12">
        <f t="shared" si="112"/>
        <v>27328.125</v>
      </c>
      <c r="M1176" s="12">
        <f t="shared" si="113"/>
        <v>3.125</v>
      </c>
      <c r="N1176" s="13">
        <v>27325</v>
      </c>
    </row>
    <row r="1177" spans="1:14" x14ac:dyDescent="0.25">
      <c r="A1177" s="11">
        <v>1167</v>
      </c>
      <c r="B1177" s="12">
        <f t="shared" si="108"/>
        <v>27351.5625</v>
      </c>
      <c r="C1177" s="12">
        <f t="shared" si="109"/>
        <v>351.5625</v>
      </c>
      <c r="D1177" s="13">
        <v>27000</v>
      </c>
      <c r="F1177" s="11">
        <v>1167</v>
      </c>
      <c r="G1177" s="12">
        <f t="shared" si="110"/>
        <v>27351.5625</v>
      </c>
      <c r="H1177" s="12">
        <f t="shared" si="111"/>
        <v>1.5625</v>
      </c>
      <c r="I1177" s="13">
        <v>27350</v>
      </c>
      <c r="K1177" s="11">
        <v>1167</v>
      </c>
      <c r="L1177" s="12">
        <f t="shared" si="112"/>
        <v>27351.5625</v>
      </c>
      <c r="M1177" s="12">
        <f t="shared" si="113"/>
        <v>6.5625</v>
      </c>
      <c r="N1177" s="13">
        <v>27345</v>
      </c>
    </row>
    <row r="1178" spans="1:14" x14ac:dyDescent="0.25">
      <c r="A1178" s="11">
        <v>1168</v>
      </c>
      <c r="B1178" s="12">
        <f t="shared" si="108"/>
        <v>27375</v>
      </c>
      <c r="C1178" s="12">
        <f t="shared" si="109"/>
        <v>0</v>
      </c>
      <c r="D1178" s="13">
        <v>27375</v>
      </c>
      <c r="F1178" s="11">
        <v>1168</v>
      </c>
      <c r="G1178" s="12">
        <f t="shared" si="110"/>
        <v>27375</v>
      </c>
      <c r="H1178" s="12">
        <f t="shared" si="111"/>
        <v>0</v>
      </c>
      <c r="I1178" s="13">
        <v>27375</v>
      </c>
      <c r="K1178" s="11">
        <v>1168</v>
      </c>
      <c r="L1178" s="12">
        <f t="shared" si="112"/>
        <v>27375</v>
      </c>
      <c r="M1178" s="12">
        <f t="shared" si="113"/>
        <v>0</v>
      </c>
      <c r="N1178" s="13">
        <v>27375</v>
      </c>
    </row>
    <row r="1179" spans="1:14" x14ac:dyDescent="0.25">
      <c r="A1179" s="11">
        <v>1169</v>
      </c>
      <c r="B1179" s="12">
        <f t="shared" si="108"/>
        <v>27398.4375</v>
      </c>
      <c r="C1179" s="12">
        <f t="shared" si="109"/>
        <v>23.4375</v>
      </c>
      <c r="D1179" s="13">
        <v>27375</v>
      </c>
      <c r="F1179" s="11">
        <v>1169</v>
      </c>
      <c r="G1179" s="12">
        <f t="shared" si="110"/>
        <v>27398.4375</v>
      </c>
      <c r="H1179" s="12">
        <f t="shared" si="111"/>
        <v>13.4375</v>
      </c>
      <c r="I1179" s="13">
        <v>27385</v>
      </c>
      <c r="K1179" s="11">
        <v>1169</v>
      </c>
      <c r="L1179" s="12">
        <f t="shared" si="112"/>
        <v>27398.4375</v>
      </c>
      <c r="M1179" s="12">
        <f t="shared" si="113"/>
        <v>3.4375</v>
      </c>
      <c r="N1179" s="13">
        <v>27395</v>
      </c>
    </row>
    <row r="1180" spans="1:14" x14ac:dyDescent="0.25">
      <c r="A1180" s="11">
        <v>1170</v>
      </c>
      <c r="B1180" s="12">
        <f t="shared" si="108"/>
        <v>27421.875</v>
      </c>
      <c r="C1180" s="12">
        <f t="shared" si="109"/>
        <v>46.875</v>
      </c>
      <c r="D1180" s="13">
        <v>27375</v>
      </c>
      <c r="F1180" s="11">
        <v>1170</v>
      </c>
      <c r="G1180" s="12">
        <f t="shared" si="110"/>
        <v>27421.875</v>
      </c>
      <c r="H1180" s="12">
        <f t="shared" si="111"/>
        <v>11.875</v>
      </c>
      <c r="I1180" s="13">
        <v>27410</v>
      </c>
      <c r="K1180" s="11">
        <v>1170</v>
      </c>
      <c r="L1180" s="12">
        <f t="shared" si="112"/>
        <v>27421.875</v>
      </c>
      <c r="M1180" s="12">
        <f t="shared" si="113"/>
        <v>1.875</v>
      </c>
      <c r="N1180" s="13">
        <v>27420</v>
      </c>
    </row>
    <row r="1181" spans="1:14" x14ac:dyDescent="0.25">
      <c r="A1181" s="11">
        <v>1171</v>
      </c>
      <c r="B1181" s="12">
        <f t="shared" si="108"/>
        <v>27445.3125</v>
      </c>
      <c r="C1181" s="12">
        <f t="shared" si="109"/>
        <v>70.3125</v>
      </c>
      <c r="D1181" s="13">
        <v>27375</v>
      </c>
      <c r="F1181" s="11">
        <v>1171</v>
      </c>
      <c r="G1181" s="12">
        <f t="shared" si="110"/>
        <v>27445.3125</v>
      </c>
      <c r="H1181" s="12">
        <f t="shared" si="111"/>
        <v>10.3125</v>
      </c>
      <c r="I1181" s="13">
        <v>27435</v>
      </c>
      <c r="K1181" s="11">
        <v>1171</v>
      </c>
      <c r="L1181" s="12">
        <f t="shared" si="112"/>
        <v>27445.3125</v>
      </c>
      <c r="M1181" s="12">
        <f t="shared" si="113"/>
        <v>5.3125</v>
      </c>
      <c r="N1181" s="13">
        <v>27440</v>
      </c>
    </row>
    <row r="1182" spans="1:14" x14ac:dyDescent="0.25">
      <c r="A1182" s="11">
        <v>1172</v>
      </c>
      <c r="B1182" s="12">
        <f t="shared" si="108"/>
        <v>27468.75</v>
      </c>
      <c r="C1182" s="12">
        <f t="shared" si="109"/>
        <v>93.75</v>
      </c>
      <c r="D1182" s="13">
        <v>27375</v>
      </c>
      <c r="F1182" s="11">
        <v>1172</v>
      </c>
      <c r="G1182" s="12">
        <f t="shared" si="110"/>
        <v>27468.75</v>
      </c>
      <c r="H1182" s="12">
        <f t="shared" si="111"/>
        <v>8.75</v>
      </c>
      <c r="I1182" s="13">
        <v>27460</v>
      </c>
      <c r="K1182" s="11">
        <v>1172</v>
      </c>
      <c r="L1182" s="12">
        <f t="shared" si="112"/>
        <v>27468.75</v>
      </c>
      <c r="M1182" s="12">
        <f t="shared" si="113"/>
        <v>3.75</v>
      </c>
      <c r="N1182" s="13">
        <v>27465</v>
      </c>
    </row>
    <row r="1183" spans="1:14" x14ac:dyDescent="0.25">
      <c r="A1183" s="11">
        <v>1173</v>
      </c>
      <c r="B1183" s="12">
        <f t="shared" si="108"/>
        <v>27492.1875</v>
      </c>
      <c r="C1183" s="12">
        <f t="shared" si="109"/>
        <v>117.1875</v>
      </c>
      <c r="D1183" s="13">
        <v>27375</v>
      </c>
      <c r="F1183" s="11">
        <v>1173</v>
      </c>
      <c r="G1183" s="12">
        <f t="shared" si="110"/>
        <v>27492.1875</v>
      </c>
      <c r="H1183" s="12">
        <f t="shared" si="111"/>
        <v>7.1875</v>
      </c>
      <c r="I1183" s="13">
        <v>27485</v>
      </c>
      <c r="K1183" s="11">
        <v>1173</v>
      </c>
      <c r="L1183" s="12">
        <f t="shared" si="112"/>
        <v>27492.1875</v>
      </c>
      <c r="M1183" s="12">
        <f t="shared" si="113"/>
        <v>2.1875</v>
      </c>
      <c r="N1183" s="13">
        <v>27490</v>
      </c>
    </row>
    <row r="1184" spans="1:14" x14ac:dyDescent="0.25">
      <c r="A1184" s="11">
        <v>1174</v>
      </c>
      <c r="B1184" s="12">
        <f t="shared" si="108"/>
        <v>27515.625</v>
      </c>
      <c r="C1184" s="12">
        <f t="shared" si="109"/>
        <v>140.625</v>
      </c>
      <c r="D1184" s="13">
        <v>27375</v>
      </c>
      <c r="F1184" s="11">
        <v>1174</v>
      </c>
      <c r="G1184" s="12">
        <f t="shared" si="110"/>
        <v>27515.625</v>
      </c>
      <c r="H1184" s="12">
        <f t="shared" si="111"/>
        <v>5.625</v>
      </c>
      <c r="I1184" s="13">
        <v>27510</v>
      </c>
      <c r="K1184" s="11">
        <v>1174</v>
      </c>
      <c r="L1184" s="12">
        <f t="shared" si="112"/>
        <v>27515.625</v>
      </c>
      <c r="M1184" s="12">
        <f t="shared" si="113"/>
        <v>5.625</v>
      </c>
      <c r="N1184" s="13">
        <v>27510</v>
      </c>
    </row>
    <row r="1185" spans="1:14" x14ac:dyDescent="0.25">
      <c r="A1185" s="11">
        <v>1175</v>
      </c>
      <c r="B1185" s="12">
        <f t="shared" si="108"/>
        <v>27539.0625</v>
      </c>
      <c r="C1185" s="12">
        <f t="shared" si="109"/>
        <v>164.0625</v>
      </c>
      <c r="D1185" s="13">
        <v>27375</v>
      </c>
      <c r="F1185" s="11">
        <v>1175</v>
      </c>
      <c r="G1185" s="12">
        <f t="shared" si="110"/>
        <v>27539.0625</v>
      </c>
      <c r="H1185" s="12">
        <f t="shared" si="111"/>
        <v>4.0625</v>
      </c>
      <c r="I1185" s="13">
        <v>27535</v>
      </c>
      <c r="K1185" s="11">
        <v>1175</v>
      </c>
      <c r="L1185" s="12">
        <f t="shared" si="112"/>
        <v>27539.0625</v>
      </c>
      <c r="M1185" s="12">
        <f t="shared" si="113"/>
        <v>4.0625</v>
      </c>
      <c r="N1185" s="13">
        <v>27535</v>
      </c>
    </row>
    <row r="1186" spans="1:14" x14ac:dyDescent="0.25">
      <c r="A1186" s="11">
        <v>1176</v>
      </c>
      <c r="B1186" s="12">
        <f t="shared" si="108"/>
        <v>27562.5</v>
      </c>
      <c r="C1186" s="12">
        <f t="shared" si="109"/>
        <v>187.5</v>
      </c>
      <c r="D1186" s="13">
        <v>27375</v>
      </c>
      <c r="F1186" s="11">
        <v>1176</v>
      </c>
      <c r="G1186" s="12">
        <f t="shared" si="110"/>
        <v>27562.5</v>
      </c>
      <c r="H1186" s="12">
        <f t="shared" si="111"/>
        <v>2.5</v>
      </c>
      <c r="I1186" s="13">
        <v>27560</v>
      </c>
      <c r="K1186" s="11">
        <v>1176</v>
      </c>
      <c r="L1186" s="12">
        <f t="shared" si="112"/>
        <v>27562.5</v>
      </c>
      <c r="M1186" s="12">
        <f t="shared" si="113"/>
        <v>2.5</v>
      </c>
      <c r="N1186" s="13">
        <v>27560</v>
      </c>
    </row>
    <row r="1187" spans="1:14" x14ac:dyDescent="0.25">
      <c r="A1187" s="11">
        <v>1177</v>
      </c>
      <c r="B1187" s="12">
        <f t="shared" si="108"/>
        <v>27585.9375</v>
      </c>
      <c r="C1187" s="12">
        <f t="shared" si="109"/>
        <v>210.9375</v>
      </c>
      <c r="D1187" s="13">
        <v>27375</v>
      </c>
      <c r="F1187" s="11">
        <v>1177</v>
      </c>
      <c r="G1187" s="12">
        <f t="shared" si="110"/>
        <v>27585.9375</v>
      </c>
      <c r="H1187" s="12">
        <f t="shared" si="111"/>
        <v>10.9375</v>
      </c>
      <c r="I1187" s="13">
        <v>27575</v>
      </c>
      <c r="K1187" s="11">
        <v>1177</v>
      </c>
      <c r="L1187" s="12">
        <f t="shared" si="112"/>
        <v>27585.9375</v>
      </c>
      <c r="M1187" s="12">
        <f t="shared" si="113"/>
        <v>0.9375</v>
      </c>
      <c r="N1187" s="13">
        <v>27585</v>
      </c>
    </row>
    <row r="1188" spans="1:14" x14ac:dyDescent="0.25">
      <c r="A1188" s="11">
        <v>1178</v>
      </c>
      <c r="B1188" s="12">
        <f t="shared" si="108"/>
        <v>27609.375</v>
      </c>
      <c r="C1188" s="12">
        <f t="shared" si="109"/>
        <v>234.375</v>
      </c>
      <c r="D1188" s="13">
        <v>27375</v>
      </c>
      <c r="F1188" s="11">
        <v>1178</v>
      </c>
      <c r="G1188" s="12">
        <f t="shared" si="110"/>
        <v>27609.375</v>
      </c>
      <c r="H1188" s="12">
        <f t="shared" si="111"/>
        <v>9.375</v>
      </c>
      <c r="I1188" s="13">
        <v>27600</v>
      </c>
      <c r="K1188" s="11">
        <v>1178</v>
      </c>
      <c r="L1188" s="12">
        <f t="shared" si="112"/>
        <v>27609.375</v>
      </c>
      <c r="M1188" s="12">
        <f t="shared" si="113"/>
        <v>4.375</v>
      </c>
      <c r="N1188" s="13">
        <v>27605</v>
      </c>
    </row>
    <row r="1189" spans="1:14" x14ac:dyDescent="0.25">
      <c r="A1189" s="11">
        <v>1179</v>
      </c>
      <c r="B1189" s="12">
        <f t="shared" si="108"/>
        <v>27632.8125</v>
      </c>
      <c r="C1189" s="12">
        <f t="shared" si="109"/>
        <v>257.8125</v>
      </c>
      <c r="D1189" s="13">
        <v>27375</v>
      </c>
      <c r="F1189" s="11">
        <v>1179</v>
      </c>
      <c r="G1189" s="12">
        <f t="shared" si="110"/>
        <v>27632.8125</v>
      </c>
      <c r="H1189" s="12">
        <f t="shared" si="111"/>
        <v>7.8125</v>
      </c>
      <c r="I1189" s="13">
        <v>27625</v>
      </c>
      <c r="K1189" s="11">
        <v>1179</v>
      </c>
      <c r="L1189" s="12">
        <f t="shared" si="112"/>
        <v>27632.8125</v>
      </c>
      <c r="M1189" s="12">
        <f t="shared" si="113"/>
        <v>2.8125</v>
      </c>
      <c r="N1189" s="13">
        <v>27630</v>
      </c>
    </row>
    <row r="1190" spans="1:14" x14ac:dyDescent="0.25">
      <c r="A1190" s="11">
        <v>1180</v>
      </c>
      <c r="B1190" s="12">
        <f t="shared" si="108"/>
        <v>27656.25</v>
      </c>
      <c r="C1190" s="12">
        <f t="shared" si="109"/>
        <v>281.25</v>
      </c>
      <c r="D1190" s="13">
        <v>27375</v>
      </c>
      <c r="F1190" s="11">
        <v>1180</v>
      </c>
      <c r="G1190" s="12">
        <f t="shared" si="110"/>
        <v>27656.25</v>
      </c>
      <c r="H1190" s="12">
        <f t="shared" si="111"/>
        <v>6.25</v>
      </c>
      <c r="I1190" s="13">
        <v>27650</v>
      </c>
      <c r="K1190" s="11">
        <v>1180</v>
      </c>
      <c r="L1190" s="12">
        <f t="shared" si="112"/>
        <v>27656.25</v>
      </c>
      <c r="M1190" s="12">
        <f t="shared" si="113"/>
        <v>1.25</v>
      </c>
      <c r="N1190" s="13">
        <v>27655</v>
      </c>
    </row>
    <row r="1191" spans="1:14" x14ac:dyDescent="0.25">
      <c r="A1191" s="11">
        <v>1181</v>
      </c>
      <c r="B1191" s="12">
        <f t="shared" si="108"/>
        <v>27679.6875</v>
      </c>
      <c r="C1191" s="12">
        <f t="shared" si="109"/>
        <v>304.6875</v>
      </c>
      <c r="D1191" s="13">
        <v>27375</v>
      </c>
      <c r="F1191" s="11">
        <v>1181</v>
      </c>
      <c r="G1191" s="12">
        <f t="shared" si="110"/>
        <v>27679.6875</v>
      </c>
      <c r="H1191" s="12">
        <f t="shared" si="111"/>
        <v>4.6875</v>
      </c>
      <c r="I1191" s="13">
        <v>27675</v>
      </c>
      <c r="K1191" s="11">
        <v>1181</v>
      </c>
      <c r="L1191" s="12">
        <f t="shared" si="112"/>
        <v>27679.6875</v>
      </c>
      <c r="M1191" s="12">
        <f t="shared" si="113"/>
        <v>4.6875</v>
      </c>
      <c r="N1191" s="13">
        <v>27675</v>
      </c>
    </row>
    <row r="1192" spans="1:14" x14ac:dyDescent="0.25">
      <c r="A1192" s="11">
        <v>1182</v>
      </c>
      <c r="B1192" s="12">
        <f t="shared" si="108"/>
        <v>27703.125</v>
      </c>
      <c r="C1192" s="12">
        <f t="shared" si="109"/>
        <v>328.125</v>
      </c>
      <c r="D1192" s="13">
        <v>27375</v>
      </c>
      <c r="F1192" s="11">
        <v>1182</v>
      </c>
      <c r="G1192" s="12">
        <f t="shared" si="110"/>
        <v>27703.125</v>
      </c>
      <c r="H1192" s="12">
        <f t="shared" si="111"/>
        <v>3.125</v>
      </c>
      <c r="I1192" s="13">
        <v>27700</v>
      </c>
      <c r="K1192" s="11">
        <v>1182</v>
      </c>
      <c r="L1192" s="12">
        <f t="shared" si="112"/>
        <v>27703.125</v>
      </c>
      <c r="M1192" s="12">
        <f t="shared" si="113"/>
        <v>3.125</v>
      </c>
      <c r="N1192" s="13">
        <v>27700</v>
      </c>
    </row>
    <row r="1193" spans="1:14" x14ac:dyDescent="0.25">
      <c r="A1193" s="11">
        <v>1183</v>
      </c>
      <c r="B1193" s="12">
        <f t="shared" si="108"/>
        <v>27726.5625</v>
      </c>
      <c r="C1193" s="12">
        <f t="shared" si="109"/>
        <v>351.5625</v>
      </c>
      <c r="D1193" s="13">
        <v>27375</v>
      </c>
      <c r="F1193" s="11">
        <v>1183</v>
      </c>
      <c r="G1193" s="12">
        <f t="shared" si="110"/>
        <v>27726.5625</v>
      </c>
      <c r="H1193" s="12">
        <f t="shared" si="111"/>
        <v>1.5625</v>
      </c>
      <c r="I1193" s="13">
        <v>27725</v>
      </c>
      <c r="K1193" s="11">
        <v>1183</v>
      </c>
      <c r="L1193" s="12">
        <f t="shared" si="112"/>
        <v>27726.5625</v>
      </c>
      <c r="M1193" s="12">
        <f t="shared" si="113"/>
        <v>6.5625</v>
      </c>
      <c r="N1193" s="13">
        <v>27720</v>
      </c>
    </row>
    <row r="1194" spans="1:14" x14ac:dyDescent="0.25">
      <c r="A1194" s="11">
        <v>1184</v>
      </c>
      <c r="B1194" s="12">
        <f t="shared" si="108"/>
        <v>27750</v>
      </c>
      <c r="C1194" s="12">
        <f t="shared" si="109"/>
        <v>0</v>
      </c>
      <c r="D1194" s="13">
        <v>27750</v>
      </c>
      <c r="F1194" s="11">
        <v>1184</v>
      </c>
      <c r="G1194" s="12">
        <f t="shared" si="110"/>
        <v>27750</v>
      </c>
      <c r="H1194" s="12">
        <f t="shared" si="111"/>
        <v>0</v>
      </c>
      <c r="I1194" s="13">
        <v>27750</v>
      </c>
      <c r="K1194" s="11">
        <v>1184</v>
      </c>
      <c r="L1194" s="12">
        <f t="shared" si="112"/>
        <v>27750</v>
      </c>
      <c r="M1194" s="12">
        <f t="shared" si="113"/>
        <v>0</v>
      </c>
      <c r="N1194" s="13">
        <v>27750</v>
      </c>
    </row>
    <row r="1195" spans="1:14" x14ac:dyDescent="0.25">
      <c r="A1195" s="11">
        <v>1185</v>
      </c>
      <c r="B1195" s="12">
        <f t="shared" si="108"/>
        <v>27773.4375</v>
      </c>
      <c r="C1195" s="12">
        <f t="shared" si="109"/>
        <v>23.4375</v>
      </c>
      <c r="D1195" s="13">
        <v>27750</v>
      </c>
      <c r="F1195" s="11">
        <v>1185</v>
      </c>
      <c r="G1195" s="12">
        <f t="shared" si="110"/>
        <v>27773.4375</v>
      </c>
      <c r="H1195" s="12">
        <f t="shared" si="111"/>
        <v>13.4375</v>
      </c>
      <c r="I1195" s="13">
        <v>27760</v>
      </c>
      <c r="K1195" s="11">
        <v>1185</v>
      </c>
      <c r="L1195" s="12">
        <f t="shared" si="112"/>
        <v>27773.4375</v>
      </c>
      <c r="M1195" s="12">
        <f t="shared" si="113"/>
        <v>3.4375</v>
      </c>
      <c r="N1195" s="13">
        <v>27770</v>
      </c>
    </row>
    <row r="1196" spans="1:14" x14ac:dyDescent="0.25">
      <c r="A1196" s="11">
        <v>1186</v>
      </c>
      <c r="B1196" s="12">
        <f t="shared" si="108"/>
        <v>27796.875</v>
      </c>
      <c r="C1196" s="12">
        <f t="shared" si="109"/>
        <v>46.875</v>
      </c>
      <c r="D1196" s="13">
        <v>27750</v>
      </c>
      <c r="F1196" s="11">
        <v>1186</v>
      </c>
      <c r="G1196" s="12">
        <f t="shared" si="110"/>
        <v>27796.875</v>
      </c>
      <c r="H1196" s="12">
        <f t="shared" si="111"/>
        <v>11.875</v>
      </c>
      <c r="I1196" s="13">
        <v>27785</v>
      </c>
      <c r="K1196" s="11">
        <v>1186</v>
      </c>
      <c r="L1196" s="12">
        <f t="shared" si="112"/>
        <v>27796.875</v>
      </c>
      <c r="M1196" s="12">
        <f t="shared" si="113"/>
        <v>1.875</v>
      </c>
      <c r="N1196" s="13">
        <v>27795</v>
      </c>
    </row>
    <row r="1197" spans="1:14" x14ac:dyDescent="0.25">
      <c r="A1197" s="11">
        <v>1187</v>
      </c>
      <c r="B1197" s="12">
        <f t="shared" si="108"/>
        <v>27820.3125</v>
      </c>
      <c r="C1197" s="12">
        <f t="shared" si="109"/>
        <v>70.3125</v>
      </c>
      <c r="D1197" s="13">
        <v>27750</v>
      </c>
      <c r="F1197" s="11">
        <v>1187</v>
      </c>
      <c r="G1197" s="12">
        <f t="shared" si="110"/>
        <v>27820.3125</v>
      </c>
      <c r="H1197" s="12">
        <f t="shared" si="111"/>
        <v>10.3125</v>
      </c>
      <c r="I1197" s="13">
        <v>27810</v>
      </c>
      <c r="K1197" s="11">
        <v>1187</v>
      </c>
      <c r="L1197" s="12">
        <f t="shared" si="112"/>
        <v>27820.3125</v>
      </c>
      <c r="M1197" s="12">
        <f t="shared" si="113"/>
        <v>5.3125</v>
      </c>
      <c r="N1197" s="13">
        <v>27815</v>
      </c>
    </row>
    <row r="1198" spans="1:14" x14ac:dyDescent="0.25">
      <c r="A1198" s="11">
        <v>1188</v>
      </c>
      <c r="B1198" s="12">
        <f t="shared" si="108"/>
        <v>27843.75</v>
      </c>
      <c r="C1198" s="12">
        <f t="shared" si="109"/>
        <v>93.75</v>
      </c>
      <c r="D1198" s="13">
        <v>27750</v>
      </c>
      <c r="F1198" s="11">
        <v>1188</v>
      </c>
      <c r="G1198" s="12">
        <f t="shared" si="110"/>
        <v>27843.75</v>
      </c>
      <c r="H1198" s="12">
        <f t="shared" si="111"/>
        <v>8.75</v>
      </c>
      <c r="I1198" s="13">
        <v>27835</v>
      </c>
      <c r="K1198" s="11">
        <v>1188</v>
      </c>
      <c r="L1198" s="12">
        <f t="shared" si="112"/>
        <v>27843.75</v>
      </c>
      <c r="M1198" s="12">
        <f t="shared" si="113"/>
        <v>3.75</v>
      </c>
      <c r="N1198" s="13">
        <v>27840</v>
      </c>
    </row>
    <row r="1199" spans="1:14" x14ac:dyDescent="0.25">
      <c r="A1199" s="11">
        <v>1189</v>
      </c>
      <c r="B1199" s="12">
        <f t="shared" si="108"/>
        <v>27867.1875</v>
      </c>
      <c r="C1199" s="12">
        <f t="shared" si="109"/>
        <v>117.1875</v>
      </c>
      <c r="D1199" s="13">
        <v>27750</v>
      </c>
      <c r="F1199" s="11">
        <v>1189</v>
      </c>
      <c r="G1199" s="12">
        <f t="shared" si="110"/>
        <v>27867.1875</v>
      </c>
      <c r="H1199" s="12">
        <f t="shared" si="111"/>
        <v>7.1875</v>
      </c>
      <c r="I1199" s="13">
        <v>27860</v>
      </c>
      <c r="K1199" s="11">
        <v>1189</v>
      </c>
      <c r="L1199" s="12">
        <f t="shared" si="112"/>
        <v>27867.1875</v>
      </c>
      <c r="M1199" s="12">
        <f t="shared" si="113"/>
        <v>2.1875</v>
      </c>
      <c r="N1199" s="13">
        <v>27865</v>
      </c>
    </row>
    <row r="1200" spans="1:14" x14ac:dyDescent="0.25">
      <c r="A1200" s="11">
        <v>1190</v>
      </c>
      <c r="B1200" s="12">
        <f t="shared" si="108"/>
        <v>27890.625</v>
      </c>
      <c r="C1200" s="12">
        <f t="shared" si="109"/>
        <v>140.625</v>
      </c>
      <c r="D1200" s="13">
        <v>27750</v>
      </c>
      <c r="F1200" s="11">
        <v>1190</v>
      </c>
      <c r="G1200" s="12">
        <f t="shared" si="110"/>
        <v>27890.625</v>
      </c>
      <c r="H1200" s="12">
        <f t="shared" si="111"/>
        <v>5.625</v>
      </c>
      <c r="I1200" s="13">
        <v>27885</v>
      </c>
      <c r="K1200" s="11">
        <v>1190</v>
      </c>
      <c r="L1200" s="12">
        <f t="shared" si="112"/>
        <v>27890.625</v>
      </c>
      <c r="M1200" s="12">
        <f t="shared" si="113"/>
        <v>5.625</v>
      </c>
      <c r="N1200" s="13">
        <v>27885</v>
      </c>
    </row>
    <row r="1201" spans="1:14" x14ac:dyDescent="0.25">
      <c r="A1201" s="11">
        <v>1191</v>
      </c>
      <c r="B1201" s="12">
        <f t="shared" si="108"/>
        <v>27914.0625</v>
      </c>
      <c r="C1201" s="12">
        <f t="shared" si="109"/>
        <v>164.0625</v>
      </c>
      <c r="D1201" s="13">
        <v>27750</v>
      </c>
      <c r="F1201" s="11">
        <v>1191</v>
      </c>
      <c r="G1201" s="12">
        <f t="shared" si="110"/>
        <v>27914.0625</v>
      </c>
      <c r="H1201" s="12">
        <f t="shared" si="111"/>
        <v>4.0625</v>
      </c>
      <c r="I1201" s="13">
        <v>27910</v>
      </c>
      <c r="K1201" s="11">
        <v>1191</v>
      </c>
      <c r="L1201" s="12">
        <f t="shared" si="112"/>
        <v>27914.0625</v>
      </c>
      <c r="M1201" s="12">
        <f t="shared" si="113"/>
        <v>4.0625</v>
      </c>
      <c r="N1201" s="13">
        <v>27910</v>
      </c>
    </row>
    <row r="1202" spans="1:14" x14ac:dyDescent="0.25">
      <c r="A1202" s="11">
        <v>1192</v>
      </c>
      <c r="B1202" s="12">
        <f t="shared" si="108"/>
        <v>27937.5</v>
      </c>
      <c r="C1202" s="12">
        <f t="shared" si="109"/>
        <v>187.5</v>
      </c>
      <c r="D1202" s="13">
        <v>27750</v>
      </c>
      <c r="F1202" s="11">
        <v>1192</v>
      </c>
      <c r="G1202" s="12">
        <f t="shared" si="110"/>
        <v>27937.5</v>
      </c>
      <c r="H1202" s="12">
        <f t="shared" si="111"/>
        <v>2.5</v>
      </c>
      <c r="I1202" s="13">
        <v>27935</v>
      </c>
      <c r="K1202" s="11">
        <v>1192</v>
      </c>
      <c r="L1202" s="12">
        <f t="shared" si="112"/>
        <v>27937.5</v>
      </c>
      <c r="M1202" s="12">
        <f t="shared" si="113"/>
        <v>2.5</v>
      </c>
      <c r="N1202" s="13">
        <v>27935</v>
      </c>
    </row>
    <row r="1203" spans="1:14" x14ac:dyDescent="0.25">
      <c r="A1203" s="11">
        <v>1193</v>
      </c>
      <c r="B1203" s="12">
        <f t="shared" si="108"/>
        <v>27960.9375</v>
      </c>
      <c r="C1203" s="12">
        <f t="shared" si="109"/>
        <v>210.9375</v>
      </c>
      <c r="D1203" s="13">
        <v>27750</v>
      </c>
      <c r="F1203" s="11">
        <v>1193</v>
      </c>
      <c r="G1203" s="12">
        <f t="shared" si="110"/>
        <v>27960.9375</v>
      </c>
      <c r="H1203" s="12">
        <f t="shared" si="111"/>
        <v>10.9375</v>
      </c>
      <c r="I1203" s="13">
        <v>27950</v>
      </c>
      <c r="K1203" s="11">
        <v>1193</v>
      </c>
      <c r="L1203" s="12">
        <f t="shared" si="112"/>
        <v>27960.9375</v>
      </c>
      <c r="M1203" s="12">
        <f t="shared" si="113"/>
        <v>0.9375</v>
      </c>
      <c r="N1203" s="13">
        <v>27960</v>
      </c>
    </row>
    <row r="1204" spans="1:14" x14ac:dyDescent="0.25">
      <c r="A1204" s="11">
        <v>1194</v>
      </c>
      <c r="B1204" s="12">
        <f t="shared" si="108"/>
        <v>27984.375</v>
      </c>
      <c r="C1204" s="12">
        <f t="shared" si="109"/>
        <v>234.375</v>
      </c>
      <c r="D1204" s="13">
        <v>27750</v>
      </c>
      <c r="F1204" s="11">
        <v>1194</v>
      </c>
      <c r="G1204" s="12">
        <f t="shared" si="110"/>
        <v>27984.375</v>
      </c>
      <c r="H1204" s="12">
        <f t="shared" si="111"/>
        <v>9.375</v>
      </c>
      <c r="I1204" s="13">
        <v>27975</v>
      </c>
      <c r="K1204" s="11">
        <v>1194</v>
      </c>
      <c r="L1204" s="12">
        <f t="shared" si="112"/>
        <v>27984.375</v>
      </c>
      <c r="M1204" s="12">
        <f t="shared" si="113"/>
        <v>4.375</v>
      </c>
      <c r="N1204" s="13">
        <v>27980</v>
      </c>
    </row>
    <row r="1205" spans="1:14" x14ac:dyDescent="0.25">
      <c r="A1205" s="11">
        <v>1195</v>
      </c>
      <c r="B1205" s="12">
        <f t="shared" si="108"/>
        <v>28007.8125</v>
      </c>
      <c r="C1205" s="12">
        <f t="shared" si="109"/>
        <v>257.8125</v>
      </c>
      <c r="D1205" s="13">
        <v>27750</v>
      </c>
      <c r="F1205" s="11">
        <v>1195</v>
      </c>
      <c r="G1205" s="12">
        <f t="shared" si="110"/>
        <v>28007.8125</v>
      </c>
      <c r="H1205" s="12">
        <f t="shared" si="111"/>
        <v>7.8125</v>
      </c>
      <c r="I1205" s="13">
        <v>28000</v>
      </c>
      <c r="K1205" s="11">
        <v>1195</v>
      </c>
      <c r="L1205" s="12">
        <f t="shared" si="112"/>
        <v>28007.8125</v>
      </c>
      <c r="M1205" s="12">
        <f t="shared" si="113"/>
        <v>2.8125</v>
      </c>
      <c r="N1205" s="13">
        <v>28005</v>
      </c>
    </row>
    <row r="1206" spans="1:14" x14ac:dyDescent="0.25">
      <c r="A1206" s="11">
        <v>1196</v>
      </c>
      <c r="B1206" s="12">
        <f t="shared" si="108"/>
        <v>28031.25</v>
      </c>
      <c r="C1206" s="12">
        <f t="shared" si="109"/>
        <v>281.25</v>
      </c>
      <c r="D1206" s="13">
        <v>27750</v>
      </c>
      <c r="F1206" s="11">
        <v>1196</v>
      </c>
      <c r="G1206" s="12">
        <f t="shared" si="110"/>
        <v>28031.25</v>
      </c>
      <c r="H1206" s="12">
        <f t="shared" si="111"/>
        <v>6.25</v>
      </c>
      <c r="I1206" s="13">
        <v>28025</v>
      </c>
      <c r="K1206" s="11">
        <v>1196</v>
      </c>
      <c r="L1206" s="12">
        <f t="shared" si="112"/>
        <v>28031.25</v>
      </c>
      <c r="M1206" s="12">
        <f t="shared" si="113"/>
        <v>1.25</v>
      </c>
      <c r="N1206" s="13">
        <v>28030</v>
      </c>
    </row>
    <row r="1207" spans="1:14" x14ac:dyDescent="0.25">
      <c r="A1207" s="11">
        <v>1197</v>
      </c>
      <c r="B1207" s="12">
        <f t="shared" si="108"/>
        <v>28054.6875</v>
      </c>
      <c r="C1207" s="12">
        <f t="shared" si="109"/>
        <v>304.6875</v>
      </c>
      <c r="D1207" s="13">
        <v>27750</v>
      </c>
      <c r="F1207" s="11">
        <v>1197</v>
      </c>
      <c r="G1207" s="12">
        <f t="shared" si="110"/>
        <v>28054.6875</v>
      </c>
      <c r="H1207" s="12">
        <f t="shared" si="111"/>
        <v>4.6875</v>
      </c>
      <c r="I1207" s="13">
        <v>28050</v>
      </c>
      <c r="K1207" s="11">
        <v>1197</v>
      </c>
      <c r="L1207" s="12">
        <f t="shared" si="112"/>
        <v>28054.6875</v>
      </c>
      <c r="M1207" s="12">
        <f t="shared" si="113"/>
        <v>4.6875</v>
      </c>
      <c r="N1207" s="13">
        <v>28050</v>
      </c>
    </row>
    <row r="1208" spans="1:14" x14ac:dyDescent="0.25">
      <c r="A1208" s="11">
        <v>1198</v>
      </c>
      <c r="B1208" s="12">
        <f t="shared" si="108"/>
        <v>28078.125</v>
      </c>
      <c r="C1208" s="12">
        <f t="shared" si="109"/>
        <v>328.125</v>
      </c>
      <c r="D1208" s="13">
        <v>27750</v>
      </c>
      <c r="F1208" s="11">
        <v>1198</v>
      </c>
      <c r="G1208" s="12">
        <f t="shared" si="110"/>
        <v>28078.125</v>
      </c>
      <c r="H1208" s="12">
        <f t="shared" si="111"/>
        <v>3.125</v>
      </c>
      <c r="I1208" s="13">
        <v>28075</v>
      </c>
      <c r="K1208" s="11">
        <v>1198</v>
      </c>
      <c r="L1208" s="12">
        <f t="shared" si="112"/>
        <v>28078.125</v>
      </c>
      <c r="M1208" s="12">
        <f t="shared" si="113"/>
        <v>3.125</v>
      </c>
      <c r="N1208" s="13">
        <v>28075</v>
      </c>
    </row>
    <row r="1209" spans="1:14" x14ac:dyDescent="0.25">
      <c r="A1209" s="11">
        <v>1199</v>
      </c>
      <c r="B1209" s="12">
        <f t="shared" si="108"/>
        <v>28101.5625</v>
      </c>
      <c r="C1209" s="12">
        <f t="shared" si="109"/>
        <v>351.5625</v>
      </c>
      <c r="D1209" s="13">
        <v>27750</v>
      </c>
      <c r="F1209" s="11">
        <v>1199</v>
      </c>
      <c r="G1209" s="12">
        <f t="shared" si="110"/>
        <v>28101.5625</v>
      </c>
      <c r="H1209" s="12">
        <f t="shared" si="111"/>
        <v>1.5625</v>
      </c>
      <c r="I1209" s="13">
        <v>28100</v>
      </c>
      <c r="K1209" s="11">
        <v>1199</v>
      </c>
      <c r="L1209" s="12">
        <f t="shared" si="112"/>
        <v>28101.5625</v>
      </c>
      <c r="M1209" s="12">
        <f t="shared" si="113"/>
        <v>6.5625</v>
      </c>
      <c r="N1209" s="13">
        <v>28095</v>
      </c>
    </row>
    <row r="1210" spans="1:14" x14ac:dyDescent="0.25">
      <c r="A1210" s="11">
        <v>1200</v>
      </c>
      <c r="B1210" s="12">
        <f t="shared" si="108"/>
        <v>28125</v>
      </c>
      <c r="C1210" s="12">
        <f t="shared" si="109"/>
        <v>0</v>
      </c>
      <c r="D1210" s="13">
        <v>28125</v>
      </c>
      <c r="F1210" s="11">
        <v>1200</v>
      </c>
      <c r="G1210" s="12">
        <f t="shared" si="110"/>
        <v>28125</v>
      </c>
      <c r="H1210" s="12">
        <f t="shared" si="111"/>
        <v>0</v>
      </c>
      <c r="I1210" s="13">
        <v>28125</v>
      </c>
      <c r="K1210" s="11">
        <v>1200</v>
      </c>
      <c r="L1210" s="12">
        <f t="shared" si="112"/>
        <v>28125</v>
      </c>
      <c r="M1210" s="12">
        <f t="shared" si="113"/>
        <v>0</v>
      </c>
      <c r="N1210" s="13">
        <v>28125</v>
      </c>
    </row>
    <row r="1211" spans="1:14" x14ac:dyDescent="0.25">
      <c r="A1211" s="11">
        <v>1201</v>
      </c>
      <c r="B1211" s="12">
        <f t="shared" si="108"/>
        <v>28148.4375</v>
      </c>
      <c r="C1211" s="12">
        <f t="shared" si="109"/>
        <v>23.4375</v>
      </c>
      <c r="D1211" s="13">
        <v>28125</v>
      </c>
      <c r="F1211" s="11">
        <v>1201</v>
      </c>
      <c r="G1211" s="12">
        <f t="shared" si="110"/>
        <v>28148.4375</v>
      </c>
      <c r="H1211" s="12">
        <f t="shared" si="111"/>
        <v>13.4375</v>
      </c>
      <c r="I1211" s="13">
        <v>28135</v>
      </c>
      <c r="K1211" s="11">
        <v>1201</v>
      </c>
      <c r="L1211" s="12">
        <f t="shared" si="112"/>
        <v>28148.4375</v>
      </c>
      <c r="M1211" s="12">
        <f t="shared" si="113"/>
        <v>3.4375</v>
      </c>
      <c r="N1211" s="13">
        <v>28145</v>
      </c>
    </row>
    <row r="1212" spans="1:14" x14ac:dyDescent="0.25">
      <c r="A1212" s="11">
        <v>1202</v>
      </c>
      <c r="B1212" s="12">
        <f t="shared" si="108"/>
        <v>28171.875</v>
      </c>
      <c r="C1212" s="12">
        <f t="shared" si="109"/>
        <v>46.875</v>
      </c>
      <c r="D1212" s="13">
        <v>28125</v>
      </c>
      <c r="F1212" s="11">
        <v>1202</v>
      </c>
      <c r="G1212" s="12">
        <f t="shared" si="110"/>
        <v>28171.875</v>
      </c>
      <c r="H1212" s="12">
        <f t="shared" si="111"/>
        <v>11.875</v>
      </c>
      <c r="I1212" s="13">
        <v>28160</v>
      </c>
      <c r="K1212" s="11">
        <v>1202</v>
      </c>
      <c r="L1212" s="12">
        <f t="shared" si="112"/>
        <v>28171.875</v>
      </c>
      <c r="M1212" s="12">
        <f t="shared" si="113"/>
        <v>1.875</v>
      </c>
      <c r="N1212" s="13">
        <v>28170</v>
      </c>
    </row>
    <row r="1213" spans="1:14" x14ac:dyDescent="0.25">
      <c r="A1213" s="11">
        <v>1203</v>
      </c>
      <c r="B1213" s="12">
        <f t="shared" si="108"/>
        <v>28195.3125</v>
      </c>
      <c r="C1213" s="12">
        <f t="shared" si="109"/>
        <v>70.3125</v>
      </c>
      <c r="D1213" s="13">
        <v>28125</v>
      </c>
      <c r="F1213" s="11">
        <v>1203</v>
      </c>
      <c r="G1213" s="12">
        <f t="shared" si="110"/>
        <v>28195.3125</v>
      </c>
      <c r="H1213" s="12">
        <f t="shared" si="111"/>
        <v>10.3125</v>
      </c>
      <c r="I1213" s="13">
        <v>28185</v>
      </c>
      <c r="K1213" s="11">
        <v>1203</v>
      </c>
      <c r="L1213" s="12">
        <f t="shared" si="112"/>
        <v>28195.3125</v>
      </c>
      <c r="M1213" s="12">
        <f t="shared" si="113"/>
        <v>5.3125</v>
      </c>
      <c r="N1213" s="13">
        <v>28190</v>
      </c>
    </row>
    <row r="1214" spans="1:14" x14ac:dyDescent="0.25">
      <c r="A1214" s="11">
        <v>1204</v>
      </c>
      <c r="B1214" s="12">
        <f t="shared" si="108"/>
        <v>28218.75</v>
      </c>
      <c r="C1214" s="12">
        <f t="shared" si="109"/>
        <v>93.75</v>
      </c>
      <c r="D1214" s="13">
        <v>28125</v>
      </c>
      <c r="F1214" s="11">
        <v>1204</v>
      </c>
      <c r="G1214" s="12">
        <f t="shared" si="110"/>
        <v>28218.75</v>
      </c>
      <c r="H1214" s="12">
        <f t="shared" si="111"/>
        <v>8.75</v>
      </c>
      <c r="I1214" s="13">
        <v>28210</v>
      </c>
      <c r="K1214" s="11">
        <v>1204</v>
      </c>
      <c r="L1214" s="12">
        <f t="shared" si="112"/>
        <v>28218.75</v>
      </c>
      <c r="M1214" s="12">
        <f t="shared" si="113"/>
        <v>3.75</v>
      </c>
      <c r="N1214" s="13">
        <v>28215</v>
      </c>
    </row>
    <row r="1215" spans="1:14" x14ac:dyDescent="0.25">
      <c r="A1215" s="11">
        <v>1205</v>
      </c>
      <c r="B1215" s="12">
        <f t="shared" si="108"/>
        <v>28242.1875</v>
      </c>
      <c r="C1215" s="12">
        <f t="shared" si="109"/>
        <v>117.1875</v>
      </c>
      <c r="D1215" s="13">
        <v>28125</v>
      </c>
      <c r="F1215" s="11">
        <v>1205</v>
      </c>
      <c r="G1215" s="12">
        <f t="shared" si="110"/>
        <v>28242.1875</v>
      </c>
      <c r="H1215" s="12">
        <f t="shared" si="111"/>
        <v>7.1875</v>
      </c>
      <c r="I1215" s="13">
        <v>28235</v>
      </c>
      <c r="K1215" s="11">
        <v>1205</v>
      </c>
      <c r="L1215" s="12">
        <f t="shared" si="112"/>
        <v>28242.1875</v>
      </c>
      <c r="M1215" s="12">
        <f t="shared" si="113"/>
        <v>2.1875</v>
      </c>
      <c r="N1215" s="13">
        <v>28240</v>
      </c>
    </row>
    <row r="1216" spans="1:14" x14ac:dyDescent="0.25">
      <c r="A1216" s="11">
        <v>1206</v>
      </c>
      <c r="B1216" s="12">
        <f t="shared" si="108"/>
        <v>28265.625</v>
      </c>
      <c r="C1216" s="12">
        <f t="shared" si="109"/>
        <v>140.625</v>
      </c>
      <c r="D1216" s="13">
        <v>28125</v>
      </c>
      <c r="F1216" s="11">
        <v>1206</v>
      </c>
      <c r="G1216" s="12">
        <f t="shared" si="110"/>
        <v>28265.625</v>
      </c>
      <c r="H1216" s="12">
        <f t="shared" si="111"/>
        <v>5.625</v>
      </c>
      <c r="I1216" s="13">
        <v>28260</v>
      </c>
      <c r="K1216" s="11">
        <v>1206</v>
      </c>
      <c r="L1216" s="12">
        <f t="shared" si="112"/>
        <v>28265.625</v>
      </c>
      <c r="M1216" s="12">
        <f t="shared" si="113"/>
        <v>5.625</v>
      </c>
      <c r="N1216" s="13">
        <v>28260</v>
      </c>
    </row>
    <row r="1217" spans="1:14" x14ac:dyDescent="0.25">
      <c r="A1217" s="11">
        <v>1207</v>
      </c>
      <c r="B1217" s="12">
        <f t="shared" si="108"/>
        <v>28289.0625</v>
      </c>
      <c r="C1217" s="12">
        <f t="shared" si="109"/>
        <v>164.0625</v>
      </c>
      <c r="D1217" s="13">
        <v>28125</v>
      </c>
      <c r="F1217" s="11">
        <v>1207</v>
      </c>
      <c r="G1217" s="12">
        <f t="shared" si="110"/>
        <v>28289.0625</v>
      </c>
      <c r="H1217" s="12">
        <f t="shared" si="111"/>
        <v>4.0625</v>
      </c>
      <c r="I1217" s="13">
        <v>28285</v>
      </c>
      <c r="K1217" s="11">
        <v>1207</v>
      </c>
      <c r="L1217" s="12">
        <f t="shared" si="112"/>
        <v>28289.0625</v>
      </c>
      <c r="M1217" s="12">
        <f t="shared" si="113"/>
        <v>4.0625</v>
      </c>
      <c r="N1217" s="13">
        <v>28285</v>
      </c>
    </row>
    <row r="1218" spans="1:14" x14ac:dyDescent="0.25">
      <c r="A1218" s="11">
        <v>1208</v>
      </c>
      <c r="B1218" s="12">
        <f t="shared" si="108"/>
        <v>28312.5</v>
      </c>
      <c r="C1218" s="12">
        <f t="shared" si="109"/>
        <v>187.5</v>
      </c>
      <c r="D1218" s="13">
        <v>28125</v>
      </c>
      <c r="F1218" s="11">
        <v>1208</v>
      </c>
      <c r="G1218" s="12">
        <f t="shared" si="110"/>
        <v>28312.5</v>
      </c>
      <c r="H1218" s="12">
        <f t="shared" si="111"/>
        <v>2.5</v>
      </c>
      <c r="I1218" s="13">
        <v>28310</v>
      </c>
      <c r="K1218" s="11">
        <v>1208</v>
      </c>
      <c r="L1218" s="12">
        <f t="shared" si="112"/>
        <v>28312.5</v>
      </c>
      <c r="M1218" s="12">
        <f t="shared" si="113"/>
        <v>2.5</v>
      </c>
      <c r="N1218" s="13">
        <v>28310</v>
      </c>
    </row>
    <row r="1219" spans="1:14" x14ac:dyDescent="0.25">
      <c r="A1219" s="11">
        <v>1209</v>
      </c>
      <c r="B1219" s="12">
        <f t="shared" si="108"/>
        <v>28335.9375</v>
      </c>
      <c r="C1219" s="12">
        <f t="shared" si="109"/>
        <v>210.9375</v>
      </c>
      <c r="D1219" s="13">
        <v>28125</v>
      </c>
      <c r="F1219" s="11">
        <v>1209</v>
      </c>
      <c r="G1219" s="12">
        <f t="shared" si="110"/>
        <v>28335.9375</v>
      </c>
      <c r="H1219" s="12">
        <f t="shared" si="111"/>
        <v>10.9375</v>
      </c>
      <c r="I1219" s="13">
        <v>28325</v>
      </c>
      <c r="K1219" s="11">
        <v>1209</v>
      </c>
      <c r="L1219" s="12">
        <f t="shared" si="112"/>
        <v>28335.9375</v>
      </c>
      <c r="M1219" s="12">
        <f t="shared" si="113"/>
        <v>0.9375</v>
      </c>
      <c r="N1219" s="13">
        <v>28335</v>
      </c>
    </row>
    <row r="1220" spans="1:14" x14ac:dyDescent="0.25">
      <c r="A1220" s="11">
        <v>1210</v>
      </c>
      <c r="B1220" s="12">
        <f t="shared" si="108"/>
        <v>28359.375</v>
      </c>
      <c r="C1220" s="12">
        <f t="shared" si="109"/>
        <v>234.375</v>
      </c>
      <c r="D1220" s="13">
        <v>28125</v>
      </c>
      <c r="F1220" s="11">
        <v>1210</v>
      </c>
      <c r="G1220" s="12">
        <f t="shared" si="110"/>
        <v>28359.375</v>
      </c>
      <c r="H1220" s="12">
        <f t="shared" si="111"/>
        <v>9.375</v>
      </c>
      <c r="I1220" s="13">
        <v>28350</v>
      </c>
      <c r="K1220" s="11">
        <v>1210</v>
      </c>
      <c r="L1220" s="12">
        <f t="shared" si="112"/>
        <v>28359.375</v>
      </c>
      <c r="M1220" s="12">
        <f t="shared" si="113"/>
        <v>4.375</v>
      </c>
      <c r="N1220" s="13">
        <v>28355</v>
      </c>
    </row>
    <row r="1221" spans="1:14" x14ac:dyDescent="0.25">
      <c r="A1221" s="11">
        <v>1211</v>
      </c>
      <c r="B1221" s="12">
        <f t="shared" si="108"/>
        <v>28382.8125</v>
      </c>
      <c r="C1221" s="12">
        <f t="shared" si="109"/>
        <v>257.8125</v>
      </c>
      <c r="D1221" s="13">
        <v>28125</v>
      </c>
      <c r="F1221" s="11">
        <v>1211</v>
      </c>
      <c r="G1221" s="12">
        <f t="shared" si="110"/>
        <v>28382.8125</v>
      </c>
      <c r="H1221" s="12">
        <f t="shared" si="111"/>
        <v>7.8125</v>
      </c>
      <c r="I1221" s="13">
        <v>28375</v>
      </c>
      <c r="K1221" s="11">
        <v>1211</v>
      </c>
      <c r="L1221" s="12">
        <f t="shared" si="112"/>
        <v>28382.8125</v>
      </c>
      <c r="M1221" s="12">
        <f t="shared" si="113"/>
        <v>2.8125</v>
      </c>
      <c r="N1221" s="13">
        <v>28380</v>
      </c>
    </row>
    <row r="1222" spans="1:14" x14ac:dyDescent="0.25">
      <c r="A1222" s="11">
        <v>1212</v>
      </c>
      <c r="B1222" s="12">
        <f t="shared" si="108"/>
        <v>28406.25</v>
      </c>
      <c r="C1222" s="12">
        <f t="shared" si="109"/>
        <v>281.25</v>
      </c>
      <c r="D1222" s="13">
        <v>28125</v>
      </c>
      <c r="F1222" s="11">
        <v>1212</v>
      </c>
      <c r="G1222" s="12">
        <f t="shared" si="110"/>
        <v>28406.25</v>
      </c>
      <c r="H1222" s="12">
        <f t="shared" si="111"/>
        <v>6.25</v>
      </c>
      <c r="I1222" s="13">
        <v>28400</v>
      </c>
      <c r="K1222" s="11">
        <v>1212</v>
      </c>
      <c r="L1222" s="12">
        <f t="shared" si="112"/>
        <v>28406.25</v>
      </c>
      <c r="M1222" s="12">
        <f t="shared" si="113"/>
        <v>1.25</v>
      </c>
      <c r="N1222" s="13">
        <v>28405</v>
      </c>
    </row>
    <row r="1223" spans="1:14" x14ac:dyDescent="0.25">
      <c r="A1223" s="11">
        <v>1213</v>
      </c>
      <c r="B1223" s="12">
        <f t="shared" si="108"/>
        <v>28429.6875</v>
      </c>
      <c r="C1223" s="12">
        <f t="shared" si="109"/>
        <v>304.6875</v>
      </c>
      <c r="D1223" s="13">
        <v>28125</v>
      </c>
      <c r="F1223" s="11">
        <v>1213</v>
      </c>
      <c r="G1223" s="12">
        <f t="shared" si="110"/>
        <v>28429.6875</v>
      </c>
      <c r="H1223" s="12">
        <f t="shared" si="111"/>
        <v>4.6875</v>
      </c>
      <c r="I1223" s="13">
        <v>28425</v>
      </c>
      <c r="K1223" s="11">
        <v>1213</v>
      </c>
      <c r="L1223" s="12">
        <f t="shared" si="112"/>
        <v>28429.6875</v>
      </c>
      <c r="M1223" s="12">
        <f t="shared" si="113"/>
        <v>4.6875</v>
      </c>
      <c r="N1223" s="13">
        <v>28425</v>
      </c>
    </row>
    <row r="1224" spans="1:14" x14ac:dyDescent="0.25">
      <c r="A1224" s="11">
        <v>1214</v>
      </c>
      <c r="B1224" s="12">
        <f t="shared" si="108"/>
        <v>28453.125</v>
      </c>
      <c r="C1224" s="12">
        <f t="shared" si="109"/>
        <v>328.125</v>
      </c>
      <c r="D1224" s="13">
        <v>28125</v>
      </c>
      <c r="F1224" s="11">
        <v>1214</v>
      </c>
      <c r="G1224" s="12">
        <f t="shared" si="110"/>
        <v>28453.125</v>
      </c>
      <c r="H1224" s="12">
        <f t="shared" si="111"/>
        <v>3.125</v>
      </c>
      <c r="I1224" s="13">
        <v>28450</v>
      </c>
      <c r="K1224" s="11">
        <v>1214</v>
      </c>
      <c r="L1224" s="12">
        <f t="shared" si="112"/>
        <v>28453.125</v>
      </c>
      <c r="M1224" s="12">
        <f t="shared" si="113"/>
        <v>3.125</v>
      </c>
      <c r="N1224" s="13">
        <v>28450</v>
      </c>
    </row>
    <row r="1225" spans="1:14" x14ac:dyDescent="0.25">
      <c r="A1225" s="11">
        <v>1215</v>
      </c>
      <c r="B1225" s="12">
        <f t="shared" si="108"/>
        <v>28476.5625</v>
      </c>
      <c r="C1225" s="12">
        <f t="shared" si="109"/>
        <v>351.5625</v>
      </c>
      <c r="D1225" s="13">
        <v>28125</v>
      </c>
      <c r="F1225" s="11">
        <v>1215</v>
      </c>
      <c r="G1225" s="12">
        <f t="shared" si="110"/>
        <v>28476.5625</v>
      </c>
      <c r="H1225" s="12">
        <f t="shared" si="111"/>
        <v>1.5625</v>
      </c>
      <c r="I1225" s="13">
        <v>28475</v>
      </c>
      <c r="K1225" s="11">
        <v>1215</v>
      </c>
      <c r="L1225" s="12">
        <f t="shared" si="112"/>
        <v>28476.5625</v>
      </c>
      <c r="M1225" s="12">
        <f t="shared" si="113"/>
        <v>6.5625</v>
      </c>
      <c r="N1225" s="13">
        <v>28470</v>
      </c>
    </row>
    <row r="1226" spans="1:14" x14ac:dyDescent="0.25">
      <c r="A1226" s="11">
        <v>1216</v>
      </c>
      <c r="B1226" s="12">
        <f t="shared" si="108"/>
        <v>28500</v>
      </c>
      <c r="C1226" s="12">
        <f t="shared" si="109"/>
        <v>0</v>
      </c>
      <c r="D1226" s="13">
        <v>28500</v>
      </c>
      <c r="F1226" s="11">
        <v>1216</v>
      </c>
      <c r="G1226" s="12">
        <f t="shared" si="110"/>
        <v>28500</v>
      </c>
      <c r="H1226" s="12">
        <f t="shared" si="111"/>
        <v>0</v>
      </c>
      <c r="I1226" s="13">
        <v>28500</v>
      </c>
      <c r="K1226" s="11">
        <v>1216</v>
      </c>
      <c r="L1226" s="12">
        <f t="shared" si="112"/>
        <v>28500</v>
      </c>
      <c r="M1226" s="12">
        <f t="shared" si="113"/>
        <v>0</v>
      </c>
      <c r="N1226" s="13">
        <v>28500</v>
      </c>
    </row>
    <row r="1227" spans="1:14" x14ac:dyDescent="0.25">
      <c r="A1227" s="11">
        <v>1217</v>
      </c>
      <c r="B1227" s="12">
        <f t="shared" si="108"/>
        <v>28523.4375</v>
      </c>
      <c r="C1227" s="12">
        <f t="shared" si="109"/>
        <v>23.4375</v>
      </c>
      <c r="D1227" s="13">
        <v>28500</v>
      </c>
      <c r="F1227" s="11">
        <v>1217</v>
      </c>
      <c r="G1227" s="12">
        <f t="shared" si="110"/>
        <v>28523.4375</v>
      </c>
      <c r="H1227" s="12">
        <f t="shared" si="111"/>
        <v>13.4375</v>
      </c>
      <c r="I1227" s="13">
        <v>28510</v>
      </c>
      <c r="K1227" s="11">
        <v>1217</v>
      </c>
      <c r="L1227" s="12">
        <f t="shared" si="112"/>
        <v>28523.4375</v>
      </c>
      <c r="M1227" s="12">
        <f t="shared" si="113"/>
        <v>3.4375</v>
      </c>
      <c r="N1227" s="13">
        <v>28520</v>
      </c>
    </row>
    <row r="1228" spans="1:14" x14ac:dyDescent="0.25">
      <c r="A1228" s="11">
        <v>1218</v>
      </c>
      <c r="B1228" s="12">
        <f t="shared" si="108"/>
        <v>28546.875</v>
      </c>
      <c r="C1228" s="12">
        <f t="shared" si="109"/>
        <v>46.875</v>
      </c>
      <c r="D1228" s="13">
        <v>28500</v>
      </c>
      <c r="F1228" s="11">
        <v>1218</v>
      </c>
      <c r="G1228" s="12">
        <f t="shared" si="110"/>
        <v>28546.875</v>
      </c>
      <c r="H1228" s="12">
        <f t="shared" si="111"/>
        <v>11.875</v>
      </c>
      <c r="I1228" s="13">
        <v>28535</v>
      </c>
      <c r="K1228" s="11">
        <v>1218</v>
      </c>
      <c r="L1228" s="12">
        <f t="shared" si="112"/>
        <v>28546.875</v>
      </c>
      <c r="M1228" s="12">
        <f t="shared" si="113"/>
        <v>1.875</v>
      </c>
      <c r="N1228" s="13">
        <v>28545</v>
      </c>
    </row>
    <row r="1229" spans="1:14" x14ac:dyDescent="0.25">
      <c r="A1229" s="11">
        <v>1219</v>
      </c>
      <c r="B1229" s="12">
        <f t="shared" ref="B1229:B1292" si="114">A1229*375/16</f>
        <v>28570.3125</v>
      </c>
      <c r="C1229" s="12">
        <f t="shared" ref="C1229:C1292" si="115">B1229-D1229</f>
        <v>70.3125</v>
      </c>
      <c r="D1229" s="13">
        <v>28500</v>
      </c>
      <c r="F1229" s="11">
        <v>1219</v>
      </c>
      <c r="G1229" s="12">
        <f t="shared" ref="G1229:G1292" si="116">F1229*375/16</f>
        <v>28570.3125</v>
      </c>
      <c r="H1229" s="12">
        <f t="shared" ref="H1229:H1292" si="117">G1229-I1229</f>
        <v>10.3125</v>
      </c>
      <c r="I1229" s="13">
        <v>28560</v>
      </c>
      <c r="K1229" s="11">
        <v>1219</v>
      </c>
      <c r="L1229" s="12">
        <f t="shared" ref="L1229:L1292" si="118">K1229*375/16</f>
        <v>28570.3125</v>
      </c>
      <c r="M1229" s="12">
        <f t="shared" ref="M1229:M1292" si="119">L1229-N1229</f>
        <v>5.3125</v>
      </c>
      <c r="N1229" s="13">
        <v>28565</v>
      </c>
    </row>
    <row r="1230" spans="1:14" x14ac:dyDescent="0.25">
      <c r="A1230" s="11">
        <v>1220</v>
      </c>
      <c r="B1230" s="12">
        <f t="shared" si="114"/>
        <v>28593.75</v>
      </c>
      <c r="C1230" s="12">
        <f t="shared" si="115"/>
        <v>93.75</v>
      </c>
      <c r="D1230" s="13">
        <v>28500</v>
      </c>
      <c r="F1230" s="11">
        <v>1220</v>
      </c>
      <c r="G1230" s="12">
        <f t="shared" si="116"/>
        <v>28593.75</v>
      </c>
      <c r="H1230" s="12">
        <f t="shared" si="117"/>
        <v>8.75</v>
      </c>
      <c r="I1230" s="13">
        <v>28585</v>
      </c>
      <c r="K1230" s="11">
        <v>1220</v>
      </c>
      <c r="L1230" s="12">
        <f t="shared" si="118"/>
        <v>28593.75</v>
      </c>
      <c r="M1230" s="12">
        <f t="shared" si="119"/>
        <v>3.75</v>
      </c>
      <c r="N1230" s="13">
        <v>28590</v>
      </c>
    </row>
    <row r="1231" spans="1:14" x14ac:dyDescent="0.25">
      <c r="A1231" s="11">
        <v>1221</v>
      </c>
      <c r="B1231" s="12">
        <f t="shared" si="114"/>
        <v>28617.1875</v>
      </c>
      <c r="C1231" s="12">
        <f t="shared" si="115"/>
        <v>117.1875</v>
      </c>
      <c r="D1231" s="13">
        <v>28500</v>
      </c>
      <c r="F1231" s="11">
        <v>1221</v>
      </c>
      <c r="G1231" s="12">
        <f t="shared" si="116"/>
        <v>28617.1875</v>
      </c>
      <c r="H1231" s="12">
        <f t="shared" si="117"/>
        <v>7.1875</v>
      </c>
      <c r="I1231" s="13">
        <v>28610</v>
      </c>
      <c r="K1231" s="11">
        <v>1221</v>
      </c>
      <c r="L1231" s="12">
        <f t="shared" si="118"/>
        <v>28617.1875</v>
      </c>
      <c r="M1231" s="12">
        <f t="shared" si="119"/>
        <v>2.1875</v>
      </c>
      <c r="N1231" s="13">
        <v>28615</v>
      </c>
    </row>
    <row r="1232" spans="1:14" x14ac:dyDescent="0.25">
      <c r="A1232" s="11">
        <v>1222</v>
      </c>
      <c r="B1232" s="12">
        <f t="shared" si="114"/>
        <v>28640.625</v>
      </c>
      <c r="C1232" s="12">
        <f t="shared" si="115"/>
        <v>140.625</v>
      </c>
      <c r="D1232" s="13">
        <v>28500</v>
      </c>
      <c r="F1232" s="11">
        <v>1222</v>
      </c>
      <c r="G1232" s="12">
        <f t="shared" si="116"/>
        <v>28640.625</v>
      </c>
      <c r="H1232" s="12">
        <f t="shared" si="117"/>
        <v>5.625</v>
      </c>
      <c r="I1232" s="13">
        <v>28635</v>
      </c>
      <c r="K1232" s="11">
        <v>1222</v>
      </c>
      <c r="L1232" s="12">
        <f t="shared" si="118"/>
        <v>28640.625</v>
      </c>
      <c r="M1232" s="12">
        <f t="shared" si="119"/>
        <v>5.625</v>
      </c>
      <c r="N1232" s="13">
        <v>28635</v>
      </c>
    </row>
    <row r="1233" spans="1:14" x14ac:dyDescent="0.25">
      <c r="A1233" s="11">
        <v>1223</v>
      </c>
      <c r="B1233" s="12">
        <f t="shared" si="114"/>
        <v>28664.0625</v>
      </c>
      <c r="C1233" s="12">
        <f t="shared" si="115"/>
        <v>164.0625</v>
      </c>
      <c r="D1233" s="13">
        <v>28500</v>
      </c>
      <c r="F1233" s="11">
        <v>1223</v>
      </c>
      <c r="G1233" s="12">
        <f t="shared" si="116"/>
        <v>28664.0625</v>
      </c>
      <c r="H1233" s="12">
        <f t="shared" si="117"/>
        <v>4.0625</v>
      </c>
      <c r="I1233" s="13">
        <v>28660</v>
      </c>
      <c r="K1233" s="11">
        <v>1223</v>
      </c>
      <c r="L1233" s="12">
        <f t="shared" si="118"/>
        <v>28664.0625</v>
      </c>
      <c r="M1233" s="12">
        <f t="shared" si="119"/>
        <v>4.0625</v>
      </c>
      <c r="N1233" s="13">
        <v>28660</v>
      </c>
    </row>
    <row r="1234" spans="1:14" x14ac:dyDescent="0.25">
      <c r="A1234" s="11">
        <v>1224</v>
      </c>
      <c r="B1234" s="12">
        <f t="shared" si="114"/>
        <v>28687.5</v>
      </c>
      <c r="C1234" s="12">
        <f t="shared" si="115"/>
        <v>187.5</v>
      </c>
      <c r="D1234" s="13">
        <v>28500</v>
      </c>
      <c r="F1234" s="11">
        <v>1224</v>
      </c>
      <c r="G1234" s="12">
        <f t="shared" si="116"/>
        <v>28687.5</v>
      </c>
      <c r="H1234" s="12">
        <f t="shared" si="117"/>
        <v>2.5</v>
      </c>
      <c r="I1234" s="13">
        <v>28685</v>
      </c>
      <c r="K1234" s="11">
        <v>1224</v>
      </c>
      <c r="L1234" s="12">
        <f t="shared" si="118"/>
        <v>28687.5</v>
      </c>
      <c r="M1234" s="12">
        <f t="shared" si="119"/>
        <v>2.5</v>
      </c>
      <c r="N1234" s="13">
        <v>28685</v>
      </c>
    </row>
    <row r="1235" spans="1:14" x14ac:dyDescent="0.25">
      <c r="A1235" s="11">
        <v>1225</v>
      </c>
      <c r="B1235" s="12">
        <f t="shared" si="114"/>
        <v>28710.9375</v>
      </c>
      <c r="C1235" s="12">
        <f t="shared" si="115"/>
        <v>210.9375</v>
      </c>
      <c r="D1235" s="13">
        <v>28500</v>
      </c>
      <c r="F1235" s="11">
        <v>1225</v>
      </c>
      <c r="G1235" s="12">
        <f t="shared" si="116"/>
        <v>28710.9375</v>
      </c>
      <c r="H1235" s="12">
        <f t="shared" si="117"/>
        <v>10.9375</v>
      </c>
      <c r="I1235" s="13">
        <v>28700</v>
      </c>
      <c r="K1235" s="11">
        <v>1225</v>
      </c>
      <c r="L1235" s="12">
        <f t="shared" si="118"/>
        <v>28710.9375</v>
      </c>
      <c r="M1235" s="12">
        <f t="shared" si="119"/>
        <v>0.9375</v>
      </c>
      <c r="N1235" s="13">
        <v>28710</v>
      </c>
    </row>
    <row r="1236" spans="1:14" x14ac:dyDescent="0.25">
      <c r="A1236" s="11">
        <v>1226</v>
      </c>
      <c r="B1236" s="12">
        <f t="shared" si="114"/>
        <v>28734.375</v>
      </c>
      <c r="C1236" s="12">
        <f t="shared" si="115"/>
        <v>234.375</v>
      </c>
      <c r="D1236" s="13">
        <v>28500</v>
      </c>
      <c r="F1236" s="11">
        <v>1226</v>
      </c>
      <c r="G1236" s="12">
        <f t="shared" si="116"/>
        <v>28734.375</v>
      </c>
      <c r="H1236" s="12">
        <f t="shared" si="117"/>
        <v>9.375</v>
      </c>
      <c r="I1236" s="13">
        <v>28725</v>
      </c>
      <c r="K1236" s="11">
        <v>1226</v>
      </c>
      <c r="L1236" s="12">
        <f t="shared" si="118"/>
        <v>28734.375</v>
      </c>
      <c r="M1236" s="12">
        <f t="shared" si="119"/>
        <v>4.375</v>
      </c>
      <c r="N1236" s="13">
        <v>28730</v>
      </c>
    </row>
    <row r="1237" spans="1:14" x14ac:dyDescent="0.25">
      <c r="A1237" s="11">
        <v>1227</v>
      </c>
      <c r="B1237" s="12">
        <f t="shared" si="114"/>
        <v>28757.8125</v>
      </c>
      <c r="C1237" s="12">
        <f t="shared" si="115"/>
        <v>257.8125</v>
      </c>
      <c r="D1237" s="13">
        <v>28500</v>
      </c>
      <c r="F1237" s="11">
        <v>1227</v>
      </c>
      <c r="G1237" s="12">
        <f t="shared" si="116"/>
        <v>28757.8125</v>
      </c>
      <c r="H1237" s="12">
        <f t="shared" si="117"/>
        <v>7.8125</v>
      </c>
      <c r="I1237" s="13">
        <v>28750</v>
      </c>
      <c r="K1237" s="11">
        <v>1227</v>
      </c>
      <c r="L1237" s="12">
        <f t="shared" si="118"/>
        <v>28757.8125</v>
      </c>
      <c r="M1237" s="12">
        <f t="shared" si="119"/>
        <v>2.8125</v>
      </c>
      <c r="N1237" s="13">
        <v>28755</v>
      </c>
    </row>
    <row r="1238" spans="1:14" x14ac:dyDescent="0.25">
      <c r="A1238" s="11">
        <v>1228</v>
      </c>
      <c r="B1238" s="12">
        <f t="shared" si="114"/>
        <v>28781.25</v>
      </c>
      <c r="C1238" s="12">
        <f t="shared" si="115"/>
        <v>281.25</v>
      </c>
      <c r="D1238" s="13">
        <v>28500</v>
      </c>
      <c r="F1238" s="11">
        <v>1228</v>
      </c>
      <c r="G1238" s="12">
        <f t="shared" si="116"/>
        <v>28781.25</v>
      </c>
      <c r="H1238" s="12">
        <f t="shared" si="117"/>
        <v>6.25</v>
      </c>
      <c r="I1238" s="13">
        <v>28775</v>
      </c>
      <c r="K1238" s="11">
        <v>1228</v>
      </c>
      <c r="L1238" s="12">
        <f t="shared" si="118"/>
        <v>28781.25</v>
      </c>
      <c r="M1238" s="12">
        <f t="shared" si="119"/>
        <v>1.25</v>
      </c>
      <c r="N1238" s="13">
        <v>28780</v>
      </c>
    </row>
    <row r="1239" spans="1:14" x14ac:dyDescent="0.25">
      <c r="A1239" s="11">
        <v>1229</v>
      </c>
      <c r="B1239" s="12">
        <f t="shared" si="114"/>
        <v>28804.6875</v>
      </c>
      <c r="C1239" s="12">
        <f t="shared" si="115"/>
        <v>304.6875</v>
      </c>
      <c r="D1239" s="13">
        <v>28500</v>
      </c>
      <c r="F1239" s="11">
        <v>1229</v>
      </c>
      <c r="G1239" s="12">
        <f t="shared" si="116"/>
        <v>28804.6875</v>
      </c>
      <c r="H1239" s="12">
        <f t="shared" si="117"/>
        <v>4.6875</v>
      </c>
      <c r="I1239" s="13">
        <v>28800</v>
      </c>
      <c r="K1239" s="11">
        <v>1229</v>
      </c>
      <c r="L1239" s="12">
        <f t="shared" si="118"/>
        <v>28804.6875</v>
      </c>
      <c r="M1239" s="12">
        <f t="shared" si="119"/>
        <v>4.6875</v>
      </c>
      <c r="N1239" s="13">
        <v>28800</v>
      </c>
    </row>
    <row r="1240" spans="1:14" x14ac:dyDescent="0.25">
      <c r="A1240" s="11">
        <v>1230</v>
      </c>
      <c r="B1240" s="12">
        <f t="shared" si="114"/>
        <v>28828.125</v>
      </c>
      <c r="C1240" s="12">
        <f t="shared" si="115"/>
        <v>328.125</v>
      </c>
      <c r="D1240" s="13">
        <v>28500</v>
      </c>
      <c r="F1240" s="11">
        <v>1230</v>
      </c>
      <c r="G1240" s="12">
        <f t="shared" si="116"/>
        <v>28828.125</v>
      </c>
      <c r="H1240" s="12">
        <f t="shared" si="117"/>
        <v>3.125</v>
      </c>
      <c r="I1240" s="13">
        <v>28825</v>
      </c>
      <c r="K1240" s="11">
        <v>1230</v>
      </c>
      <c r="L1240" s="12">
        <f t="shared" si="118"/>
        <v>28828.125</v>
      </c>
      <c r="M1240" s="12">
        <f t="shared" si="119"/>
        <v>3.125</v>
      </c>
      <c r="N1240" s="13">
        <v>28825</v>
      </c>
    </row>
    <row r="1241" spans="1:14" x14ac:dyDescent="0.25">
      <c r="A1241" s="11">
        <v>1231</v>
      </c>
      <c r="B1241" s="12">
        <f t="shared" si="114"/>
        <v>28851.5625</v>
      </c>
      <c r="C1241" s="12">
        <f t="shared" si="115"/>
        <v>351.5625</v>
      </c>
      <c r="D1241" s="13">
        <v>28500</v>
      </c>
      <c r="F1241" s="11">
        <v>1231</v>
      </c>
      <c r="G1241" s="12">
        <f t="shared" si="116"/>
        <v>28851.5625</v>
      </c>
      <c r="H1241" s="12">
        <f t="shared" si="117"/>
        <v>1.5625</v>
      </c>
      <c r="I1241" s="13">
        <v>28850</v>
      </c>
      <c r="K1241" s="11">
        <v>1231</v>
      </c>
      <c r="L1241" s="12">
        <f t="shared" si="118"/>
        <v>28851.5625</v>
      </c>
      <c r="M1241" s="12">
        <f t="shared" si="119"/>
        <v>6.5625</v>
      </c>
      <c r="N1241" s="13">
        <v>28845</v>
      </c>
    </row>
    <row r="1242" spans="1:14" x14ac:dyDescent="0.25">
      <c r="A1242" s="11">
        <v>1232</v>
      </c>
      <c r="B1242" s="12">
        <f t="shared" si="114"/>
        <v>28875</v>
      </c>
      <c r="C1242" s="12">
        <f t="shared" si="115"/>
        <v>0</v>
      </c>
      <c r="D1242" s="13">
        <v>28875</v>
      </c>
      <c r="F1242" s="11">
        <v>1232</v>
      </c>
      <c r="G1242" s="12">
        <f t="shared" si="116"/>
        <v>28875</v>
      </c>
      <c r="H1242" s="12">
        <f t="shared" si="117"/>
        <v>0</v>
      </c>
      <c r="I1242" s="13">
        <v>28875</v>
      </c>
      <c r="K1242" s="11">
        <v>1232</v>
      </c>
      <c r="L1242" s="12">
        <f t="shared" si="118"/>
        <v>28875</v>
      </c>
      <c r="M1242" s="12">
        <f t="shared" si="119"/>
        <v>0</v>
      </c>
      <c r="N1242" s="13">
        <v>28875</v>
      </c>
    </row>
    <row r="1243" spans="1:14" x14ac:dyDescent="0.25">
      <c r="A1243" s="11">
        <v>1233</v>
      </c>
      <c r="B1243" s="12">
        <f t="shared" si="114"/>
        <v>28898.4375</v>
      </c>
      <c r="C1243" s="12">
        <f t="shared" si="115"/>
        <v>23.4375</v>
      </c>
      <c r="D1243" s="13">
        <v>28875</v>
      </c>
      <c r="F1243" s="11">
        <v>1233</v>
      </c>
      <c r="G1243" s="12">
        <f t="shared" si="116"/>
        <v>28898.4375</v>
      </c>
      <c r="H1243" s="12">
        <f t="shared" si="117"/>
        <v>13.4375</v>
      </c>
      <c r="I1243" s="13">
        <v>28885</v>
      </c>
      <c r="K1243" s="11">
        <v>1233</v>
      </c>
      <c r="L1243" s="12">
        <f t="shared" si="118"/>
        <v>28898.4375</v>
      </c>
      <c r="M1243" s="12">
        <f t="shared" si="119"/>
        <v>3.4375</v>
      </c>
      <c r="N1243" s="13">
        <v>28895</v>
      </c>
    </row>
    <row r="1244" spans="1:14" x14ac:dyDescent="0.25">
      <c r="A1244" s="11">
        <v>1234</v>
      </c>
      <c r="B1244" s="12">
        <f t="shared" si="114"/>
        <v>28921.875</v>
      </c>
      <c r="C1244" s="12">
        <f t="shared" si="115"/>
        <v>46.875</v>
      </c>
      <c r="D1244" s="13">
        <v>28875</v>
      </c>
      <c r="F1244" s="11">
        <v>1234</v>
      </c>
      <c r="G1244" s="12">
        <f t="shared" si="116"/>
        <v>28921.875</v>
      </c>
      <c r="H1244" s="12">
        <f t="shared" si="117"/>
        <v>11.875</v>
      </c>
      <c r="I1244" s="13">
        <v>28910</v>
      </c>
      <c r="K1244" s="11">
        <v>1234</v>
      </c>
      <c r="L1244" s="12">
        <f t="shared" si="118"/>
        <v>28921.875</v>
      </c>
      <c r="M1244" s="12">
        <f t="shared" si="119"/>
        <v>1.875</v>
      </c>
      <c r="N1244" s="13">
        <v>28920</v>
      </c>
    </row>
    <row r="1245" spans="1:14" x14ac:dyDescent="0.25">
      <c r="A1245" s="11">
        <v>1235</v>
      </c>
      <c r="B1245" s="12">
        <f t="shared" si="114"/>
        <v>28945.3125</v>
      </c>
      <c r="C1245" s="12">
        <f t="shared" si="115"/>
        <v>70.3125</v>
      </c>
      <c r="D1245" s="13">
        <v>28875</v>
      </c>
      <c r="F1245" s="11">
        <v>1235</v>
      </c>
      <c r="G1245" s="12">
        <f t="shared" si="116"/>
        <v>28945.3125</v>
      </c>
      <c r="H1245" s="12">
        <f t="shared" si="117"/>
        <v>10.3125</v>
      </c>
      <c r="I1245" s="13">
        <v>28935</v>
      </c>
      <c r="K1245" s="11">
        <v>1235</v>
      </c>
      <c r="L1245" s="12">
        <f t="shared" si="118"/>
        <v>28945.3125</v>
      </c>
      <c r="M1245" s="12">
        <f t="shared" si="119"/>
        <v>5.3125</v>
      </c>
      <c r="N1245" s="13">
        <v>28940</v>
      </c>
    </row>
    <row r="1246" spans="1:14" x14ac:dyDescent="0.25">
      <c r="A1246" s="11">
        <v>1236</v>
      </c>
      <c r="B1246" s="12">
        <f t="shared" si="114"/>
        <v>28968.75</v>
      </c>
      <c r="C1246" s="12">
        <f t="shared" si="115"/>
        <v>93.75</v>
      </c>
      <c r="D1246" s="13">
        <v>28875</v>
      </c>
      <c r="F1246" s="11">
        <v>1236</v>
      </c>
      <c r="G1246" s="12">
        <f t="shared" si="116"/>
        <v>28968.75</v>
      </c>
      <c r="H1246" s="12">
        <f t="shared" si="117"/>
        <v>8.75</v>
      </c>
      <c r="I1246" s="13">
        <v>28960</v>
      </c>
      <c r="K1246" s="11">
        <v>1236</v>
      </c>
      <c r="L1246" s="12">
        <f t="shared" si="118"/>
        <v>28968.75</v>
      </c>
      <c r="M1246" s="12">
        <f t="shared" si="119"/>
        <v>3.75</v>
      </c>
      <c r="N1246" s="13">
        <v>28965</v>
      </c>
    </row>
    <row r="1247" spans="1:14" x14ac:dyDescent="0.25">
      <c r="A1247" s="11">
        <v>1237</v>
      </c>
      <c r="B1247" s="12">
        <f t="shared" si="114"/>
        <v>28992.1875</v>
      </c>
      <c r="C1247" s="12">
        <f t="shared" si="115"/>
        <v>117.1875</v>
      </c>
      <c r="D1247" s="13">
        <v>28875</v>
      </c>
      <c r="F1247" s="11">
        <v>1237</v>
      </c>
      <c r="G1247" s="12">
        <f t="shared" si="116"/>
        <v>28992.1875</v>
      </c>
      <c r="H1247" s="12">
        <f t="shared" si="117"/>
        <v>7.1875</v>
      </c>
      <c r="I1247" s="13">
        <v>28985</v>
      </c>
      <c r="K1247" s="11">
        <v>1237</v>
      </c>
      <c r="L1247" s="12">
        <f t="shared" si="118"/>
        <v>28992.1875</v>
      </c>
      <c r="M1247" s="12">
        <f t="shared" si="119"/>
        <v>2.1875</v>
      </c>
      <c r="N1247" s="13">
        <v>28990</v>
      </c>
    </row>
    <row r="1248" spans="1:14" x14ac:dyDescent="0.25">
      <c r="A1248" s="11">
        <v>1238</v>
      </c>
      <c r="B1248" s="12">
        <f t="shared" si="114"/>
        <v>29015.625</v>
      </c>
      <c r="C1248" s="12">
        <f t="shared" si="115"/>
        <v>140.625</v>
      </c>
      <c r="D1248" s="13">
        <v>28875</v>
      </c>
      <c r="F1248" s="11">
        <v>1238</v>
      </c>
      <c r="G1248" s="12">
        <f t="shared" si="116"/>
        <v>29015.625</v>
      </c>
      <c r="H1248" s="12">
        <f t="shared" si="117"/>
        <v>5.625</v>
      </c>
      <c r="I1248" s="13">
        <v>29010</v>
      </c>
      <c r="K1248" s="11">
        <v>1238</v>
      </c>
      <c r="L1248" s="12">
        <f t="shared" si="118"/>
        <v>29015.625</v>
      </c>
      <c r="M1248" s="12">
        <f t="shared" si="119"/>
        <v>5.625</v>
      </c>
      <c r="N1248" s="13">
        <v>29010</v>
      </c>
    </row>
    <row r="1249" spans="1:14" x14ac:dyDescent="0.25">
      <c r="A1249" s="11">
        <v>1239</v>
      </c>
      <c r="B1249" s="12">
        <f t="shared" si="114"/>
        <v>29039.0625</v>
      </c>
      <c r="C1249" s="12">
        <f t="shared" si="115"/>
        <v>164.0625</v>
      </c>
      <c r="D1249" s="13">
        <v>28875</v>
      </c>
      <c r="F1249" s="11">
        <v>1239</v>
      </c>
      <c r="G1249" s="12">
        <f t="shared" si="116"/>
        <v>29039.0625</v>
      </c>
      <c r="H1249" s="12">
        <f t="shared" si="117"/>
        <v>4.0625</v>
      </c>
      <c r="I1249" s="13">
        <v>29035</v>
      </c>
      <c r="K1249" s="11">
        <v>1239</v>
      </c>
      <c r="L1249" s="12">
        <f t="shared" si="118"/>
        <v>29039.0625</v>
      </c>
      <c r="M1249" s="12">
        <f t="shared" si="119"/>
        <v>4.0625</v>
      </c>
      <c r="N1249" s="13">
        <v>29035</v>
      </c>
    </row>
    <row r="1250" spans="1:14" x14ac:dyDescent="0.25">
      <c r="A1250" s="11">
        <v>1240</v>
      </c>
      <c r="B1250" s="12">
        <f t="shared" si="114"/>
        <v>29062.5</v>
      </c>
      <c r="C1250" s="12">
        <f t="shared" si="115"/>
        <v>187.5</v>
      </c>
      <c r="D1250" s="13">
        <v>28875</v>
      </c>
      <c r="F1250" s="11">
        <v>1240</v>
      </c>
      <c r="G1250" s="12">
        <f t="shared" si="116"/>
        <v>29062.5</v>
      </c>
      <c r="H1250" s="12">
        <f t="shared" si="117"/>
        <v>2.5</v>
      </c>
      <c r="I1250" s="13">
        <v>29060</v>
      </c>
      <c r="K1250" s="11">
        <v>1240</v>
      </c>
      <c r="L1250" s="12">
        <f t="shared" si="118"/>
        <v>29062.5</v>
      </c>
      <c r="M1250" s="12">
        <f t="shared" si="119"/>
        <v>2.5</v>
      </c>
      <c r="N1250" s="13">
        <v>29060</v>
      </c>
    </row>
    <row r="1251" spans="1:14" x14ac:dyDescent="0.25">
      <c r="A1251" s="11">
        <v>1241</v>
      </c>
      <c r="B1251" s="12">
        <f t="shared" si="114"/>
        <v>29085.9375</v>
      </c>
      <c r="C1251" s="12">
        <f t="shared" si="115"/>
        <v>210.9375</v>
      </c>
      <c r="D1251" s="13">
        <v>28875</v>
      </c>
      <c r="F1251" s="11">
        <v>1241</v>
      </c>
      <c r="G1251" s="12">
        <f t="shared" si="116"/>
        <v>29085.9375</v>
      </c>
      <c r="H1251" s="12">
        <f t="shared" si="117"/>
        <v>10.9375</v>
      </c>
      <c r="I1251" s="13">
        <v>29075</v>
      </c>
      <c r="K1251" s="11">
        <v>1241</v>
      </c>
      <c r="L1251" s="12">
        <f t="shared" si="118"/>
        <v>29085.9375</v>
      </c>
      <c r="M1251" s="12">
        <f t="shared" si="119"/>
        <v>0.9375</v>
      </c>
      <c r="N1251" s="13">
        <v>29085</v>
      </c>
    </row>
    <row r="1252" spans="1:14" x14ac:dyDescent="0.25">
      <c r="A1252" s="11">
        <v>1242</v>
      </c>
      <c r="B1252" s="12">
        <f t="shared" si="114"/>
        <v>29109.375</v>
      </c>
      <c r="C1252" s="12">
        <f t="shared" si="115"/>
        <v>234.375</v>
      </c>
      <c r="D1252" s="13">
        <v>28875</v>
      </c>
      <c r="F1252" s="11">
        <v>1242</v>
      </c>
      <c r="G1252" s="12">
        <f t="shared" si="116"/>
        <v>29109.375</v>
      </c>
      <c r="H1252" s="12">
        <f t="shared" si="117"/>
        <v>9.375</v>
      </c>
      <c r="I1252" s="13">
        <v>29100</v>
      </c>
      <c r="K1252" s="11">
        <v>1242</v>
      </c>
      <c r="L1252" s="12">
        <f t="shared" si="118"/>
        <v>29109.375</v>
      </c>
      <c r="M1252" s="12">
        <f t="shared" si="119"/>
        <v>4.375</v>
      </c>
      <c r="N1252" s="13">
        <v>29105</v>
      </c>
    </row>
    <row r="1253" spans="1:14" x14ac:dyDescent="0.25">
      <c r="A1253" s="11">
        <v>1243</v>
      </c>
      <c r="B1253" s="12">
        <f t="shared" si="114"/>
        <v>29132.8125</v>
      </c>
      <c r="C1253" s="12">
        <f t="shared" si="115"/>
        <v>257.8125</v>
      </c>
      <c r="D1253" s="13">
        <v>28875</v>
      </c>
      <c r="F1253" s="11">
        <v>1243</v>
      </c>
      <c r="G1253" s="12">
        <f t="shared" si="116"/>
        <v>29132.8125</v>
      </c>
      <c r="H1253" s="12">
        <f t="shared" si="117"/>
        <v>7.8125</v>
      </c>
      <c r="I1253" s="13">
        <v>29125</v>
      </c>
      <c r="K1253" s="11">
        <v>1243</v>
      </c>
      <c r="L1253" s="12">
        <f t="shared" si="118"/>
        <v>29132.8125</v>
      </c>
      <c r="M1253" s="12">
        <f t="shared" si="119"/>
        <v>2.8125</v>
      </c>
      <c r="N1253" s="13">
        <v>29130</v>
      </c>
    </row>
    <row r="1254" spans="1:14" x14ac:dyDescent="0.25">
      <c r="A1254" s="11">
        <v>1244</v>
      </c>
      <c r="B1254" s="12">
        <f t="shared" si="114"/>
        <v>29156.25</v>
      </c>
      <c r="C1254" s="12">
        <f t="shared" si="115"/>
        <v>281.25</v>
      </c>
      <c r="D1254" s="13">
        <v>28875</v>
      </c>
      <c r="F1254" s="11">
        <v>1244</v>
      </c>
      <c r="G1254" s="12">
        <f t="shared" si="116"/>
        <v>29156.25</v>
      </c>
      <c r="H1254" s="12">
        <f t="shared" si="117"/>
        <v>6.25</v>
      </c>
      <c r="I1254" s="13">
        <v>29150</v>
      </c>
      <c r="K1254" s="11">
        <v>1244</v>
      </c>
      <c r="L1254" s="12">
        <f t="shared" si="118"/>
        <v>29156.25</v>
      </c>
      <c r="M1254" s="12">
        <f t="shared" si="119"/>
        <v>1.25</v>
      </c>
      <c r="N1254" s="13">
        <v>29155</v>
      </c>
    </row>
    <row r="1255" spans="1:14" x14ac:dyDescent="0.25">
      <c r="A1255" s="11">
        <v>1245</v>
      </c>
      <c r="B1255" s="12">
        <f t="shared" si="114"/>
        <v>29179.6875</v>
      </c>
      <c r="C1255" s="12">
        <f t="shared" si="115"/>
        <v>304.6875</v>
      </c>
      <c r="D1255" s="13">
        <v>28875</v>
      </c>
      <c r="F1255" s="11">
        <v>1245</v>
      </c>
      <c r="G1255" s="12">
        <f t="shared" si="116"/>
        <v>29179.6875</v>
      </c>
      <c r="H1255" s="12">
        <f t="shared" si="117"/>
        <v>4.6875</v>
      </c>
      <c r="I1255" s="13">
        <v>29175</v>
      </c>
      <c r="K1255" s="11">
        <v>1245</v>
      </c>
      <c r="L1255" s="12">
        <f t="shared" si="118"/>
        <v>29179.6875</v>
      </c>
      <c r="M1255" s="12">
        <f t="shared" si="119"/>
        <v>4.6875</v>
      </c>
      <c r="N1255" s="13">
        <v>29175</v>
      </c>
    </row>
    <row r="1256" spans="1:14" x14ac:dyDescent="0.25">
      <c r="A1256" s="11">
        <v>1246</v>
      </c>
      <c r="B1256" s="12">
        <f t="shared" si="114"/>
        <v>29203.125</v>
      </c>
      <c r="C1256" s="12">
        <f t="shared" si="115"/>
        <v>328.125</v>
      </c>
      <c r="D1256" s="13">
        <v>28875</v>
      </c>
      <c r="F1256" s="11">
        <v>1246</v>
      </c>
      <c r="G1256" s="12">
        <f t="shared" si="116"/>
        <v>29203.125</v>
      </c>
      <c r="H1256" s="12">
        <f t="shared" si="117"/>
        <v>3.125</v>
      </c>
      <c r="I1256" s="13">
        <v>29200</v>
      </c>
      <c r="K1256" s="11">
        <v>1246</v>
      </c>
      <c r="L1256" s="12">
        <f t="shared" si="118"/>
        <v>29203.125</v>
      </c>
      <c r="M1256" s="12">
        <f t="shared" si="119"/>
        <v>3.125</v>
      </c>
      <c r="N1256" s="13">
        <v>29200</v>
      </c>
    </row>
    <row r="1257" spans="1:14" x14ac:dyDescent="0.25">
      <c r="A1257" s="11">
        <v>1247</v>
      </c>
      <c r="B1257" s="12">
        <f t="shared" si="114"/>
        <v>29226.5625</v>
      </c>
      <c r="C1257" s="12">
        <f t="shared" si="115"/>
        <v>351.5625</v>
      </c>
      <c r="D1257" s="13">
        <v>28875</v>
      </c>
      <c r="F1257" s="11">
        <v>1247</v>
      </c>
      <c r="G1257" s="12">
        <f t="shared" si="116"/>
        <v>29226.5625</v>
      </c>
      <c r="H1257" s="12">
        <f t="shared" si="117"/>
        <v>1.5625</v>
      </c>
      <c r="I1257" s="13">
        <v>29225</v>
      </c>
      <c r="K1257" s="11">
        <v>1247</v>
      </c>
      <c r="L1257" s="12">
        <f t="shared" si="118"/>
        <v>29226.5625</v>
      </c>
      <c r="M1257" s="12">
        <f t="shared" si="119"/>
        <v>6.5625</v>
      </c>
      <c r="N1257" s="13">
        <v>29220</v>
      </c>
    </row>
    <row r="1258" spans="1:14" x14ac:dyDescent="0.25">
      <c r="A1258" s="11">
        <v>1248</v>
      </c>
      <c r="B1258" s="12">
        <f t="shared" si="114"/>
        <v>29250</v>
      </c>
      <c r="C1258" s="12">
        <f t="shared" si="115"/>
        <v>0</v>
      </c>
      <c r="D1258" s="13">
        <v>29250</v>
      </c>
      <c r="F1258" s="11">
        <v>1248</v>
      </c>
      <c r="G1258" s="12">
        <f t="shared" si="116"/>
        <v>29250</v>
      </c>
      <c r="H1258" s="12">
        <f t="shared" si="117"/>
        <v>0</v>
      </c>
      <c r="I1258" s="13">
        <v>29250</v>
      </c>
      <c r="K1258" s="11">
        <v>1248</v>
      </c>
      <c r="L1258" s="12">
        <f t="shared" si="118"/>
        <v>29250</v>
      </c>
      <c r="M1258" s="12">
        <f t="shared" si="119"/>
        <v>0</v>
      </c>
      <c r="N1258" s="13">
        <v>29250</v>
      </c>
    </row>
    <row r="1259" spans="1:14" x14ac:dyDescent="0.25">
      <c r="A1259" s="11">
        <v>1249</v>
      </c>
      <c r="B1259" s="12">
        <f t="shared" si="114"/>
        <v>29273.4375</v>
      </c>
      <c r="C1259" s="12">
        <f t="shared" si="115"/>
        <v>23.4375</v>
      </c>
      <c r="D1259" s="13">
        <v>29250</v>
      </c>
      <c r="F1259" s="11">
        <v>1249</v>
      </c>
      <c r="G1259" s="12">
        <f t="shared" si="116"/>
        <v>29273.4375</v>
      </c>
      <c r="H1259" s="12">
        <f t="shared" si="117"/>
        <v>13.4375</v>
      </c>
      <c r="I1259" s="13">
        <v>29260</v>
      </c>
      <c r="K1259" s="11">
        <v>1249</v>
      </c>
      <c r="L1259" s="12">
        <f t="shared" si="118"/>
        <v>29273.4375</v>
      </c>
      <c r="M1259" s="12">
        <f t="shared" si="119"/>
        <v>3.4375</v>
      </c>
      <c r="N1259" s="13">
        <v>29270</v>
      </c>
    </row>
    <row r="1260" spans="1:14" x14ac:dyDescent="0.25">
      <c r="A1260" s="11">
        <v>1250</v>
      </c>
      <c r="B1260" s="12">
        <f t="shared" si="114"/>
        <v>29296.875</v>
      </c>
      <c r="C1260" s="12">
        <f t="shared" si="115"/>
        <v>46.875</v>
      </c>
      <c r="D1260" s="13">
        <v>29250</v>
      </c>
      <c r="F1260" s="11">
        <v>1250</v>
      </c>
      <c r="G1260" s="12">
        <f t="shared" si="116"/>
        <v>29296.875</v>
      </c>
      <c r="H1260" s="12">
        <f t="shared" si="117"/>
        <v>11.875</v>
      </c>
      <c r="I1260" s="13">
        <v>29285</v>
      </c>
      <c r="K1260" s="11">
        <v>1250</v>
      </c>
      <c r="L1260" s="12">
        <f t="shared" si="118"/>
        <v>29296.875</v>
      </c>
      <c r="M1260" s="12">
        <f t="shared" si="119"/>
        <v>1.875</v>
      </c>
      <c r="N1260" s="13">
        <v>29295</v>
      </c>
    </row>
    <row r="1261" spans="1:14" x14ac:dyDescent="0.25">
      <c r="A1261" s="11">
        <v>1251</v>
      </c>
      <c r="B1261" s="12">
        <f t="shared" si="114"/>
        <v>29320.3125</v>
      </c>
      <c r="C1261" s="12">
        <f t="shared" si="115"/>
        <v>70.3125</v>
      </c>
      <c r="D1261" s="13">
        <v>29250</v>
      </c>
      <c r="F1261" s="11">
        <v>1251</v>
      </c>
      <c r="G1261" s="12">
        <f t="shared" si="116"/>
        <v>29320.3125</v>
      </c>
      <c r="H1261" s="12">
        <f t="shared" si="117"/>
        <v>10.3125</v>
      </c>
      <c r="I1261" s="13">
        <v>29310</v>
      </c>
      <c r="K1261" s="11">
        <v>1251</v>
      </c>
      <c r="L1261" s="12">
        <f t="shared" si="118"/>
        <v>29320.3125</v>
      </c>
      <c r="M1261" s="12">
        <f t="shared" si="119"/>
        <v>5.3125</v>
      </c>
      <c r="N1261" s="13">
        <v>29315</v>
      </c>
    </row>
    <row r="1262" spans="1:14" x14ac:dyDescent="0.25">
      <c r="A1262" s="11">
        <v>1252</v>
      </c>
      <c r="B1262" s="12">
        <f t="shared" si="114"/>
        <v>29343.75</v>
      </c>
      <c r="C1262" s="12">
        <f t="shared" si="115"/>
        <v>93.75</v>
      </c>
      <c r="D1262" s="13">
        <v>29250</v>
      </c>
      <c r="F1262" s="11">
        <v>1252</v>
      </c>
      <c r="G1262" s="12">
        <f t="shared" si="116"/>
        <v>29343.75</v>
      </c>
      <c r="H1262" s="12">
        <f t="shared" si="117"/>
        <v>8.75</v>
      </c>
      <c r="I1262" s="13">
        <v>29335</v>
      </c>
      <c r="K1262" s="11">
        <v>1252</v>
      </c>
      <c r="L1262" s="12">
        <f t="shared" si="118"/>
        <v>29343.75</v>
      </c>
      <c r="M1262" s="12">
        <f t="shared" si="119"/>
        <v>3.75</v>
      </c>
      <c r="N1262" s="13">
        <v>29340</v>
      </c>
    </row>
    <row r="1263" spans="1:14" x14ac:dyDescent="0.25">
      <c r="A1263" s="11">
        <v>1253</v>
      </c>
      <c r="B1263" s="12">
        <f t="shared" si="114"/>
        <v>29367.1875</v>
      </c>
      <c r="C1263" s="12">
        <f t="shared" si="115"/>
        <v>117.1875</v>
      </c>
      <c r="D1263" s="13">
        <v>29250</v>
      </c>
      <c r="F1263" s="11">
        <v>1253</v>
      </c>
      <c r="G1263" s="12">
        <f t="shared" si="116"/>
        <v>29367.1875</v>
      </c>
      <c r="H1263" s="12">
        <f t="shared" si="117"/>
        <v>7.1875</v>
      </c>
      <c r="I1263" s="13">
        <v>29360</v>
      </c>
      <c r="K1263" s="11">
        <v>1253</v>
      </c>
      <c r="L1263" s="12">
        <f t="shared" si="118"/>
        <v>29367.1875</v>
      </c>
      <c r="M1263" s="12">
        <f t="shared" si="119"/>
        <v>2.1875</v>
      </c>
      <c r="N1263" s="13">
        <v>29365</v>
      </c>
    </row>
    <row r="1264" spans="1:14" x14ac:dyDescent="0.25">
      <c r="A1264" s="11">
        <v>1254</v>
      </c>
      <c r="B1264" s="12">
        <f t="shared" si="114"/>
        <v>29390.625</v>
      </c>
      <c r="C1264" s="12">
        <f t="shared" si="115"/>
        <v>140.625</v>
      </c>
      <c r="D1264" s="13">
        <v>29250</v>
      </c>
      <c r="F1264" s="11">
        <v>1254</v>
      </c>
      <c r="G1264" s="12">
        <f t="shared" si="116"/>
        <v>29390.625</v>
      </c>
      <c r="H1264" s="12">
        <f t="shared" si="117"/>
        <v>5.625</v>
      </c>
      <c r="I1264" s="13">
        <v>29385</v>
      </c>
      <c r="K1264" s="11">
        <v>1254</v>
      </c>
      <c r="L1264" s="12">
        <f t="shared" si="118"/>
        <v>29390.625</v>
      </c>
      <c r="M1264" s="12">
        <f t="shared" si="119"/>
        <v>5.625</v>
      </c>
      <c r="N1264" s="13">
        <v>29385</v>
      </c>
    </row>
    <row r="1265" spans="1:14" x14ac:dyDescent="0.25">
      <c r="A1265" s="11">
        <v>1255</v>
      </c>
      <c r="B1265" s="12">
        <f t="shared" si="114"/>
        <v>29414.0625</v>
      </c>
      <c r="C1265" s="12">
        <f t="shared" si="115"/>
        <v>164.0625</v>
      </c>
      <c r="D1265" s="13">
        <v>29250</v>
      </c>
      <c r="F1265" s="11">
        <v>1255</v>
      </c>
      <c r="G1265" s="12">
        <f t="shared" si="116"/>
        <v>29414.0625</v>
      </c>
      <c r="H1265" s="12">
        <f t="shared" si="117"/>
        <v>4.0625</v>
      </c>
      <c r="I1265" s="13">
        <v>29410</v>
      </c>
      <c r="K1265" s="11">
        <v>1255</v>
      </c>
      <c r="L1265" s="12">
        <f t="shared" si="118"/>
        <v>29414.0625</v>
      </c>
      <c r="M1265" s="12">
        <f t="shared" si="119"/>
        <v>4.0625</v>
      </c>
      <c r="N1265" s="13">
        <v>29410</v>
      </c>
    </row>
    <row r="1266" spans="1:14" x14ac:dyDescent="0.25">
      <c r="A1266" s="11">
        <v>1256</v>
      </c>
      <c r="B1266" s="12">
        <f t="shared" si="114"/>
        <v>29437.5</v>
      </c>
      <c r="C1266" s="12">
        <f t="shared" si="115"/>
        <v>187.5</v>
      </c>
      <c r="D1266" s="13">
        <v>29250</v>
      </c>
      <c r="F1266" s="11">
        <v>1256</v>
      </c>
      <c r="G1266" s="12">
        <f t="shared" si="116"/>
        <v>29437.5</v>
      </c>
      <c r="H1266" s="12">
        <f t="shared" si="117"/>
        <v>2.5</v>
      </c>
      <c r="I1266" s="13">
        <v>29435</v>
      </c>
      <c r="K1266" s="11">
        <v>1256</v>
      </c>
      <c r="L1266" s="12">
        <f t="shared" si="118"/>
        <v>29437.5</v>
      </c>
      <c r="M1266" s="12">
        <f t="shared" si="119"/>
        <v>2.5</v>
      </c>
      <c r="N1266" s="13">
        <v>29435</v>
      </c>
    </row>
    <row r="1267" spans="1:14" x14ac:dyDescent="0.25">
      <c r="A1267" s="11">
        <v>1257</v>
      </c>
      <c r="B1267" s="12">
        <f t="shared" si="114"/>
        <v>29460.9375</v>
      </c>
      <c r="C1267" s="12">
        <f t="shared" si="115"/>
        <v>210.9375</v>
      </c>
      <c r="D1267" s="13">
        <v>29250</v>
      </c>
      <c r="F1267" s="11">
        <v>1257</v>
      </c>
      <c r="G1267" s="12">
        <f t="shared" si="116"/>
        <v>29460.9375</v>
      </c>
      <c r="H1267" s="12">
        <f t="shared" si="117"/>
        <v>10.9375</v>
      </c>
      <c r="I1267" s="13">
        <v>29450</v>
      </c>
      <c r="K1267" s="11">
        <v>1257</v>
      </c>
      <c r="L1267" s="12">
        <f t="shared" si="118"/>
        <v>29460.9375</v>
      </c>
      <c r="M1267" s="12">
        <f t="shared" si="119"/>
        <v>0.9375</v>
      </c>
      <c r="N1267" s="13">
        <v>29460</v>
      </c>
    </row>
    <row r="1268" spans="1:14" x14ac:dyDescent="0.25">
      <c r="A1268" s="11">
        <v>1258</v>
      </c>
      <c r="B1268" s="12">
        <f t="shared" si="114"/>
        <v>29484.375</v>
      </c>
      <c r="C1268" s="12">
        <f t="shared" si="115"/>
        <v>234.375</v>
      </c>
      <c r="D1268" s="13">
        <v>29250</v>
      </c>
      <c r="F1268" s="11">
        <v>1258</v>
      </c>
      <c r="G1268" s="12">
        <f t="shared" si="116"/>
        <v>29484.375</v>
      </c>
      <c r="H1268" s="12">
        <f t="shared" si="117"/>
        <v>9.375</v>
      </c>
      <c r="I1268" s="13">
        <v>29475</v>
      </c>
      <c r="K1268" s="11">
        <v>1258</v>
      </c>
      <c r="L1268" s="12">
        <f t="shared" si="118"/>
        <v>29484.375</v>
      </c>
      <c r="M1268" s="12">
        <f t="shared" si="119"/>
        <v>4.375</v>
      </c>
      <c r="N1268" s="13">
        <v>29480</v>
      </c>
    </row>
    <row r="1269" spans="1:14" x14ac:dyDescent="0.25">
      <c r="A1269" s="11">
        <v>1259</v>
      </c>
      <c r="B1269" s="12">
        <f t="shared" si="114"/>
        <v>29507.8125</v>
      </c>
      <c r="C1269" s="12">
        <f t="shared" si="115"/>
        <v>257.8125</v>
      </c>
      <c r="D1269" s="13">
        <v>29250</v>
      </c>
      <c r="F1269" s="11">
        <v>1259</v>
      </c>
      <c r="G1269" s="12">
        <f t="shared" si="116"/>
        <v>29507.8125</v>
      </c>
      <c r="H1269" s="12">
        <f t="shared" si="117"/>
        <v>7.8125</v>
      </c>
      <c r="I1269" s="13">
        <v>29500</v>
      </c>
      <c r="K1269" s="11">
        <v>1259</v>
      </c>
      <c r="L1269" s="12">
        <f t="shared" si="118"/>
        <v>29507.8125</v>
      </c>
      <c r="M1269" s="12">
        <f t="shared" si="119"/>
        <v>2.8125</v>
      </c>
      <c r="N1269" s="13">
        <v>29505</v>
      </c>
    </row>
    <row r="1270" spans="1:14" x14ac:dyDescent="0.25">
      <c r="A1270" s="11">
        <v>1260</v>
      </c>
      <c r="B1270" s="12">
        <f t="shared" si="114"/>
        <v>29531.25</v>
      </c>
      <c r="C1270" s="12">
        <f t="shared" si="115"/>
        <v>281.25</v>
      </c>
      <c r="D1270" s="13">
        <v>29250</v>
      </c>
      <c r="F1270" s="11">
        <v>1260</v>
      </c>
      <c r="G1270" s="12">
        <f t="shared" si="116"/>
        <v>29531.25</v>
      </c>
      <c r="H1270" s="12">
        <f t="shared" si="117"/>
        <v>6.25</v>
      </c>
      <c r="I1270" s="13">
        <v>29525</v>
      </c>
      <c r="K1270" s="11">
        <v>1260</v>
      </c>
      <c r="L1270" s="12">
        <f t="shared" si="118"/>
        <v>29531.25</v>
      </c>
      <c r="M1270" s="12">
        <f t="shared" si="119"/>
        <v>1.25</v>
      </c>
      <c r="N1270" s="13">
        <v>29530</v>
      </c>
    </row>
    <row r="1271" spans="1:14" x14ac:dyDescent="0.25">
      <c r="A1271" s="11">
        <v>1261</v>
      </c>
      <c r="B1271" s="12">
        <f t="shared" si="114"/>
        <v>29554.6875</v>
      </c>
      <c r="C1271" s="12">
        <f t="shared" si="115"/>
        <v>304.6875</v>
      </c>
      <c r="D1271" s="13">
        <v>29250</v>
      </c>
      <c r="F1271" s="11">
        <v>1261</v>
      </c>
      <c r="G1271" s="12">
        <f t="shared" si="116"/>
        <v>29554.6875</v>
      </c>
      <c r="H1271" s="12">
        <f t="shared" si="117"/>
        <v>4.6875</v>
      </c>
      <c r="I1271" s="13">
        <v>29550</v>
      </c>
      <c r="K1271" s="11">
        <v>1261</v>
      </c>
      <c r="L1271" s="12">
        <f t="shared" si="118"/>
        <v>29554.6875</v>
      </c>
      <c r="M1271" s="12">
        <f t="shared" si="119"/>
        <v>4.6875</v>
      </c>
      <c r="N1271" s="13">
        <v>29550</v>
      </c>
    </row>
    <row r="1272" spans="1:14" x14ac:dyDescent="0.25">
      <c r="A1272" s="11">
        <v>1262</v>
      </c>
      <c r="B1272" s="12">
        <f t="shared" si="114"/>
        <v>29578.125</v>
      </c>
      <c r="C1272" s="12">
        <f t="shared" si="115"/>
        <v>328.125</v>
      </c>
      <c r="D1272" s="13">
        <v>29250</v>
      </c>
      <c r="F1272" s="11">
        <v>1262</v>
      </c>
      <c r="G1272" s="12">
        <f t="shared" si="116"/>
        <v>29578.125</v>
      </c>
      <c r="H1272" s="12">
        <f t="shared" si="117"/>
        <v>3.125</v>
      </c>
      <c r="I1272" s="13">
        <v>29575</v>
      </c>
      <c r="K1272" s="11">
        <v>1262</v>
      </c>
      <c r="L1272" s="12">
        <f t="shared" si="118"/>
        <v>29578.125</v>
      </c>
      <c r="M1272" s="12">
        <f t="shared" si="119"/>
        <v>3.125</v>
      </c>
      <c r="N1272" s="13">
        <v>29575</v>
      </c>
    </row>
    <row r="1273" spans="1:14" x14ac:dyDescent="0.25">
      <c r="A1273" s="11">
        <v>1263</v>
      </c>
      <c r="B1273" s="12">
        <f t="shared" si="114"/>
        <v>29601.5625</v>
      </c>
      <c r="C1273" s="12">
        <f t="shared" si="115"/>
        <v>351.5625</v>
      </c>
      <c r="D1273" s="13">
        <v>29250</v>
      </c>
      <c r="F1273" s="11">
        <v>1263</v>
      </c>
      <c r="G1273" s="12">
        <f t="shared" si="116"/>
        <v>29601.5625</v>
      </c>
      <c r="H1273" s="12">
        <f t="shared" si="117"/>
        <v>1.5625</v>
      </c>
      <c r="I1273" s="13">
        <v>29600</v>
      </c>
      <c r="K1273" s="11">
        <v>1263</v>
      </c>
      <c r="L1273" s="12">
        <f t="shared" si="118"/>
        <v>29601.5625</v>
      </c>
      <c r="M1273" s="12">
        <f t="shared" si="119"/>
        <v>6.5625</v>
      </c>
      <c r="N1273" s="13">
        <v>29595</v>
      </c>
    </row>
    <row r="1274" spans="1:14" x14ac:dyDescent="0.25">
      <c r="A1274" s="11">
        <v>1264</v>
      </c>
      <c r="B1274" s="12">
        <f t="shared" si="114"/>
        <v>29625</v>
      </c>
      <c r="C1274" s="12">
        <f t="shared" si="115"/>
        <v>0</v>
      </c>
      <c r="D1274" s="13">
        <v>29625</v>
      </c>
      <c r="F1274" s="11">
        <v>1264</v>
      </c>
      <c r="G1274" s="12">
        <f t="shared" si="116"/>
        <v>29625</v>
      </c>
      <c r="H1274" s="12">
        <f t="shared" si="117"/>
        <v>0</v>
      </c>
      <c r="I1274" s="13">
        <v>29625</v>
      </c>
      <c r="K1274" s="11">
        <v>1264</v>
      </c>
      <c r="L1274" s="12">
        <f t="shared" si="118"/>
        <v>29625</v>
      </c>
      <c r="M1274" s="12">
        <f t="shared" si="119"/>
        <v>0</v>
      </c>
      <c r="N1274" s="13">
        <v>29625</v>
      </c>
    </row>
    <row r="1275" spans="1:14" x14ac:dyDescent="0.25">
      <c r="A1275" s="11">
        <v>1265</v>
      </c>
      <c r="B1275" s="12">
        <f t="shared" si="114"/>
        <v>29648.4375</v>
      </c>
      <c r="C1275" s="12">
        <f t="shared" si="115"/>
        <v>23.4375</v>
      </c>
      <c r="D1275" s="13">
        <v>29625</v>
      </c>
      <c r="F1275" s="11">
        <v>1265</v>
      </c>
      <c r="G1275" s="12">
        <f t="shared" si="116"/>
        <v>29648.4375</v>
      </c>
      <c r="H1275" s="12">
        <f t="shared" si="117"/>
        <v>13.4375</v>
      </c>
      <c r="I1275" s="13">
        <v>29635</v>
      </c>
      <c r="K1275" s="11">
        <v>1265</v>
      </c>
      <c r="L1275" s="12">
        <f t="shared" si="118"/>
        <v>29648.4375</v>
      </c>
      <c r="M1275" s="12">
        <f t="shared" si="119"/>
        <v>3.4375</v>
      </c>
      <c r="N1275" s="13">
        <v>29645</v>
      </c>
    </row>
    <row r="1276" spans="1:14" x14ac:dyDescent="0.25">
      <c r="A1276" s="11">
        <v>1266</v>
      </c>
      <c r="B1276" s="12">
        <f t="shared" si="114"/>
        <v>29671.875</v>
      </c>
      <c r="C1276" s="12">
        <f t="shared" si="115"/>
        <v>46.875</v>
      </c>
      <c r="D1276" s="13">
        <v>29625</v>
      </c>
      <c r="F1276" s="11">
        <v>1266</v>
      </c>
      <c r="G1276" s="12">
        <f t="shared" si="116"/>
        <v>29671.875</v>
      </c>
      <c r="H1276" s="12">
        <f t="shared" si="117"/>
        <v>11.875</v>
      </c>
      <c r="I1276" s="13">
        <v>29660</v>
      </c>
      <c r="K1276" s="11">
        <v>1266</v>
      </c>
      <c r="L1276" s="12">
        <f t="shared" si="118"/>
        <v>29671.875</v>
      </c>
      <c r="M1276" s="12">
        <f t="shared" si="119"/>
        <v>1.875</v>
      </c>
      <c r="N1276" s="13">
        <v>29670</v>
      </c>
    </row>
    <row r="1277" spans="1:14" x14ac:dyDescent="0.25">
      <c r="A1277" s="11">
        <v>1267</v>
      </c>
      <c r="B1277" s="12">
        <f t="shared" si="114"/>
        <v>29695.3125</v>
      </c>
      <c r="C1277" s="12">
        <f t="shared" si="115"/>
        <v>70.3125</v>
      </c>
      <c r="D1277" s="13">
        <v>29625</v>
      </c>
      <c r="F1277" s="11">
        <v>1267</v>
      </c>
      <c r="G1277" s="12">
        <f t="shared" si="116"/>
        <v>29695.3125</v>
      </c>
      <c r="H1277" s="12">
        <f t="shared" si="117"/>
        <v>10.3125</v>
      </c>
      <c r="I1277" s="13">
        <v>29685</v>
      </c>
      <c r="K1277" s="11">
        <v>1267</v>
      </c>
      <c r="L1277" s="12">
        <f t="shared" si="118"/>
        <v>29695.3125</v>
      </c>
      <c r="M1277" s="12">
        <f t="shared" si="119"/>
        <v>5.3125</v>
      </c>
      <c r="N1277" s="13">
        <v>29690</v>
      </c>
    </row>
    <row r="1278" spans="1:14" x14ac:dyDescent="0.25">
      <c r="A1278" s="11">
        <v>1268</v>
      </c>
      <c r="B1278" s="12">
        <f t="shared" si="114"/>
        <v>29718.75</v>
      </c>
      <c r="C1278" s="12">
        <f t="shared" si="115"/>
        <v>93.75</v>
      </c>
      <c r="D1278" s="13">
        <v>29625</v>
      </c>
      <c r="F1278" s="11">
        <v>1268</v>
      </c>
      <c r="G1278" s="12">
        <f t="shared" si="116"/>
        <v>29718.75</v>
      </c>
      <c r="H1278" s="12">
        <f t="shared" si="117"/>
        <v>8.75</v>
      </c>
      <c r="I1278" s="13">
        <v>29710</v>
      </c>
      <c r="K1278" s="11">
        <v>1268</v>
      </c>
      <c r="L1278" s="12">
        <f t="shared" si="118"/>
        <v>29718.75</v>
      </c>
      <c r="M1278" s="12">
        <f t="shared" si="119"/>
        <v>3.75</v>
      </c>
      <c r="N1278" s="13">
        <v>29715</v>
      </c>
    </row>
    <row r="1279" spans="1:14" x14ac:dyDescent="0.25">
      <c r="A1279" s="11">
        <v>1269</v>
      </c>
      <c r="B1279" s="12">
        <f t="shared" si="114"/>
        <v>29742.1875</v>
      </c>
      <c r="C1279" s="12">
        <f t="shared" si="115"/>
        <v>117.1875</v>
      </c>
      <c r="D1279" s="13">
        <v>29625</v>
      </c>
      <c r="F1279" s="11">
        <v>1269</v>
      </c>
      <c r="G1279" s="12">
        <f t="shared" si="116"/>
        <v>29742.1875</v>
      </c>
      <c r="H1279" s="12">
        <f t="shared" si="117"/>
        <v>7.1875</v>
      </c>
      <c r="I1279" s="13">
        <v>29735</v>
      </c>
      <c r="K1279" s="11">
        <v>1269</v>
      </c>
      <c r="L1279" s="12">
        <f t="shared" si="118"/>
        <v>29742.1875</v>
      </c>
      <c r="M1279" s="12">
        <f t="shared" si="119"/>
        <v>2.1875</v>
      </c>
      <c r="N1279" s="13">
        <v>29740</v>
      </c>
    </row>
    <row r="1280" spans="1:14" x14ac:dyDescent="0.25">
      <c r="A1280" s="11">
        <v>1270</v>
      </c>
      <c r="B1280" s="12">
        <f t="shared" si="114"/>
        <v>29765.625</v>
      </c>
      <c r="C1280" s="12">
        <f t="shared" si="115"/>
        <v>140.625</v>
      </c>
      <c r="D1280" s="13">
        <v>29625</v>
      </c>
      <c r="F1280" s="11">
        <v>1270</v>
      </c>
      <c r="G1280" s="12">
        <f t="shared" si="116"/>
        <v>29765.625</v>
      </c>
      <c r="H1280" s="12">
        <f t="shared" si="117"/>
        <v>5.625</v>
      </c>
      <c r="I1280" s="13">
        <v>29760</v>
      </c>
      <c r="K1280" s="11">
        <v>1270</v>
      </c>
      <c r="L1280" s="12">
        <f t="shared" si="118"/>
        <v>29765.625</v>
      </c>
      <c r="M1280" s="12">
        <f t="shared" si="119"/>
        <v>5.625</v>
      </c>
      <c r="N1280" s="13">
        <v>29760</v>
      </c>
    </row>
    <row r="1281" spans="1:14" x14ac:dyDescent="0.25">
      <c r="A1281" s="11">
        <v>1271</v>
      </c>
      <c r="B1281" s="12">
        <f t="shared" si="114"/>
        <v>29789.0625</v>
      </c>
      <c r="C1281" s="12">
        <f t="shared" si="115"/>
        <v>164.0625</v>
      </c>
      <c r="D1281" s="13">
        <v>29625</v>
      </c>
      <c r="F1281" s="11">
        <v>1271</v>
      </c>
      <c r="G1281" s="12">
        <f t="shared" si="116"/>
        <v>29789.0625</v>
      </c>
      <c r="H1281" s="12">
        <f t="shared" si="117"/>
        <v>4.0625</v>
      </c>
      <c r="I1281" s="13">
        <v>29785</v>
      </c>
      <c r="K1281" s="11">
        <v>1271</v>
      </c>
      <c r="L1281" s="12">
        <f t="shared" si="118"/>
        <v>29789.0625</v>
      </c>
      <c r="M1281" s="12">
        <f t="shared" si="119"/>
        <v>4.0625</v>
      </c>
      <c r="N1281" s="13">
        <v>29785</v>
      </c>
    </row>
    <row r="1282" spans="1:14" x14ac:dyDescent="0.25">
      <c r="A1282" s="11">
        <v>1272</v>
      </c>
      <c r="B1282" s="12">
        <f t="shared" si="114"/>
        <v>29812.5</v>
      </c>
      <c r="C1282" s="12">
        <f t="shared" si="115"/>
        <v>187.5</v>
      </c>
      <c r="D1282" s="13">
        <v>29625</v>
      </c>
      <c r="F1282" s="11">
        <v>1272</v>
      </c>
      <c r="G1282" s="12">
        <f t="shared" si="116"/>
        <v>29812.5</v>
      </c>
      <c r="H1282" s="12">
        <f t="shared" si="117"/>
        <v>2.5</v>
      </c>
      <c r="I1282" s="13">
        <v>29810</v>
      </c>
      <c r="K1282" s="11">
        <v>1272</v>
      </c>
      <c r="L1282" s="12">
        <f t="shared" si="118"/>
        <v>29812.5</v>
      </c>
      <c r="M1282" s="12">
        <f t="shared" si="119"/>
        <v>2.5</v>
      </c>
      <c r="N1282" s="13">
        <v>29810</v>
      </c>
    </row>
    <row r="1283" spans="1:14" x14ac:dyDescent="0.25">
      <c r="A1283" s="11">
        <v>1273</v>
      </c>
      <c r="B1283" s="12">
        <f t="shared" si="114"/>
        <v>29835.9375</v>
      </c>
      <c r="C1283" s="12">
        <f t="shared" si="115"/>
        <v>210.9375</v>
      </c>
      <c r="D1283" s="13">
        <v>29625</v>
      </c>
      <c r="F1283" s="11">
        <v>1273</v>
      </c>
      <c r="G1283" s="12">
        <f t="shared" si="116"/>
        <v>29835.9375</v>
      </c>
      <c r="H1283" s="12">
        <f t="shared" si="117"/>
        <v>10.9375</v>
      </c>
      <c r="I1283" s="13">
        <v>29825</v>
      </c>
      <c r="K1283" s="11">
        <v>1273</v>
      </c>
      <c r="L1283" s="12">
        <f t="shared" si="118"/>
        <v>29835.9375</v>
      </c>
      <c r="M1283" s="12">
        <f t="shared" si="119"/>
        <v>0.9375</v>
      </c>
      <c r="N1283" s="13">
        <v>29835</v>
      </c>
    </row>
    <row r="1284" spans="1:14" x14ac:dyDescent="0.25">
      <c r="A1284" s="11">
        <v>1274</v>
      </c>
      <c r="B1284" s="12">
        <f t="shared" si="114"/>
        <v>29859.375</v>
      </c>
      <c r="C1284" s="12">
        <f t="shared" si="115"/>
        <v>234.375</v>
      </c>
      <c r="D1284" s="13">
        <v>29625</v>
      </c>
      <c r="F1284" s="11">
        <v>1274</v>
      </c>
      <c r="G1284" s="12">
        <f t="shared" si="116"/>
        <v>29859.375</v>
      </c>
      <c r="H1284" s="12">
        <f t="shared" si="117"/>
        <v>9.375</v>
      </c>
      <c r="I1284" s="13">
        <v>29850</v>
      </c>
      <c r="K1284" s="11">
        <v>1274</v>
      </c>
      <c r="L1284" s="12">
        <f t="shared" si="118"/>
        <v>29859.375</v>
      </c>
      <c r="M1284" s="12">
        <f t="shared" si="119"/>
        <v>4.375</v>
      </c>
      <c r="N1284" s="13">
        <v>29855</v>
      </c>
    </row>
    <row r="1285" spans="1:14" x14ac:dyDescent="0.25">
      <c r="A1285" s="11">
        <v>1275</v>
      </c>
      <c r="B1285" s="12">
        <f t="shared" si="114"/>
        <v>29882.8125</v>
      </c>
      <c r="C1285" s="12">
        <f t="shared" si="115"/>
        <v>257.8125</v>
      </c>
      <c r="D1285" s="13">
        <v>29625</v>
      </c>
      <c r="F1285" s="11">
        <v>1275</v>
      </c>
      <c r="G1285" s="12">
        <f t="shared" si="116"/>
        <v>29882.8125</v>
      </c>
      <c r="H1285" s="12">
        <f t="shared" si="117"/>
        <v>7.8125</v>
      </c>
      <c r="I1285" s="13">
        <v>29875</v>
      </c>
      <c r="K1285" s="11">
        <v>1275</v>
      </c>
      <c r="L1285" s="12">
        <f t="shared" si="118"/>
        <v>29882.8125</v>
      </c>
      <c r="M1285" s="12">
        <f t="shared" si="119"/>
        <v>2.8125</v>
      </c>
      <c r="N1285" s="13">
        <v>29880</v>
      </c>
    </row>
    <row r="1286" spans="1:14" x14ac:dyDescent="0.25">
      <c r="A1286" s="11">
        <v>1276</v>
      </c>
      <c r="B1286" s="12">
        <f t="shared" si="114"/>
        <v>29906.25</v>
      </c>
      <c r="C1286" s="12">
        <f t="shared" si="115"/>
        <v>281.25</v>
      </c>
      <c r="D1286" s="13">
        <v>29625</v>
      </c>
      <c r="F1286" s="11">
        <v>1276</v>
      </c>
      <c r="G1286" s="12">
        <f t="shared" si="116"/>
        <v>29906.25</v>
      </c>
      <c r="H1286" s="12">
        <f t="shared" si="117"/>
        <v>6.25</v>
      </c>
      <c r="I1286" s="13">
        <v>29900</v>
      </c>
      <c r="K1286" s="11">
        <v>1276</v>
      </c>
      <c r="L1286" s="12">
        <f t="shared" si="118"/>
        <v>29906.25</v>
      </c>
      <c r="M1286" s="12">
        <f t="shared" si="119"/>
        <v>1.25</v>
      </c>
      <c r="N1286" s="13">
        <v>29905</v>
      </c>
    </row>
    <row r="1287" spans="1:14" x14ac:dyDescent="0.25">
      <c r="A1287" s="11">
        <v>1277</v>
      </c>
      <c r="B1287" s="12">
        <f t="shared" si="114"/>
        <v>29929.6875</v>
      </c>
      <c r="C1287" s="12">
        <f t="shared" si="115"/>
        <v>304.6875</v>
      </c>
      <c r="D1287" s="13">
        <v>29625</v>
      </c>
      <c r="F1287" s="11">
        <v>1277</v>
      </c>
      <c r="G1287" s="12">
        <f t="shared" si="116"/>
        <v>29929.6875</v>
      </c>
      <c r="H1287" s="12">
        <f t="shared" si="117"/>
        <v>4.6875</v>
      </c>
      <c r="I1287" s="13">
        <v>29925</v>
      </c>
      <c r="K1287" s="11">
        <v>1277</v>
      </c>
      <c r="L1287" s="12">
        <f t="shared" si="118"/>
        <v>29929.6875</v>
      </c>
      <c r="M1287" s="12">
        <f t="shared" si="119"/>
        <v>4.6875</v>
      </c>
      <c r="N1287" s="13">
        <v>29925</v>
      </c>
    </row>
    <row r="1288" spans="1:14" x14ac:dyDescent="0.25">
      <c r="A1288" s="11">
        <v>1278</v>
      </c>
      <c r="B1288" s="12">
        <f t="shared" si="114"/>
        <v>29953.125</v>
      </c>
      <c r="C1288" s="12">
        <f t="shared" si="115"/>
        <v>328.125</v>
      </c>
      <c r="D1288" s="13">
        <v>29625</v>
      </c>
      <c r="F1288" s="11">
        <v>1278</v>
      </c>
      <c r="G1288" s="12">
        <f t="shared" si="116"/>
        <v>29953.125</v>
      </c>
      <c r="H1288" s="12">
        <f t="shared" si="117"/>
        <v>3.125</v>
      </c>
      <c r="I1288" s="13">
        <v>29950</v>
      </c>
      <c r="K1288" s="11">
        <v>1278</v>
      </c>
      <c r="L1288" s="12">
        <f t="shared" si="118"/>
        <v>29953.125</v>
      </c>
      <c r="M1288" s="12">
        <f t="shared" si="119"/>
        <v>3.125</v>
      </c>
      <c r="N1288" s="13">
        <v>29950</v>
      </c>
    </row>
    <row r="1289" spans="1:14" x14ac:dyDescent="0.25">
      <c r="A1289" s="11">
        <v>1279</v>
      </c>
      <c r="B1289" s="12">
        <f t="shared" si="114"/>
        <v>29976.5625</v>
      </c>
      <c r="C1289" s="12">
        <f t="shared" si="115"/>
        <v>351.5625</v>
      </c>
      <c r="D1289" s="13">
        <v>29625</v>
      </c>
      <c r="F1289" s="11">
        <v>1279</v>
      </c>
      <c r="G1289" s="12">
        <f t="shared" si="116"/>
        <v>29976.5625</v>
      </c>
      <c r="H1289" s="12">
        <f t="shared" si="117"/>
        <v>1.5625</v>
      </c>
      <c r="I1289" s="13">
        <v>29975</v>
      </c>
      <c r="K1289" s="11">
        <v>1279</v>
      </c>
      <c r="L1289" s="12">
        <f t="shared" si="118"/>
        <v>29976.5625</v>
      </c>
      <c r="M1289" s="12">
        <f t="shared" si="119"/>
        <v>6.5625</v>
      </c>
      <c r="N1289" s="13">
        <v>29970</v>
      </c>
    </row>
    <row r="1290" spans="1:14" x14ac:dyDescent="0.25">
      <c r="A1290" s="11">
        <v>1280</v>
      </c>
      <c r="B1290" s="12">
        <f t="shared" si="114"/>
        <v>30000</v>
      </c>
      <c r="C1290" s="12">
        <f t="shared" si="115"/>
        <v>0</v>
      </c>
      <c r="D1290" s="13">
        <v>30000</v>
      </c>
      <c r="F1290" s="11">
        <v>1280</v>
      </c>
      <c r="G1290" s="12">
        <f t="shared" si="116"/>
        <v>30000</v>
      </c>
      <c r="H1290" s="12">
        <f t="shared" si="117"/>
        <v>0</v>
      </c>
      <c r="I1290" s="13">
        <v>30000</v>
      </c>
      <c r="K1290" s="11">
        <v>1280</v>
      </c>
      <c r="L1290" s="12">
        <f t="shared" si="118"/>
        <v>30000</v>
      </c>
      <c r="M1290" s="12">
        <f t="shared" si="119"/>
        <v>0</v>
      </c>
      <c r="N1290" s="13">
        <v>30000</v>
      </c>
    </row>
    <row r="1291" spans="1:14" x14ac:dyDescent="0.25">
      <c r="A1291" s="11">
        <v>1281</v>
      </c>
      <c r="B1291" s="12">
        <f t="shared" si="114"/>
        <v>30023.4375</v>
      </c>
      <c r="C1291" s="12">
        <f t="shared" si="115"/>
        <v>23.4375</v>
      </c>
      <c r="D1291" s="13">
        <v>30000</v>
      </c>
      <c r="F1291" s="11">
        <v>1281</v>
      </c>
      <c r="G1291" s="12">
        <f t="shared" si="116"/>
        <v>30023.4375</v>
      </c>
      <c r="H1291" s="12">
        <f t="shared" si="117"/>
        <v>13.4375</v>
      </c>
      <c r="I1291" s="13">
        <v>30010</v>
      </c>
      <c r="K1291" s="11">
        <v>1281</v>
      </c>
      <c r="L1291" s="12">
        <f t="shared" si="118"/>
        <v>30023.4375</v>
      </c>
      <c r="M1291" s="12">
        <f t="shared" si="119"/>
        <v>3.4375</v>
      </c>
      <c r="N1291" s="13">
        <v>30020</v>
      </c>
    </row>
    <row r="1292" spans="1:14" x14ac:dyDescent="0.25">
      <c r="A1292" s="11">
        <v>1282</v>
      </c>
      <c r="B1292" s="12">
        <f t="shared" si="114"/>
        <v>30046.875</v>
      </c>
      <c r="C1292" s="12">
        <f t="shared" si="115"/>
        <v>46.875</v>
      </c>
      <c r="D1292" s="13">
        <v>30000</v>
      </c>
      <c r="F1292" s="11">
        <v>1282</v>
      </c>
      <c r="G1292" s="12">
        <f t="shared" si="116"/>
        <v>30046.875</v>
      </c>
      <c r="H1292" s="12">
        <f t="shared" si="117"/>
        <v>11.875</v>
      </c>
      <c r="I1292" s="13">
        <v>30035</v>
      </c>
      <c r="K1292" s="11">
        <v>1282</v>
      </c>
      <c r="L1292" s="12">
        <f t="shared" si="118"/>
        <v>30046.875</v>
      </c>
      <c r="M1292" s="12">
        <f t="shared" si="119"/>
        <v>1.875</v>
      </c>
      <c r="N1292" s="13">
        <v>30045</v>
      </c>
    </row>
    <row r="1293" spans="1:14" x14ac:dyDescent="0.25">
      <c r="A1293" s="11">
        <v>1283</v>
      </c>
      <c r="B1293" s="12">
        <f t="shared" ref="B1293:B1356" si="120">A1293*375/16</f>
        <v>30070.3125</v>
      </c>
      <c r="C1293" s="12">
        <f t="shared" ref="C1293:C1356" si="121">B1293-D1293</f>
        <v>70.3125</v>
      </c>
      <c r="D1293" s="13">
        <v>30000</v>
      </c>
      <c r="F1293" s="11">
        <v>1283</v>
      </c>
      <c r="G1293" s="12">
        <f t="shared" ref="G1293:G1356" si="122">F1293*375/16</f>
        <v>30070.3125</v>
      </c>
      <c r="H1293" s="12">
        <f t="shared" ref="H1293:H1356" si="123">G1293-I1293</f>
        <v>10.3125</v>
      </c>
      <c r="I1293" s="13">
        <v>30060</v>
      </c>
      <c r="K1293" s="11">
        <v>1283</v>
      </c>
      <c r="L1293" s="12">
        <f t="shared" ref="L1293:L1356" si="124">K1293*375/16</f>
        <v>30070.3125</v>
      </c>
      <c r="M1293" s="12">
        <f t="shared" ref="M1293:M1356" si="125">L1293-N1293</f>
        <v>5.3125</v>
      </c>
      <c r="N1293" s="13">
        <v>30065</v>
      </c>
    </row>
    <row r="1294" spans="1:14" x14ac:dyDescent="0.25">
      <c r="A1294" s="11">
        <v>1284</v>
      </c>
      <c r="B1294" s="12">
        <f t="shared" si="120"/>
        <v>30093.75</v>
      </c>
      <c r="C1294" s="12">
        <f t="shared" si="121"/>
        <v>93.75</v>
      </c>
      <c r="D1294" s="13">
        <v>30000</v>
      </c>
      <c r="F1294" s="11">
        <v>1284</v>
      </c>
      <c r="G1294" s="12">
        <f t="shared" si="122"/>
        <v>30093.75</v>
      </c>
      <c r="H1294" s="12">
        <f t="shared" si="123"/>
        <v>8.75</v>
      </c>
      <c r="I1294" s="13">
        <v>30085</v>
      </c>
      <c r="K1294" s="11">
        <v>1284</v>
      </c>
      <c r="L1294" s="12">
        <f t="shared" si="124"/>
        <v>30093.75</v>
      </c>
      <c r="M1294" s="12">
        <f t="shared" si="125"/>
        <v>3.75</v>
      </c>
      <c r="N1294" s="13">
        <v>30090</v>
      </c>
    </row>
    <row r="1295" spans="1:14" x14ac:dyDescent="0.25">
      <c r="A1295" s="11">
        <v>1285</v>
      </c>
      <c r="B1295" s="12">
        <f t="shared" si="120"/>
        <v>30117.1875</v>
      </c>
      <c r="C1295" s="12">
        <f t="shared" si="121"/>
        <v>117.1875</v>
      </c>
      <c r="D1295" s="13">
        <v>30000</v>
      </c>
      <c r="F1295" s="11">
        <v>1285</v>
      </c>
      <c r="G1295" s="12">
        <f t="shared" si="122"/>
        <v>30117.1875</v>
      </c>
      <c r="H1295" s="12">
        <f t="shared" si="123"/>
        <v>7.1875</v>
      </c>
      <c r="I1295" s="13">
        <v>30110</v>
      </c>
      <c r="K1295" s="11">
        <v>1285</v>
      </c>
      <c r="L1295" s="12">
        <f t="shared" si="124"/>
        <v>30117.1875</v>
      </c>
      <c r="M1295" s="12">
        <f t="shared" si="125"/>
        <v>2.1875</v>
      </c>
      <c r="N1295" s="13">
        <v>30115</v>
      </c>
    </row>
    <row r="1296" spans="1:14" x14ac:dyDescent="0.25">
      <c r="A1296" s="11">
        <v>1286</v>
      </c>
      <c r="B1296" s="12">
        <f t="shared" si="120"/>
        <v>30140.625</v>
      </c>
      <c r="C1296" s="12">
        <f t="shared" si="121"/>
        <v>140.625</v>
      </c>
      <c r="D1296" s="13">
        <v>30000</v>
      </c>
      <c r="F1296" s="11">
        <v>1286</v>
      </c>
      <c r="G1296" s="12">
        <f t="shared" si="122"/>
        <v>30140.625</v>
      </c>
      <c r="H1296" s="12">
        <f t="shared" si="123"/>
        <v>5.625</v>
      </c>
      <c r="I1296" s="13">
        <v>30135</v>
      </c>
      <c r="K1296" s="11">
        <v>1286</v>
      </c>
      <c r="L1296" s="12">
        <f t="shared" si="124"/>
        <v>30140.625</v>
      </c>
      <c r="M1296" s="12">
        <f t="shared" si="125"/>
        <v>5.625</v>
      </c>
      <c r="N1296" s="13">
        <v>30135</v>
      </c>
    </row>
    <row r="1297" spans="1:14" x14ac:dyDescent="0.25">
      <c r="A1297" s="11">
        <v>1287</v>
      </c>
      <c r="B1297" s="12">
        <f t="shared" si="120"/>
        <v>30164.0625</v>
      </c>
      <c r="C1297" s="12">
        <f t="shared" si="121"/>
        <v>164.0625</v>
      </c>
      <c r="D1297" s="13">
        <v>30000</v>
      </c>
      <c r="F1297" s="11">
        <v>1287</v>
      </c>
      <c r="G1297" s="12">
        <f t="shared" si="122"/>
        <v>30164.0625</v>
      </c>
      <c r="H1297" s="12">
        <f t="shared" si="123"/>
        <v>4.0625</v>
      </c>
      <c r="I1297" s="13">
        <v>30160</v>
      </c>
      <c r="K1297" s="11">
        <v>1287</v>
      </c>
      <c r="L1297" s="12">
        <f t="shared" si="124"/>
        <v>30164.0625</v>
      </c>
      <c r="M1297" s="12">
        <f t="shared" si="125"/>
        <v>4.0625</v>
      </c>
      <c r="N1297" s="13">
        <v>30160</v>
      </c>
    </row>
    <row r="1298" spans="1:14" x14ac:dyDescent="0.25">
      <c r="A1298" s="11">
        <v>1288</v>
      </c>
      <c r="B1298" s="12">
        <f t="shared" si="120"/>
        <v>30187.5</v>
      </c>
      <c r="C1298" s="12">
        <f t="shared" si="121"/>
        <v>187.5</v>
      </c>
      <c r="D1298" s="13">
        <v>30000</v>
      </c>
      <c r="F1298" s="11">
        <v>1288</v>
      </c>
      <c r="G1298" s="12">
        <f t="shared" si="122"/>
        <v>30187.5</v>
      </c>
      <c r="H1298" s="12">
        <f t="shared" si="123"/>
        <v>2.5</v>
      </c>
      <c r="I1298" s="13">
        <v>30185</v>
      </c>
      <c r="K1298" s="11">
        <v>1288</v>
      </c>
      <c r="L1298" s="12">
        <f t="shared" si="124"/>
        <v>30187.5</v>
      </c>
      <c r="M1298" s="12">
        <f t="shared" si="125"/>
        <v>2.5</v>
      </c>
      <c r="N1298" s="13">
        <v>30185</v>
      </c>
    </row>
    <row r="1299" spans="1:14" x14ac:dyDescent="0.25">
      <c r="A1299" s="11">
        <v>1289</v>
      </c>
      <c r="B1299" s="12">
        <f t="shared" si="120"/>
        <v>30210.9375</v>
      </c>
      <c r="C1299" s="12">
        <f t="shared" si="121"/>
        <v>210.9375</v>
      </c>
      <c r="D1299" s="13">
        <v>30000</v>
      </c>
      <c r="F1299" s="11">
        <v>1289</v>
      </c>
      <c r="G1299" s="12">
        <f t="shared" si="122"/>
        <v>30210.9375</v>
      </c>
      <c r="H1299" s="12">
        <f t="shared" si="123"/>
        <v>10.9375</v>
      </c>
      <c r="I1299" s="13">
        <v>30200</v>
      </c>
      <c r="K1299" s="11">
        <v>1289</v>
      </c>
      <c r="L1299" s="12">
        <f t="shared" si="124"/>
        <v>30210.9375</v>
      </c>
      <c r="M1299" s="12">
        <f t="shared" si="125"/>
        <v>0.9375</v>
      </c>
      <c r="N1299" s="13">
        <v>30210</v>
      </c>
    </row>
    <row r="1300" spans="1:14" x14ac:dyDescent="0.25">
      <c r="A1300" s="11">
        <v>1290</v>
      </c>
      <c r="B1300" s="12">
        <f t="shared" si="120"/>
        <v>30234.375</v>
      </c>
      <c r="C1300" s="12">
        <f t="shared" si="121"/>
        <v>234.375</v>
      </c>
      <c r="D1300" s="13">
        <v>30000</v>
      </c>
      <c r="F1300" s="11">
        <v>1290</v>
      </c>
      <c r="G1300" s="12">
        <f t="shared" si="122"/>
        <v>30234.375</v>
      </c>
      <c r="H1300" s="12">
        <f t="shared" si="123"/>
        <v>9.375</v>
      </c>
      <c r="I1300" s="13">
        <v>30225</v>
      </c>
      <c r="K1300" s="11">
        <v>1290</v>
      </c>
      <c r="L1300" s="12">
        <f t="shared" si="124"/>
        <v>30234.375</v>
      </c>
      <c r="M1300" s="12">
        <f t="shared" si="125"/>
        <v>4.375</v>
      </c>
      <c r="N1300" s="13">
        <v>30230</v>
      </c>
    </row>
    <row r="1301" spans="1:14" x14ac:dyDescent="0.25">
      <c r="A1301" s="11">
        <v>1291</v>
      </c>
      <c r="B1301" s="12">
        <f t="shared" si="120"/>
        <v>30257.8125</v>
      </c>
      <c r="C1301" s="12">
        <f t="shared" si="121"/>
        <v>257.8125</v>
      </c>
      <c r="D1301" s="13">
        <v>30000</v>
      </c>
      <c r="F1301" s="11">
        <v>1291</v>
      </c>
      <c r="G1301" s="12">
        <f t="shared" si="122"/>
        <v>30257.8125</v>
      </c>
      <c r="H1301" s="12">
        <f t="shared" si="123"/>
        <v>7.8125</v>
      </c>
      <c r="I1301" s="13">
        <v>30250</v>
      </c>
      <c r="K1301" s="11">
        <v>1291</v>
      </c>
      <c r="L1301" s="12">
        <f t="shared" si="124"/>
        <v>30257.8125</v>
      </c>
      <c r="M1301" s="12">
        <f t="shared" si="125"/>
        <v>2.8125</v>
      </c>
      <c r="N1301" s="13">
        <v>30255</v>
      </c>
    </row>
    <row r="1302" spans="1:14" x14ac:dyDescent="0.25">
      <c r="A1302" s="11">
        <v>1292</v>
      </c>
      <c r="B1302" s="12">
        <f t="shared" si="120"/>
        <v>30281.25</v>
      </c>
      <c r="C1302" s="12">
        <f t="shared" si="121"/>
        <v>281.25</v>
      </c>
      <c r="D1302" s="13">
        <v>30000</v>
      </c>
      <c r="F1302" s="11">
        <v>1292</v>
      </c>
      <c r="G1302" s="12">
        <f t="shared" si="122"/>
        <v>30281.25</v>
      </c>
      <c r="H1302" s="12">
        <f t="shared" si="123"/>
        <v>6.25</v>
      </c>
      <c r="I1302" s="13">
        <v>30275</v>
      </c>
      <c r="K1302" s="11">
        <v>1292</v>
      </c>
      <c r="L1302" s="12">
        <f t="shared" si="124"/>
        <v>30281.25</v>
      </c>
      <c r="M1302" s="12">
        <f t="shared" si="125"/>
        <v>1.25</v>
      </c>
      <c r="N1302" s="13">
        <v>30280</v>
      </c>
    </row>
    <row r="1303" spans="1:14" x14ac:dyDescent="0.25">
      <c r="A1303" s="11">
        <v>1293</v>
      </c>
      <c r="B1303" s="12">
        <f t="shared" si="120"/>
        <v>30304.6875</v>
      </c>
      <c r="C1303" s="12">
        <f t="shared" si="121"/>
        <v>304.6875</v>
      </c>
      <c r="D1303" s="13">
        <v>30000</v>
      </c>
      <c r="F1303" s="11">
        <v>1293</v>
      </c>
      <c r="G1303" s="12">
        <f t="shared" si="122"/>
        <v>30304.6875</v>
      </c>
      <c r="H1303" s="12">
        <f t="shared" si="123"/>
        <v>4.6875</v>
      </c>
      <c r="I1303" s="13">
        <v>30300</v>
      </c>
      <c r="K1303" s="11">
        <v>1293</v>
      </c>
      <c r="L1303" s="12">
        <f t="shared" si="124"/>
        <v>30304.6875</v>
      </c>
      <c r="M1303" s="12">
        <f t="shared" si="125"/>
        <v>4.6875</v>
      </c>
      <c r="N1303" s="13">
        <v>30300</v>
      </c>
    </row>
    <row r="1304" spans="1:14" x14ac:dyDescent="0.25">
      <c r="A1304" s="11">
        <v>1294</v>
      </c>
      <c r="B1304" s="12">
        <f t="shared" si="120"/>
        <v>30328.125</v>
      </c>
      <c r="C1304" s="12">
        <f t="shared" si="121"/>
        <v>328.125</v>
      </c>
      <c r="D1304" s="13">
        <v>30000</v>
      </c>
      <c r="F1304" s="11">
        <v>1294</v>
      </c>
      <c r="G1304" s="12">
        <f t="shared" si="122"/>
        <v>30328.125</v>
      </c>
      <c r="H1304" s="12">
        <f t="shared" si="123"/>
        <v>3.125</v>
      </c>
      <c r="I1304" s="13">
        <v>30325</v>
      </c>
      <c r="K1304" s="11">
        <v>1294</v>
      </c>
      <c r="L1304" s="12">
        <f t="shared" si="124"/>
        <v>30328.125</v>
      </c>
      <c r="M1304" s="12">
        <f t="shared" si="125"/>
        <v>3.125</v>
      </c>
      <c r="N1304" s="13">
        <v>30325</v>
      </c>
    </row>
    <row r="1305" spans="1:14" x14ac:dyDescent="0.25">
      <c r="A1305" s="11">
        <v>1295</v>
      </c>
      <c r="B1305" s="12">
        <f t="shared" si="120"/>
        <v>30351.5625</v>
      </c>
      <c r="C1305" s="12">
        <f t="shared" si="121"/>
        <v>351.5625</v>
      </c>
      <c r="D1305" s="13">
        <v>30000</v>
      </c>
      <c r="F1305" s="11">
        <v>1295</v>
      </c>
      <c r="G1305" s="12">
        <f t="shared" si="122"/>
        <v>30351.5625</v>
      </c>
      <c r="H1305" s="12">
        <f t="shared" si="123"/>
        <v>1.5625</v>
      </c>
      <c r="I1305" s="13">
        <v>30350</v>
      </c>
      <c r="K1305" s="11">
        <v>1295</v>
      </c>
      <c r="L1305" s="12">
        <f t="shared" si="124"/>
        <v>30351.5625</v>
      </c>
      <c r="M1305" s="12">
        <f t="shared" si="125"/>
        <v>6.5625</v>
      </c>
      <c r="N1305" s="13">
        <v>30345</v>
      </c>
    </row>
    <row r="1306" spans="1:14" x14ac:dyDescent="0.25">
      <c r="A1306" s="11">
        <v>1296</v>
      </c>
      <c r="B1306" s="12">
        <f t="shared" si="120"/>
        <v>30375</v>
      </c>
      <c r="C1306" s="12">
        <f t="shared" si="121"/>
        <v>0</v>
      </c>
      <c r="D1306" s="13">
        <v>30375</v>
      </c>
      <c r="F1306" s="11">
        <v>1296</v>
      </c>
      <c r="G1306" s="12">
        <f t="shared" si="122"/>
        <v>30375</v>
      </c>
      <c r="H1306" s="12">
        <f t="shared" si="123"/>
        <v>0</v>
      </c>
      <c r="I1306" s="13">
        <v>30375</v>
      </c>
      <c r="K1306" s="11">
        <v>1296</v>
      </c>
      <c r="L1306" s="12">
        <f t="shared" si="124"/>
        <v>30375</v>
      </c>
      <c r="M1306" s="12">
        <f t="shared" si="125"/>
        <v>0</v>
      </c>
      <c r="N1306" s="13">
        <v>30375</v>
      </c>
    </row>
    <row r="1307" spans="1:14" x14ac:dyDescent="0.25">
      <c r="A1307" s="11">
        <v>1297</v>
      </c>
      <c r="B1307" s="12">
        <f t="shared" si="120"/>
        <v>30398.4375</v>
      </c>
      <c r="C1307" s="12">
        <f t="shared" si="121"/>
        <v>23.4375</v>
      </c>
      <c r="D1307" s="13">
        <v>30375</v>
      </c>
      <c r="F1307" s="11">
        <v>1297</v>
      </c>
      <c r="G1307" s="12">
        <f t="shared" si="122"/>
        <v>30398.4375</v>
      </c>
      <c r="H1307" s="12">
        <f t="shared" si="123"/>
        <v>13.4375</v>
      </c>
      <c r="I1307" s="13">
        <v>30385</v>
      </c>
      <c r="K1307" s="11">
        <v>1297</v>
      </c>
      <c r="L1307" s="12">
        <f t="shared" si="124"/>
        <v>30398.4375</v>
      </c>
      <c r="M1307" s="12">
        <f t="shared" si="125"/>
        <v>3.4375</v>
      </c>
      <c r="N1307" s="13">
        <v>30395</v>
      </c>
    </row>
    <row r="1308" spans="1:14" x14ac:dyDescent="0.25">
      <c r="A1308" s="11">
        <v>1298</v>
      </c>
      <c r="B1308" s="12">
        <f t="shared" si="120"/>
        <v>30421.875</v>
      </c>
      <c r="C1308" s="12">
        <f t="shared" si="121"/>
        <v>46.875</v>
      </c>
      <c r="D1308" s="13">
        <v>30375</v>
      </c>
      <c r="F1308" s="11">
        <v>1298</v>
      </c>
      <c r="G1308" s="12">
        <f t="shared" si="122"/>
        <v>30421.875</v>
      </c>
      <c r="H1308" s="12">
        <f t="shared" si="123"/>
        <v>11.875</v>
      </c>
      <c r="I1308" s="13">
        <v>30410</v>
      </c>
      <c r="K1308" s="11">
        <v>1298</v>
      </c>
      <c r="L1308" s="12">
        <f t="shared" si="124"/>
        <v>30421.875</v>
      </c>
      <c r="M1308" s="12">
        <f t="shared" si="125"/>
        <v>1.875</v>
      </c>
      <c r="N1308" s="13">
        <v>30420</v>
      </c>
    </row>
    <row r="1309" spans="1:14" x14ac:dyDescent="0.25">
      <c r="A1309" s="11">
        <v>1299</v>
      </c>
      <c r="B1309" s="12">
        <f t="shared" si="120"/>
        <v>30445.3125</v>
      </c>
      <c r="C1309" s="12">
        <f t="shared" si="121"/>
        <v>70.3125</v>
      </c>
      <c r="D1309" s="13">
        <v>30375</v>
      </c>
      <c r="F1309" s="11">
        <v>1299</v>
      </c>
      <c r="G1309" s="12">
        <f t="shared" si="122"/>
        <v>30445.3125</v>
      </c>
      <c r="H1309" s="12">
        <f t="shared" si="123"/>
        <v>10.3125</v>
      </c>
      <c r="I1309" s="13">
        <v>30435</v>
      </c>
      <c r="K1309" s="11">
        <v>1299</v>
      </c>
      <c r="L1309" s="12">
        <f t="shared" si="124"/>
        <v>30445.3125</v>
      </c>
      <c r="M1309" s="12">
        <f t="shared" si="125"/>
        <v>5.3125</v>
      </c>
      <c r="N1309" s="13">
        <v>30440</v>
      </c>
    </row>
    <row r="1310" spans="1:14" x14ac:dyDescent="0.25">
      <c r="A1310" s="11">
        <v>1300</v>
      </c>
      <c r="B1310" s="12">
        <f t="shared" si="120"/>
        <v>30468.75</v>
      </c>
      <c r="C1310" s="12">
        <f t="shared" si="121"/>
        <v>93.75</v>
      </c>
      <c r="D1310" s="13">
        <v>30375</v>
      </c>
      <c r="F1310" s="11">
        <v>1300</v>
      </c>
      <c r="G1310" s="12">
        <f t="shared" si="122"/>
        <v>30468.75</v>
      </c>
      <c r="H1310" s="12">
        <f t="shared" si="123"/>
        <v>8.75</v>
      </c>
      <c r="I1310" s="13">
        <v>30460</v>
      </c>
      <c r="K1310" s="11">
        <v>1300</v>
      </c>
      <c r="L1310" s="12">
        <f t="shared" si="124"/>
        <v>30468.75</v>
      </c>
      <c r="M1310" s="12">
        <f t="shared" si="125"/>
        <v>3.75</v>
      </c>
      <c r="N1310" s="13">
        <v>30465</v>
      </c>
    </row>
    <row r="1311" spans="1:14" x14ac:dyDescent="0.25">
      <c r="A1311" s="11">
        <v>1301</v>
      </c>
      <c r="B1311" s="12">
        <f t="shared" si="120"/>
        <v>30492.1875</v>
      </c>
      <c r="C1311" s="12">
        <f t="shared" si="121"/>
        <v>117.1875</v>
      </c>
      <c r="D1311" s="13">
        <v>30375</v>
      </c>
      <c r="F1311" s="11">
        <v>1301</v>
      </c>
      <c r="G1311" s="12">
        <f t="shared" si="122"/>
        <v>30492.1875</v>
      </c>
      <c r="H1311" s="12">
        <f t="shared" si="123"/>
        <v>7.1875</v>
      </c>
      <c r="I1311" s="13">
        <v>30485</v>
      </c>
      <c r="K1311" s="11">
        <v>1301</v>
      </c>
      <c r="L1311" s="12">
        <f t="shared" si="124"/>
        <v>30492.1875</v>
      </c>
      <c r="M1311" s="12">
        <f t="shared" si="125"/>
        <v>2.1875</v>
      </c>
      <c r="N1311" s="13">
        <v>30490</v>
      </c>
    </row>
    <row r="1312" spans="1:14" x14ac:dyDescent="0.25">
      <c r="A1312" s="11">
        <v>1302</v>
      </c>
      <c r="B1312" s="12">
        <f t="shared" si="120"/>
        <v>30515.625</v>
      </c>
      <c r="C1312" s="12">
        <f t="shared" si="121"/>
        <v>140.625</v>
      </c>
      <c r="D1312" s="13">
        <v>30375</v>
      </c>
      <c r="F1312" s="11">
        <v>1302</v>
      </c>
      <c r="G1312" s="12">
        <f t="shared" si="122"/>
        <v>30515.625</v>
      </c>
      <c r="H1312" s="12">
        <f t="shared" si="123"/>
        <v>5.625</v>
      </c>
      <c r="I1312" s="13">
        <v>30510</v>
      </c>
      <c r="K1312" s="11">
        <v>1302</v>
      </c>
      <c r="L1312" s="12">
        <f t="shared" si="124"/>
        <v>30515.625</v>
      </c>
      <c r="M1312" s="12">
        <f t="shared" si="125"/>
        <v>5.625</v>
      </c>
      <c r="N1312" s="13">
        <v>30510</v>
      </c>
    </row>
    <row r="1313" spans="1:14" x14ac:dyDescent="0.25">
      <c r="A1313" s="11">
        <v>1303</v>
      </c>
      <c r="B1313" s="12">
        <f t="shared" si="120"/>
        <v>30539.0625</v>
      </c>
      <c r="C1313" s="12">
        <f t="shared" si="121"/>
        <v>164.0625</v>
      </c>
      <c r="D1313" s="13">
        <v>30375</v>
      </c>
      <c r="F1313" s="11">
        <v>1303</v>
      </c>
      <c r="G1313" s="12">
        <f t="shared" si="122"/>
        <v>30539.0625</v>
      </c>
      <c r="H1313" s="12">
        <f t="shared" si="123"/>
        <v>4.0625</v>
      </c>
      <c r="I1313" s="13">
        <v>30535</v>
      </c>
      <c r="K1313" s="11">
        <v>1303</v>
      </c>
      <c r="L1313" s="12">
        <f t="shared" si="124"/>
        <v>30539.0625</v>
      </c>
      <c r="M1313" s="12">
        <f t="shared" si="125"/>
        <v>4.0625</v>
      </c>
      <c r="N1313" s="13">
        <v>30535</v>
      </c>
    </row>
    <row r="1314" spans="1:14" x14ac:dyDescent="0.25">
      <c r="A1314" s="11">
        <v>1304</v>
      </c>
      <c r="B1314" s="12">
        <f t="shared" si="120"/>
        <v>30562.5</v>
      </c>
      <c r="C1314" s="12">
        <f t="shared" si="121"/>
        <v>187.5</v>
      </c>
      <c r="D1314" s="13">
        <v>30375</v>
      </c>
      <c r="F1314" s="11">
        <v>1304</v>
      </c>
      <c r="G1314" s="12">
        <f t="shared" si="122"/>
        <v>30562.5</v>
      </c>
      <c r="H1314" s="12">
        <f t="shared" si="123"/>
        <v>2.5</v>
      </c>
      <c r="I1314" s="13">
        <v>30560</v>
      </c>
      <c r="K1314" s="11">
        <v>1304</v>
      </c>
      <c r="L1314" s="12">
        <f t="shared" si="124"/>
        <v>30562.5</v>
      </c>
      <c r="M1314" s="12">
        <f t="shared" si="125"/>
        <v>2.5</v>
      </c>
      <c r="N1314" s="13">
        <v>30560</v>
      </c>
    </row>
    <row r="1315" spans="1:14" x14ac:dyDescent="0.25">
      <c r="A1315" s="11">
        <v>1305</v>
      </c>
      <c r="B1315" s="12">
        <f t="shared" si="120"/>
        <v>30585.9375</v>
      </c>
      <c r="C1315" s="12">
        <f t="shared" si="121"/>
        <v>210.9375</v>
      </c>
      <c r="D1315" s="13">
        <v>30375</v>
      </c>
      <c r="F1315" s="11">
        <v>1305</v>
      </c>
      <c r="G1315" s="12">
        <f t="shared" si="122"/>
        <v>30585.9375</v>
      </c>
      <c r="H1315" s="12">
        <f t="shared" si="123"/>
        <v>10.9375</v>
      </c>
      <c r="I1315" s="13">
        <v>30575</v>
      </c>
      <c r="K1315" s="11">
        <v>1305</v>
      </c>
      <c r="L1315" s="12">
        <f t="shared" si="124"/>
        <v>30585.9375</v>
      </c>
      <c r="M1315" s="12">
        <f t="shared" si="125"/>
        <v>0.9375</v>
      </c>
      <c r="N1315" s="13">
        <v>30585</v>
      </c>
    </row>
    <row r="1316" spans="1:14" x14ac:dyDescent="0.25">
      <c r="A1316" s="11">
        <v>1306</v>
      </c>
      <c r="B1316" s="12">
        <f t="shared" si="120"/>
        <v>30609.375</v>
      </c>
      <c r="C1316" s="12">
        <f t="shared" si="121"/>
        <v>234.375</v>
      </c>
      <c r="D1316" s="13">
        <v>30375</v>
      </c>
      <c r="F1316" s="11">
        <v>1306</v>
      </c>
      <c r="G1316" s="12">
        <f t="shared" si="122"/>
        <v>30609.375</v>
      </c>
      <c r="H1316" s="12">
        <f t="shared" si="123"/>
        <v>9.375</v>
      </c>
      <c r="I1316" s="13">
        <v>30600</v>
      </c>
      <c r="K1316" s="11">
        <v>1306</v>
      </c>
      <c r="L1316" s="12">
        <f t="shared" si="124"/>
        <v>30609.375</v>
      </c>
      <c r="M1316" s="12">
        <f t="shared" si="125"/>
        <v>4.375</v>
      </c>
      <c r="N1316" s="13">
        <v>30605</v>
      </c>
    </row>
    <row r="1317" spans="1:14" x14ac:dyDescent="0.25">
      <c r="A1317" s="11">
        <v>1307</v>
      </c>
      <c r="B1317" s="12">
        <f t="shared" si="120"/>
        <v>30632.8125</v>
      </c>
      <c r="C1317" s="12">
        <f t="shared" si="121"/>
        <v>257.8125</v>
      </c>
      <c r="D1317" s="13">
        <v>30375</v>
      </c>
      <c r="F1317" s="11">
        <v>1307</v>
      </c>
      <c r="G1317" s="12">
        <f t="shared" si="122"/>
        <v>30632.8125</v>
      </c>
      <c r="H1317" s="12">
        <f t="shared" si="123"/>
        <v>7.8125</v>
      </c>
      <c r="I1317" s="13">
        <v>30625</v>
      </c>
      <c r="K1317" s="11">
        <v>1307</v>
      </c>
      <c r="L1317" s="12">
        <f t="shared" si="124"/>
        <v>30632.8125</v>
      </c>
      <c r="M1317" s="12">
        <f t="shared" si="125"/>
        <v>2.8125</v>
      </c>
      <c r="N1317" s="13">
        <v>30630</v>
      </c>
    </row>
    <row r="1318" spans="1:14" x14ac:dyDescent="0.25">
      <c r="A1318" s="11">
        <v>1308</v>
      </c>
      <c r="B1318" s="12">
        <f t="shared" si="120"/>
        <v>30656.25</v>
      </c>
      <c r="C1318" s="12">
        <f t="shared" si="121"/>
        <v>281.25</v>
      </c>
      <c r="D1318" s="13">
        <v>30375</v>
      </c>
      <c r="F1318" s="11">
        <v>1308</v>
      </c>
      <c r="G1318" s="12">
        <f t="shared" si="122"/>
        <v>30656.25</v>
      </c>
      <c r="H1318" s="12">
        <f t="shared" si="123"/>
        <v>6.25</v>
      </c>
      <c r="I1318" s="13">
        <v>30650</v>
      </c>
      <c r="K1318" s="11">
        <v>1308</v>
      </c>
      <c r="L1318" s="12">
        <f t="shared" si="124"/>
        <v>30656.25</v>
      </c>
      <c r="M1318" s="12">
        <f t="shared" si="125"/>
        <v>1.25</v>
      </c>
      <c r="N1318" s="13">
        <v>30655</v>
      </c>
    </row>
    <row r="1319" spans="1:14" x14ac:dyDescent="0.25">
      <c r="A1319" s="11">
        <v>1309</v>
      </c>
      <c r="B1319" s="12">
        <f t="shared" si="120"/>
        <v>30679.6875</v>
      </c>
      <c r="C1319" s="12">
        <f t="shared" si="121"/>
        <v>304.6875</v>
      </c>
      <c r="D1319" s="13">
        <v>30375</v>
      </c>
      <c r="F1319" s="11">
        <v>1309</v>
      </c>
      <c r="G1319" s="12">
        <f t="shared" si="122"/>
        <v>30679.6875</v>
      </c>
      <c r="H1319" s="12">
        <f t="shared" si="123"/>
        <v>4.6875</v>
      </c>
      <c r="I1319" s="13">
        <v>30675</v>
      </c>
      <c r="K1319" s="11">
        <v>1309</v>
      </c>
      <c r="L1319" s="12">
        <f t="shared" si="124"/>
        <v>30679.6875</v>
      </c>
      <c r="M1319" s="12">
        <f t="shared" si="125"/>
        <v>4.6875</v>
      </c>
      <c r="N1319" s="13">
        <v>30675</v>
      </c>
    </row>
    <row r="1320" spans="1:14" x14ac:dyDescent="0.25">
      <c r="A1320" s="11">
        <v>1310</v>
      </c>
      <c r="B1320" s="12">
        <f t="shared" si="120"/>
        <v>30703.125</v>
      </c>
      <c r="C1320" s="12">
        <f t="shared" si="121"/>
        <v>328.125</v>
      </c>
      <c r="D1320" s="13">
        <v>30375</v>
      </c>
      <c r="F1320" s="11">
        <v>1310</v>
      </c>
      <c r="G1320" s="12">
        <f t="shared" si="122"/>
        <v>30703.125</v>
      </c>
      <c r="H1320" s="12">
        <f t="shared" si="123"/>
        <v>3.125</v>
      </c>
      <c r="I1320" s="13">
        <v>30700</v>
      </c>
      <c r="K1320" s="11">
        <v>1310</v>
      </c>
      <c r="L1320" s="12">
        <f t="shared" si="124"/>
        <v>30703.125</v>
      </c>
      <c r="M1320" s="12">
        <f t="shared" si="125"/>
        <v>3.125</v>
      </c>
      <c r="N1320" s="13">
        <v>30700</v>
      </c>
    </row>
    <row r="1321" spans="1:14" x14ac:dyDescent="0.25">
      <c r="A1321" s="11">
        <v>1311</v>
      </c>
      <c r="B1321" s="12">
        <f t="shared" si="120"/>
        <v>30726.5625</v>
      </c>
      <c r="C1321" s="12">
        <f t="shared" si="121"/>
        <v>351.5625</v>
      </c>
      <c r="D1321" s="13">
        <v>30375</v>
      </c>
      <c r="F1321" s="11">
        <v>1311</v>
      </c>
      <c r="G1321" s="12">
        <f t="shared" si="122"/>
        <v>30726.5625</v>
      </c>
      <c r="H1321" s="12">
        <f t="shared" si="123"/>
        <v>1.5625</v>
      </c>
      <c r="I1321" s="13">
        <v>30725</v>
      </c>
      <c r="K1321" s="11">
        <v>1311</v>
      </c>
      <c r="L1321" s="12">
        <f t="shared" si="124"/>
        <v>30726.5625</v>
      </c>
      <c r="M1321" s="12">
        <f t="shared" si="125"/>
        <v>1.5625</v>
      </c>
      <c r="N1321" s="13">
        <v>30725</v>
      </c>
    </row>
    <row r="1322" spans="1:14" x14ac:dyDescent="0.25">
      <c r="A1322" s="11">
        <v>1312</v>
      </c>
      <c r="B1322" s="12">
        <f t="shared" si="120"/>
        <v>30750</v>
      </c>
      <c r="C1322" s="12">
        <f t="shared" si="121"/>
        <v>0</v>
      </c>
      <c r="D1322" s="13">
        <v>30750</v>
      </c>
      <c r="F1322" s="11">
        <v>1312</v>
      </c>
      <c r="G1322" s="12">
        <f t="shared" si="122"/>
        <v>30750</v>
      </c>
      <c r="H1322" s="12">
        <f t="shared" si="123"/>
        <v>0</v>
      </c>
      <c r="I1322" s="13">
        <v>30750</v>
      </c>
      <c r="K1322" s="11">
        <v>1312</v>
      </c>
      <c r="L1322" s="12">
        <f t="shared" si="124"/>
        <v>30750</v>
      </c>
      <c r="M1322" s="12">
        <f t="shared" si="125"/>
        <v>0</v>
      </c>
      <c r="N1322" s="13">
        <v>30750</v>
      </c>
    </row>
    <row r="1323" spans="1:14" x14ac:dyDescent="0.25">
      <c r="A1323" s="11">
        <v>1313</v>
      </c>
      <c r="B1323" s="12">
        <f t="shared" si="120"/>
        <v>30773.4375</v>
      </c>
      <c r="C1323" s="12">
        <f t="shared" si="121"/>
        <v>23.4375</v>
      </c>
      <c r="D1323" s="13">
        <v>30750</v>
      </c>
      <c r="F1323" s="11">
        <v>1313</v>
      </c>
      <c r="G1323" s="12">
        <f t="shared" si="122"/>
        <v>30773.4375</v>
      </c>
      <c r="H1323" s="12">
        <f t="shared" si="123"/>
        <v>13.4375</v>
      </c>
      <c r="I1323" s="13">
        <v>30760</v>
      </c>
      <c r="K1323" s="11">
        <v>1313</v>
      </c>
      <c r="L1323" s="12">
        <f t="shared" si="124"/>
        <v>30773.4375</v>
      </c>
      <c r="M1323" s="12">
        <f t="shared" si="125"/>
        <v>8.4375</v>
      </c>
      <c r="N1323" s="13">
        <v>30765</v>
      </c>
    </row>
    <row r="1324" spans="1:14" x14ac:dyDescent="0.25">
      <c r="A1324" s="11">
        <v>1314</v>
      </c>
      <c r="B1324" s="12">
        <f t="shared" si="120"/>
        <v>30796.875</v>
      </c>
      <c r="C1324" s="12">
        <f t="shared" si="121"/>
        <v>46.875</v>
      </c>
      <c r="D1324" s="13">
        <v>30750</v>
      </c>
      <c r="F1324" s="11">
        <v>1314</v>
      </c>
      <c r="G1324" s="12">
        <f t="shared" si="122"/>
        <v>30796.875</v>
      </c>
      <c r="H1324" s="12">
        <f t="shared" si="123"/>
        <v>11.875</v>
      </c>
      <c r="I1324" s="13">
        <v>30785</v>
      </c>
      <c r="K1324" s="11">
        <v>1314</v>
      </c>
      <c r="L1324" s="12">
        <f t="shared" si="124"/>
        <v>30796.875</v>
      </c>
      <c r="M1324" s="12">
        <f t="shared" si="125"/>
        <v>6.875</v>
      </c>
      <c r="N1324" s="13">
        <v>30790</v>
      </c>
    </row>
    <row r="1325" spans="1:14" x14ac:dyDescent="0.25">
      <c r="A1325" s="11">
        <v>1315</v>
      </c>
      <c r="B1325" s="12">
        <f t="shared" si="120"/>
        <v>30820.3125</v>
      </c>
      <c r="C1325" s="12">
        <f t="shared" si="121"/>
        <v>70.3125</v>
      </c>
      <c r="D1325" s="13">
        <v>30750</v>
      </c>
      <c r="F1325" s="11">
        <v>1315</v>
      </c>
      <c r="G1325" s="12">
        <f t="shared" si="122"/>
        <v>30820.3125</v>
      </c>
      <c r="H1325" s="12">
        <f t="shared" si="123"/>
        <v>10.3125</v>
      </c>
      <c r="I1325" s="13">
        <v>30810</v>
      </c>
      <c r="K1325" s="11">
        <v>1315</v>
      </c>
      <c r="L1325" s="12">
        <f t="shared" si="124"/>
        <v>30820.3125</v>
      </c>
      <c r="M1325" s="12">
        <f t="shared" si="125"/>
        <v>5.3125</v>
      </c>
      <c r="N1325" s="13">
        <v>30815</v>
      </c>
    </row>
    <row r="1326" spans="1:14" x14ac:dyDescent="0.25">
      <c r="A1326" s="11">
        <v>1316</v>
      </c>
      <c r="B1326" s="12">
        <f t="shared" si="120"/>
        <v>30843.75</v>
      </c>
      <c r="C1326" s="12">
        <f t="shared" si="121"/>
        <v>93.75</v>
      </c>
      <c r="D1326" s="13">
        <v>30750</v>
      </c>
      <c r="F1326" s="11">
        <v>1316</v>
      </c>
      <c r="G1326" s="12">
        <f t="shared" si="122"/>
        <v>30843.75</v>
      </c>
      <c r="H1326" s="12">
        <f t="shared" si="123"/>
        <v>8.75</v>
      </c>
      <c r="I1326" s="13">
        <v>30835</v>
      </c>
      <c r="K1326" s="11">
        <v>1316</v>
      </c>
      <c r="L1326" s="12">
        <f t="shared" si="124"/>
        <v>30843.75</v>
      </c>
      <c r="M1326" s="12">
        <f t="shared" si="125"/>
        <v>3.75</v>
      </c>
      <c r="N1326" s="13">
        <v>30840</v>
      </c>
    </row>
    <row r="1327" spans="1:14" x14ac:dyDescent="0.25">
      <c r="A1327" s="11">
        <v>1317</v>
      </c>
      <c r="B1327" s="12">
        <f t="shared" si="120"/>
        <v>30867.1875</v>
      </c>
      <c r="C1327" s="12">
        <f t="shared" si="121"/>
        <v>117.1875</v>
      </c>
      <c r="D1327" s="13">
        <v>30750</v>
      </c>
      <c r="F1327" s="11">
        <v>1317</v>
      </c>
      <c r="G1327" s="12">
        <f t="shared" si="122"/>
        <v>30867.1875</v>
      </c>
      <c r="H1327" s="12">
        <f t="shared" si="123"/>
        <v>7.1875</v>
      </c>
      <c r="I1327" s="13">
        <v>30860</v>
      </c>
      <c r="K1327" s="11">
        <v>1317</v>
      </c>
      <c r="L1327" s="12">
        <f t="shared" si="124"/>
        <v>30867.1875</v>
      </c>
      <c r="M1327" s="12">
        <f t="shared" si="125"/>
        <v>7.1875</v>
      </c>
      <c r="N1327" s="13">
        <v>30860</v>
      </c>
    </row>
    <row r="1328" spans="1:14" x14ac:dyDescent="0.25">
      <c r="A1328" s="11">
        <v>1318</v>
      </c>
      <c r="B1328" s="12">
        <f t="shared" si="120"/>
        <v>30890.625</v>
      </c>
      <c r="C1328" s="12">
        <f t="shared" si="121"/>
        <v>140.625</v>
      </c>
      <c r="D1328" s="13">
        <v>30750</v>
      </c>
      <c r="F1328" s="11">
        <v>1318</v>
      </c>
      <c r="G1328" s="12">
        <f t="shared" si="122"/>
        <v>30890.625</v>
      </c>
      <c r="H1328" s="12">
        <f t="shared" si="123"/>
        <v>5.625</v>
      </c>
      <c r="I1328" s="13">
        <v>30885</v>
      </c>
      <c r="K1328" s="11">
        <v>1318</v>
      </c>
      <c r="L1328" s="12">
        <f t="shared" si="124"/>
        <v>30890.625</v>
      </c>
      <c r="M1328" s="12">
        <f t="shared" si="125"/>
        <v>5.625</v>
      </c>
      <c r="N1328" s="13">
        <v>30885</v>
      </c>
    </row>
    <row r="1329" spans="1:14" x14ac:dyDescent="0.25">
      <c r="A1329" s="11">
        <v>1319</v>
      </c>
      <c r="B1329" s="12">
        <f t="shared" si="120"/>
        <v>30914.0625</v>
      </c>
      <c r="C1329" s="12">
        <f t="shared" si="121"/>
        <v>164.0625</v>
      </c>
      <c r="D1329" s="13">
        <v>30750</v>
      </c>
      <c r="F1329" s="11">
        <v>1319</v>
      </c>
      <c r="G1329" s="12">
        <f t="shared" si="122"/>
        <v>30914.0625</v>
      </c>
      <c r="H1329" s="12">
        <f t="shared" si="123"/>
        <v>4.0625</v>
      </c>
      <c r="I1329" s="13">
        <v>30910</v>
      </c>
      <c r="K1329" s="11">
        <v>1319</v>
      </c>
      <c r="L1329" s="12">
        <f t="shared" si="124"/>
        <v>30914.0625</v>
      </c>
      <c r="M1329" s="12">
        <f t="shared" si="125"/>
        <v>4.0625</v>
      </c>
      <c r="N1329" s="13">
        <v>30910</v>
      </c>
    </row>
    <row r="1330" spans="1:14" x14ac:dyDescent="0.25">
      <c r="A1330" s="11">
        <v>1320</v>
      </c>
      <c r="B1330" s="12">
        <f t="shared" si="120"/>
        <v>30937.5</v>
      </c>
      <c r="C1330" s="12">
        <f t="shared" si="121"/>
        <v>187.5</v>
      </c>
      <c r="D1330" s="13">
        <v>30750</v>
      </c>
      <c r="F1330" s="11">
        <v>1320</v>
      </c>
      <c r="G1330" s="12">
        <f t="shared" si="122"/>
        <v>30937.5</v>
      </c>
      <c r="H1330" s="12">
        <f t="shared" si="123"/>
        <v>2.5</v>
      </c>
      <c r="I1330" s="13">
        <v>30935</v>
      </c>
      <c r="K1330" s="11">
        <v>1320</v>
      </c>
      <c r="L1330" s="12">
        <f t="shared" si="124"/>
        <v>30937.5</v>
      </c>
      <c r="M1330" s="12">
        <f t="shared" si="125"/>
        <v>2.5</v>
      </c>
      <c r="N1330" s="13">
        <v>30935</v>
      </c>
    </row>
    <row r="1331" spans="1:14" x14ac:dyDescent="0.25">
      <c r="A1331" s="11">
        <v>1321</v>
      </c>
      <c r="B1331" s="12">
        <f t="shared" si="120"/>
        <v>30960.9375</v>
      </c>
      <c r="C1331" s="12">
        <f t="shared" si="121"/>
        <v>210.9375</v>
      </c>
      <c r="D1331" s="13">
        <v>30750</v>
      </c>
      <c r="F1331" s="11">
        <v>1321</v>
      </c>
      <c r="G1331" s="12">
        <f t="shared" si="122"/>
        <v>30960.9375</v>
      </c>
      <c r="H1331" s="12">
        <f t="shared" si="123"/>
        <v>10.9375</v>
      </c>
      <c r="I1331" s="13">
        <v>30950</v>
      </c>
      <c r="K1331" s="11">
        <v>1321</v>
      </c>
      <c r="L1331" s="12">
        <f t="shared" si="124"/>
        <v>30960.9375</v>
      </c>
      <c r="M1331" s="12">
        <f t="shared" si="125"/>
        <v>5.9375</v>
      </c>
      <c r="N1331" s="13">
        <v>30955</v>
      </c>
    </row>
    <row r="1332" spans="1:14" x14ac:dyDescent="0.25">
      <c r="A1332" s="11">
        <v>1322</v>
      </c>
      <c r="B1332" s="12">
        <f t="shared" si="120"/>
        <v>30984.375</v>
      </c>
      <c r="C1332" s="12">
        <f t="shared" si="121"/>
        <v>234.375</v>
      </c>
      <c r="D1332" s="13">
        <v>30750</v>
      </c>
      <c r="F1332" s="11">
        <v>1322</v>
      </c>
      <c r="G1332" s="12">
        <f t="shared" si="122"/>
        <v>30984.375</v>
      </c>
      <c r="H1332" s="12">
        <f t="shared" si="123"/>
        <v>9.375</v>
      </c>
      <c r="I1332" s="13">
        <v>30975</v>
      </c>
      <c r="K1332" s="11">
        <v>1322</v>
      </c>
      <c r="L1332" s="12">
        <f t="shared" si="124"/>
        <v>30984.375</v>
      </c>
      <c r="M1332" s="12">
        <f t="shared" si="125"/>
        <v>4.375</v>
      </c>
      <c r="N1332" s="13">
        <v>30980</v>
      </c>
    </row>
    <row r="1333" spans="1:14" x14ac:dyDescent="0.25">
      <c r="A1333" s="11">
        <v>1323</v>
      </c>
      <c r="B1333" s="12">
        <f t="shared" si="120"/>
        <v>31007.8125</v>
      </c>
      <c r="C1333" s="12">
        <f t="shared" si="121"/>
        <v>257.8125</v>
      </c>
      <c r="D1333" s="13">
        <v>30750</v>
      </c>
      <c r="F1333" s="11">
        <v>1323</v>
      </c>
      <c r="G1333" s="12">
        <f t="shared" si="122"/>
        <v>31007.8125</v>
      </c>
      <c r="H1333" s="12">
        <f t="shared" si="123"/>
        <v>7.8125</v>
      </c>
      <c r="I1333" s="13">
        <v>31000</v>
      </c>
      <c r="K1333" s="11">
        <v>1323</v>
      </c>
      <c r="L1333" s="12">
        <f t="shared" si="124"/>
        <v>31007.8125</v>
      </c>
      <c r="M1333" s="12">
        <f t="shared" si="125"/>
        <v>2.8125</v>
      </c>
      <c r="N1333" s="13">
        <v>31005</v>
      </c>
    </row>
    <row r="1334" spans="1:14" x14ac:dyDescent="0.25">
      <c r="A1334" s="11">
        <v>1324</v>
      </c>
      <c r="B1334" s="12">
        <f t="shared" si="120"/>
        <v>31031.25</v>
      </c>
      <c r="C1334" s="12">
        <f t="shared" si="121"/>
        <v>281.25</v>
      </c>
      <c r="D1334" s="13">
        <v>30750</v>
      </c>
      <c r="F1334" s="11">
        <v>1324</v>
      </c>
      <c r="G1334" s="12">
        <f t="shared" si="122"/>
        <v>31031.25</v>
      </c>
      <c r="H1334" s="12">
        <f t="shared" si="123"/>
        <v>6.25</v>
      </c>
      <c r="I1334" s="13">
        <v>31025</v>
      </c>
      <c r="K1334" s="11">
        <v>1324</v>
      </c>
      <c r="L1334" s="12">
        <f t="shared" si="124"/>
        <v>31031.25</v>
      </c>
      <c r="M1334" s="12">
        <f t="shared" si="125"/>
        <v>1.25</v>
      </c>
      <c r="N1334" s="13">
        <v>31030</v>
      </c>
    </row>
    <row r="1335" spans="1:14" x14ac:dyDescent="0.25">
      <c r="A1335" s="11">
        <v>1325</v>
      </c>
      <c r="B1335" s="12">
        <f t="shared" si="120"/>
        <v>31054.6875</v>
      </c>
      <c r="C1335" s="12">
        <f t="shared" si="121"/>
        <v>304.6875</v>
      </c>
      <c r="D1335" s="13">
        <v>30750</v>
      </c>
      <c r="F1335" s="11">
        <v>1325</v>
      </c>
      <c r="G1335" s="12">
        <f t="shared" si="122"/>
        <v>31054.6875</v>
      </c>
      <c r="H1335" s="12">
        <f t="shared" si="123"/>
        <v>4.6875</v>
      </c>
      <c r="I1335" s="13">
        <v>31050</v>
      </c>
      <c r="K1335" s="11">
        <v>1325</v>
      </c>
      <c r="L1335" s="12">
        <f t="shared" si="124"/>
        <v>31054.6875</v>
      </c>
      <c r="M1335" s="12">
        <f t="shared" si="125"/>
        <v>4.6875</v>
      </c>
      <c r="N1335" s="13">
        <v>31050</v>
      </c>
    </row>
    <row r="1336" spans="1:14" x14ac:dyDescent="0.25">
      <c r="A1336" s="11">
        <v>1326</v>
      </c>
      <c r="B1336" s="12">
        <f t="shared" si="120"/>
        <v>31078.125</v>
      </c>
      <c r="C1336" s="12">
        <f t="shared" si="121"/>
        <v>328.125</v>
      </c>
      <c r="D1336" s="13">
        <v>30750</v>
      </c>
      <c r="F1336" s="11">
        <v>1326</v>
      </c>
      <c r="G1336" s="12">
        <f t="shared" si="122"/>
        <v>31078.125</v>
      </c>
      <c r="H1336" s="12">
        <f t="shared" si="123"/>
        <v>3.125</v>
      </c>
      <c r="I1336" s="13">
        <v>31075</v>
      </c>
      <c r="K1336" s="11">
        <v>1326</v>
      </c>
      <c r="L1336" s="12">
        <f t="shared" si="124"/>
        <v>31078.125</v>
      </c>
      <c r="M1336" s="12">
        <f t="shared" si="125"/>
        <v>3.125</v>
      </c>
      <c r="N1336" s="13">
        <v>31075</v>
      </c>
    </row>
    <row r="1337" spans="1:14" x14ac:dyDescent="0.25">
      <c r="A1337" s="11">
        <v>1327</v>
      </c>
      <c r="B1337" s="12">
        <f t="shared" si="120"/>
        <v>31101.5625</v>
      </c>
      <c r="C1337" s="12">
        <f t="shared" si="121"/>
        <v>351.5625</v>
      </c>
      <c r="D1337" s="13">
        <v>30750</v>
      </c>
      <c r="F1337" s="11">
        <v>1327</v>
      </c>
      <c r="G1337" s="12">
        <f t="shared" si="122"/>
        <v>31101.5625</v>
      </c>
      <c r="H1337" s="12">
        <f t="shared" si="123"/>
        <v>1.5625</v>
      </c>
      <c r="I1337" s="13">
        <v>31100</v>
      </c>
      <c r="K1337" s="11">
        <v>1327</v>
      </c>
      <c r="L1337" s="12">
        <f t="shared" si="124"/>
        <v>31101.5625</v>
      </c>
      <c r="M1337" s="12">
        <f t="shared" si="125"/>
        <v>1.5625</v>
      </c>
      <c r="N1337" s="13">
        <v>31100</v>
      </c>
    </row>
    <row r="1338" spans="1:14" x14ac:dyDescent="0.25">
      <c r="A1338" s="11">
        <v>1328</v>
      </c>
      <c r="B1338" s="12">
        <f t="shared" si="120"/>
        <v>31125</v>
      </c>
      <c r="C1338" s="12">
        <f t="shared" si="121"/>
        <v>0</v>
      </c>
      <c r="D1338" s="13">
        <v>31125</v>
      </c>
      <c r="F1338" s="11">
        <v>1328</v>
      </c>
      <c r="G1338" s="12">
        <f t="shared" si="122"/>
        <v>31125</v>
      </c>
      <c r="H1338" s="12">
        <f t="shared" si="123"/>
        <v>0</v>
      </c>
      <c r="I1338" s="13">
        <v>31125</v>
      </c>
      <c r="K1338" s="11">
        <v>1328</v>
      </c>
      <c r="L1338" s="12">
        <f t="shared" si="124"/>
        <v>31125</v>
      </c>
      <c r="M1338" s="12">
        <f t="shared" si="125"/>
        <v>0</v>
      </c>
      <c r="N1338" s="13">
        <v>31125</v>
      </c>
    </row>
    <row r="1339" spans="1:14" x14ac:dyDescent="0.25">
      <c r="A1339" s="11">
        <v>1329</v>
      </c>
      <c r="B1339" s="12">
        <f t="shared" si="120"/>
        <v>31148.4375</v>
      </c>
      <c r="C1339" s="12">
        <f t="shared" si="121"/>
        <v>23.4375</v>
      </c>
      <c r="D1339" s="13">
        <v>31125</v>
      </c>
      <c r="F1339" s="11">
        <v>1329</v>
      </c>
      <c r="G1339" s="12">
        <f t="shared" si="122"/>
        <v>31148.4375</v>
      </c>
      <c r="H1339" s="12">
        <f t="shared" si="123"/>
        <v>13.4375</v>
      </c>
      <c r="I1339" s="13">
        <v>31135</v>
      </c>
      <c r="K1339" s="11">
        <v>1329</v>
      </c>
      <c r="L1339" s="12">
        <f t="shared" si="124"/>
        <v>31148.4375</v>
      </c>
      <c r="M1339" s="12">
        <f t="shared" si="125"/>
        <v>8.4375</v>
      </c>
      <c r="N1339" s="13">
        <v>31140</v>
      </c>
    </row>
    <row r="1340" spans="1:14" x14ac:dyDescent="0.25">
      <c r="A1340" s="11">
        <v>1330</v>
      </c>
      <c r="B1340" s="12">
        <f t="shared" si="120"/>
        <v>31171.875</v>
      </c>
      <c r="C1340" s="12">
        <f t="shared" si="121"/>
        <v>46.875</v>
      </c>
      <c r="D1340" s="13">
        <v>31125</v>
      </c>
      <c r="F1340" s="11">
        <v>1330</v>
      </c>
      <c r="G1340" s="12">
        <f t="shared" si="122"/>
        <v>31171.875</v>
      </c>
      <c r="H1340" s="12">
        <f t="shared" si="123"/>
        <v>11.875</v>
      </c>
      <c r="I1340" s="13">
        <v>31160</v>
      </c>
      <c r="K1340" s="11">
        <v>1330</v>
      </c>
      <c r="L1340" s="12">
        <f t="shared" si="124"/>
        <v>31171.875</v>
      </c>
      <c r="M1340" s="12">
        <f t="shared" si="125"/>
        <v>6.875</v>
      </c>
      <c r="N1340" s="13">
        <v>31165</v>
      </c>
    </row>
    <row r="1341" spans="1:14" x14ac:dyDescent="0.25">
      <c r="A1341" s="11">
        <v>1331</v>
      </c>
      <c r="B1341" s="12">
        <f t="shared" si="120"/>
        <v>31195.3125</v>
      </c>
      <c r="C1341" s="12">
        <f t="shared" si="121"/>
        <v>70.3125</v>
      </c>
      <c r="D1341" s="13">
        <v>31125</v>
      </c>
      <c r="F1341" s="11">
        <v>1331</v>
      </c>
      <c r="G1341" s="12">
        <f t="shared" si="122"/>
        <v>31195.3125</v>
      </c>
      <c r="H1341" s="12">
        <f t="shared" si="123"/>
        <v>10.3125</v>
      </c>
      <c r="I1341" s="13">
        <v>31185</v>
      </c>
      <c r="K1341" s="11">
        <v>1331</v>
      </c>
      <c r="L1341" s="12">
        <f t="shared" si="124"/>
        <v>31195.3125</v>
      </c>
      <c r="M1341" s="12">
        <f t="shared" si="125"/>
        <v>5.3125</v>
      </c>
      <c r="N1341" s="13">
        <v>31190</v>
      </c>
    </row>
    <row r="1342" spans="1:14" x14ac:dyDescent="0.25">
      <c r="A1342" s="11">
        <v>1332</v>
      </c>
      <c r="B1342" s="12">
        <f t="shared" si="120"/>
        <v>31218.75</v>
      </c>
      <c r="C1342" s="12">
        <f t="shared" si="121"/>
        <v>93.75</v>
      </c>
      <c r="D1342" s="13">
        <v>31125</v>
      </c>
      <c r="F1342" s="11">
        <v>1332</v>
      </c>
      <c r="G1342" s="12">
        <f t="shared" si="122"/>
        <v>31218.75</v>
      </c>
      <c r="H1342" s="12">
        <f t="shared" si="123"/>
        <v>8.75</v>
      </c>
      <c r="I1342" s="13">
        <v>31210</v>
      </c>
      <c r="K1342" s="11">
        <v>1332</v>
      </c>
      <c r="L1342" s="12">
        <f t="shared" si="124"/>
        <v>31218.75</v>
      </c>
      <c r="M1342" s="12">
        <f t="shared" si="125"/>
        <v>3.75</v>
      </c>
      <c r="N1342" s="13">
        <v>31215</v>
      </c>
    </row>
    <row r="1343" spans="1:14" x14ac:dyDescent="0.25">
      <c r="A1343" s="11">
        <v>1333</v>
      </c>
      <c r="B1343" s="12">
        <f t="shared" si="120"/>
        <v>31242.1875</v>
      </c>
      <c r="C1343" s="12">
        <f t="shared" si="121"/>
        <v>117.1875</v>
      </c>
      <c r="D1343" s="13">
        <v>31125</v>
      </c>
      <c r="F1343" s="11">
        <v>1333</v>
      </c>
      <c r="G1343" s="12">
        <f t="shared" si="122"/>
        <v>31242.1875</v>
      </c>
      <c r="H1343" s="12">
        <f t="shared" si="123"/>
        <v>7.1875</v>
      </c>
      <c r="I1343" s="13">
        <v>31235</v>
      </c>
      <c r="K1343" s="11">
        <v>1333</v>
      </c>
      <c r="L1343" s="12">
        <f t="shared" si="124"/>
        <v>31242.1875</v>
      </c>
      <c r="M1343" s="12">
        <f t="shared" si="125"/>
        <v>7.1875</v>
      </c>
      <c r="N1343" s="13">
        <v>31235</v>
      </c>
    </row>
    <row r="1344" spans="1:14" x14ac:dyDescent="0.25">
      <c r="A1344" s="11">
        <v>1334</v>
      </c>
      <c r="B1344" s="12">
        <f t="shared" si="120"/>
        <v>31265.625</v>
      </c>
      <c r="C1344" s="12">
        <f t="shared" si="121"/>
        <v>140.625</v>
      </c>
      <c r="D1344" s="13">
        <v>31125</v>
      </c>
      <c r="F1344" s="11">
        <v>1334</v>
      </c>
      <c r="G1344" s="12">
        <f t="shared" si="122"/>
        <v>31265.625</v>
      </c>
      <c r="H1344" s="12">
        <f t="shared" si="123"/>
        <v>5.625</v>
      </c>
      <c r="I1344" s="13">
        <v>31260</v>
      </c>
      <c r="K1344" s="11">
        <v>1334</v>
      </c>
      <c r="L1344" s="12">
        <f t="shared" si="124"/>
        <v>31265.625</v>
      </c>
      <c r="M1344" s="12">
        <f t="shared" si="125"/>
        <v>5.625</v>
      </c>
      <c r="N1344" s="13">
        <v>31260</v>
      </c>
    </row>
    <row r="1345" spans="1:14" x14ac:dyDescent="0.25">
      <c r="A1345" s="11">
        <v>1335</v>
      </c>
      <c r="B1345" s="12">
        <f t="shared" si="120"/>
        <v>31289.0625</v>
      </c>
      <c r="C1345" s="12">
        <f t="shared" si="121"/>
        <v>164.0625</v>
      </c>
      <c r="D1345" s="13">
        <v>31125</v>
      </c>
      <c r="F1345" s="11">
        <v>1335</v>
      </c>
      <c r="G1345" s="12">
        <f t="shared" si="122"/>
        <v>31289.0625</v>
      </c>
      <c r="H1345" s="12">
        <f t="shared" si="123"/>
        <v>4.0625</v>
      </c>
      <c r="I1345" s="13">
        <v>31285</v>
      </c>
      <c r="K1345" s="11">
        <v>1335</v>
      </c>
      <c r="L1345" s="12">
        <f t="shared" si="124"/>
        <v>31289.0625</v>
      </c>
      <c r="M1345" s="12">
        <f t="shared" si="125"/>
        <v>4.0625</v>
      </c>
      <c r="N1345" s="13">
        <v>31285</v>
      </c>
    </row>
    <row r="1346" spans="1:14" x14ac:dyDescent="0.25">
      <c r="A1346" s="11">
        <v>1336</v>
      </c>
      <c r="B1346" s="12">
        <f t="shared" si="120"/>
        <v>31312.5</v>
      </c>
      <c r="C1346" s="12">
        <f t="shared" si="121"/>
        <v>187.5</v>
      </c>
      <c r="D1346" s="13">
        <v>31125</v>
      </c>
      <c r="F1346" s="11">
        <v>1336</v>
      </c>
      <c r="G1346" s="12">
        <f t="shared" si="122"/>
        <v>31312.5</v>
      </c>
      <c r="H1346" s="12">
        <f t="shared" si="123"/>
        <v>2.5</v>
      </c>
      <c r="I1346" s="13">
        <v>31310</v>
      </c>
      <c r="K1346" s="11">
        <v>1336</v>
      </c>
      <c r="L1346" s="12">
        <f t="shared" si="124"/>
        <v>31312.5</v>
      </c>
      <c r="M1346" s="12">
        <f t="shared" si="125"/>
        <v>2.5</v>
      </c>
      <c r="N1346" s="13">
        <v>31310</v>
      </c>
    </row>
    <row r="1347" spans="1:14" x14ac:dyDescent="0.25">
      <c r="A1347" s="11">
        <v>1337</v>
      </c>
      <c r="B1347" s="12">
        <f t="shared" si="120"/>
        <v>31335.9375</v>
      </c>
      <c r="C1347" s="12">
        <f t="shared" si="121"/>
        <v>210.9375</v>
      </c>
      <c r="D1347" s="13">
        <v>31125</v>
      </c>
      <c r="F1347" s="11">
        <v>1337</v>
      </c>
      <c r="G1347" s="12">
        <f t="shared" si="122"/>
        <v>31335.9375</v>
      </c>
      <c r="H1347" s="12">
        <f t="shared" si="123"/>
        <v>10.9375</v>
      </c>
      <c r="I1347" s="13">
        <v>31325</v>
      </c>
      <c r="K1347" s="11">
        <v>1337</v>
      </c>
      <c r="L1347" s="12">
        <f t="shared" si="124"/>
        <v>31335.9375</v>
      </c>
      <c r="M1347" s="12">
        <f t="shared" si="125"/>
        <v>5.9375</v>
      </c>
      <c r="N1347" s="13">
        <v>31330</v>
      </c>
    </row>
    <row r="1348" spans="1:14" x14ac:dyDescent="0.25">
      <c r="A1348" s="11">
        <v>1338</v>
      </c>
      <c r="B1348" s="12">
        <f t="shared" si="120"/>
        <v>31359.375</v>
      </c>
      <c r="C1348" s="12">
        <f t="shared" si="121"/>
        <v>234.375</v>
      </c>
      <c r="D1348" s="13">
        <v>31125</v>
      </c>
      <c r="F1348" s="11">
        <v>1338</v>
      </c>
      <c r="G1348" s="12">
        <f t="shared" si="122"/>
        <v>31359.375</v>
      </c>
      <c r="H1348" s="12">
        <f t="shared" si="123"/>
        <v>9.375</v>
      </c>
      <c r="I1348" s="13">
        <v>31350</v>
      </c>
      <c r="K1348" s="11">
        <v>1338</v>
      </c>
      <c r="L1348" s="12">
        <f t="shared" si="124"/>
        <v>31359.375</v>
      </c>
      <c r="M1348" s="12">
        <f t="shared" si="125"/>
        <v>4.375</v>
      </c>
      <c r="N1348" s="13">
        <v>31355</v>
      </c>
    </row>
    <row r="1349" spans="1:14" x14ac:dyDescent="0.25">
      <c r="A1349" s="11">
        <v>1339</v>
      </c>
      <c r="B1349" s="12">
        <f t="shared" si="120"/>
        <v>31382.8125</v>
      </c>
      <c r="C1349" s="12">
        <f t="shared" si="121"/>
        <v>257.8125</v>
      </c>
      <c r="D1349" s="13">
        <v>31125</v>
      </c>
      <c r="F1349" s="11">
        <v>1339</v>
      </c>
      <c r="G1349" s="12">
        <f t="shared" si="122"/>
        <v>31382.8125</v>
      </c>
      <c r="H1349" s="12">
        <f t="shared" si="123"/>
        <v>7.8125</v>
      </c>
      <c r="I1349" s="13">
        <v>31375</v>
      </c>
      <c r="K1349" s="11">
        <v>1339</v>
      </c>
      <c r="L1349" s="12">
        <f t="shared" si="124"/>
        <v>31382.8125</v>
      </c>
      <c r="M1349" s="12">
        <f t="shared" si="125"/>
        <v>2.8125</v>
      </c>
      <c r="N1349" s="13">
        <v>31380</v>
      </c>
    </row>
    <row r="1350" spans="1:14" x14ac:dyDescent="0.25">
      <c r="A1350" s="11">
        <v>1340</v>
      </c>
      <c r="B1350" s="12">
        <f t="shared" si="120"/>
        <v>31406.25</v>
      </c>
      <c r="C1350" s="12">
        <f t="shared" si="121"/>
        <v>281.25</v>
      </c>
      <c r="D1350" s="13">
        <v>31125</v>
      </c>
      <c r="F1350" s="11">
        <v>1340</v>
      </c>
      <c r="G1350" s="12">
        <f t="shared" si="122"/>
        <v>31406.25</v>
      </c>
      <c r="H1350" s="12">
        <f t="shared" si="123"/>
        <v>6.25</v>
      </c>
      <c r="I1350" s="13">
        <v>31400</v>
      </c>
      <c r="K1350" s="11">
        <v>1340</v>
      </c>
      <c r="L1350" s="12">
        <f t="shared" si="124"/>
        <v>31406.25</v>
      </c>
      <c r="M1350" s="12">
        <f t="shared" si="125"/>
        <v>1.25</v>
      </c>
      <c r="N1350" s="13">
        <v>31405</v>
      </c>
    </row>
    <row r="1351" spans="1:14" x14ac:dyDescent="0.25">
      <c r="A1351" s="11">
        <v>1341</v>
      </c>
      <c r="B1351" s="12">
        <f t="shared" si="120"/>
        <v>31429.6875</v>
      </c>
      <c r="C1351" s="12">
        <f t="shared" si="121"/>
        <v>304.6875</v>
      </c>
      <c r="D1351" s="13">
        <v>31125</v>
      </c>
      <c r="F1351" s="11">
        <v>1341</v>
      </c>
      <c r="G1351" s="12">
        <f t="shared" si="122"/>
        <v>31429.6875</v>
      </c>
      <c r="H1351" s="12">
        <f t="shared" si="123"/>
        <v>4.6875</v>
      </c>
      <c r="I1351" s="13">
        <v>31425</v>
      </c>
      <c r="K1351" s="11">
        <v>1341</v>
      </c>
      <c r="L1351" s="12">
        <f t="shared" si="124"/>
        <v>31429.6875</v>
      </c>
      <c r="M1351" s="12">
        <f t="shared" si="125"/>
        <v>4.6875</v>
      </c>
      <c r="N1351" s="13">
        <v>31425</v>
      </c>
    </row>
    <row r="1352" spans="1:14" x14ac:dyDescent="0.25">
      <c r="A1352" s="11">
        <v>1342</v>
      </c>
      <c r="B1352" s="12">
        <f t="shared" si="120"/>
        <v>31453.125</v>
      </c>
      <c r="C1352" s="12">
        <f t="shared" si="121"/>
        <v>328.125</v>
      </c>
      <c r="D1352" s="13">
        <v>31125</v>
      </c>
      <c r="F1352" s="11">
        <v>1342</v>
      </c>
      <c r="G1352" s="12">
        <f t="shared" si="122"/>
        <v>31453.125</v>
      </c>
      <c r="H1352" s="12">
        <f t="shared" si="123"/>
        <v>3.125</v>
      </c>
      <c r="I1352" s="13">
        <v>31450</v>
      </c>
      <c r="K1352" s="11">
        <v>1342</v>
      </c>
      <c r="L1352" s="12">
        <f t="shared" si="124"/>
        <v>31453.125</v>
      </c>
      <c r="M1352" s="12">
        <f t="shared" si="125"/>
        <v>3.125</v>
      </c>
      <c r="N1352" s="13">
        <v>31450</v>
      </c>
    </row>
    <row r="1353" spans="1:14" x14ac:dyDescent="0.25">
      <c r="A1353" s="11">
        <v>1343</v>
      </c>
      <c r="B1353" s="12">
        <f t="shared" si="120"/>
        <v>31476.5625</v>
      </c>
      <c r="C1353" s="12">
        <f t="shared" si="121"/>
        <v>351.5625</v>
      </c>
      <c r="D1353" s="13">
        <v>31125</v>
      </c>
      <c r="F1353" s="11">
        <v>1343</v>
      </c>
      <c r="G1353" s="12">
        <f t="shared" si="122"/>
        <v>31476.5625</v>
      </c>
      <c r="H1353" s="12">
        <f t="shared" si="123"/>
        <v>1.5625</v>
      </c>
      <c r="I1353" s="13">
        <v>31475</v>
      </c>
      <c r="K1353" s="11">
        <v>1343</v>
      </c>
      <c r="L1353" s="12">
        <f t="shared" si="124"/>
        <v>31476.5625</v>
      </c>
      <c r="M1353" s="12">
        <f t="shared" si="125"/>
        <v>1.5625</v>
      </c>
      <c r="N1353" s="13">
        <v>31475</v>
      </c>
    </row>
    <row r="1354" spans="1:14" x14ac:dyDescent="0.25">
      <c r="A1354" s="11">
        <v>1344</v>
      </c>
      <c r="B1354" s="12">
        <f t="shared" si="120"/>
        <v>31500</v>
      </c>
      <c r="C1354" s="12">
        <f t="shared" si="121"/>
        <v>0</v>
      </c>
      <c r="D1354" s="13">
        <v>31500</v>
      </c>
      <c r="F1354" s="11">
        <v>1344</v>
      </c>
      <c r="G1354" s="12">
        <f t="shared" si="122"/>
        <v>31500</v>
      </c>
      <c r="H1354" s="12">
        <f t="shared" si="123"/>
        <v>0</v>
      </c>
      <c r="I1354" s="13">
        <v>31500</v>
      </c>
      <c r="K1354" s="11">
        <v>1344</v>
      </c>
      <c r="L1354" s="12">
        <f t="shared" si="124"/>
        <v>31500</v>
      </c>
      <c r="M1354" s="12">
        <f t="shared" si="125"/>
        <v>0</v>
      </c>
      <c r="N1354" s="13">
        <v>31500</v>
      </c>
    </row>
    <row r="1355" spans="1:14" x14ac:dyDescent="0.25">
      <c r="A1355" s="11">
        <v>1345</v>
      </c>
      <c r="B1355" s="12">
        <f t="shared" si="120"/>
        <v>31523.4375</v>
      </c>
      <c r="C1355" s="12">
        <f t="shared" si="121"/>
        <v>23.4375</v>
      </c>
      <c r="D1355" s="13">
        <v>31500</v>
      </c>
      <c r="F1355" s="11">
        <v>1345</v>
      </c>
      <c r="G1355" s="12">
        <f t="shared" si="122"/>
        <v>31523.4375</v>
      </c>
      <c r="H1355" s="12">
        <f t="shared" si="123"/>
        <v>13.4375</v>
      </c>
      <c r="I1355" s="13">
        <v>31510</v>
      </c>
      <c r="K1355" s="11">
        <v>1345</v>
      </c>
      <c r="L1355" s="12">
        <f t="shared" si="124"/>
        <v>31523.4375</v>
      </c>
      <c r="M1355" s="12">
        <f t="shared" si="125"/>
        <v>8.4375</v>
      </c>
      <c r="N1355" s="13">
        <v>31515</v>
      </c>
    </row>
    <row r="1356" spans="1:14" x14ac:dyDescent="0.25">
      <c r="A1356" s="11">
        <v>1346</v>
      </c>
      <c r="B1356" s="12">
        <f t="shared" si="120"/>
        <v>31546.875</v>
      </c>
      <c r="C1356" s="12">
        <f t="shared" si="121"/>
        <v>46.875</v>
      </c>
      <c r="D1356" s="13">
        <v>31500</v>
      </c>
      <c r="F1356" s="11">
        <v>1346</v>
      </c>
      <c r="G1356" s="12">
        <f t="shared" si="122"/>
        <v>31546.875</v>
      </c>
      <c r="H1356" s="12">
        <f t="shared" si="123"/>
        <v>11.875</v>
      </c>
      <c r="I1356" s="13">
        <v>31535</v>
      </c>
      <c r="K1356" s="11">
        <v>1346</v>
      </c>
      <c r="L1356" s="12">
        <f t="shared" si="124"/>
        <v>31546.875</v>
      </c>
      <c r="M1356" s="12">
        <f t="shared" si="125"/>
        <v>6.875</v>
      </c>
      <c r="N1356" s="13">
        <v>31540</v>
      </c>
    </row>
    <row r="1357" spans="1:14" x14ac:dyDescent="0.25">
      <c r="A1357" s="11">
        <v>1347</v>
      </c>
      <c r="B1357" s="12">
        <f t="shared" ref="B1357:B1420" si="126">A1357*375/16</f>
        <v>31570.3125</v>
      </c>
      <c r="C1357" s="12">
        <f t="shared" ref="C1357:C1420" si="127">B1357-D1357</f>
        <v>70.3125</v>
      </c>
      <c r="D1357" s="13">
        <v>31500</v>
      </c>
      <c r="F1357" s="11">
        <v>1347</v>
      </c>
      <c r="G1357" s="12">
        <f t="shared" ref="G1357:G1420" si="128">F1357*375/16</f>
        <v>31570.3125</v>
      </c>
      <c r="H1357" s="12">
        <f t="shared" ref="H1357:H1420" si="129">G1357-I1357</f>
        <v>10.3125</v>
      </c>
      <c r="I1357" s="13">
        <v>31560</v>
      </c>
      <c r="K1357" s="11">
        <v>1347</v>
      </c>
      <c r="L1357" s="12">
        <f t="shared" ref="L1357:L1420" si="130">K1357*375/16</f>
        <v>31570.3125</v>
      </c>
      <c r="M1357" s="12">
        <f t="shared" ref="M1357:M1420" si="131">L1357-N1357</f>
        <v>5.3125</v>
      </c>
      <c r="N1357" s="13">
        <v>31565</v>
      </c>
    </row>
    <row r="1358" spans="1:14" x14ac:dyDescent="0.25">
      <c r="A1358" s="11">
        <v>1348</v>
      </c>
      <c r="B1358" s="12">
        <f t="shared" si="126"/>
        <v>31593.75</v>
      </c>
      <c r="C1358" s="12">
        <f t="shared" si="127"/>
        <v>93.75</v>
      </c>
      <c r="D1358" s="13">
        <v>31500</v>
      </c>
      <c r="F1358" s="11">
        <v>1348</v>
      </c>
      <c r="G1358" s="12">
        <f t="shared" si="128"/>
        <v>31593.75</v>
      </c>
      <c r="H1358" s="12">
        <f t="shared" si="129"/>
        <v>8.75</v>
      </c>
      <c r="I1358" s="13">
        <v>31585</v>
      </c>
      <c r="K1358" s="11">
        <v>1348</v>
      </c>
      <c r="L1358" s="12">
        <f t="shared" si="130"/>
        <v>31593.75</v>
      </c>
      <c r="M1358" s="12">
        <f t="shared" si="131"/>
        <v>3.75</v>
      </c>
      <c r="N1358" s="13">
        <v>31590</v>
      </c>
    </row>
    <row r="1359" spans="1:14" x14ac:dyDescent="0.25">
      <c r="A1359" s="11">
        <v>1349</v>
      </c>
      <c r="B1359" s="12">
        <f t="shared" si="126"/>
        <v>31617.1875</v>
      </c>
      <c r="C1359" s="12">
        <f t="shared" si="127"/>
        <v>117.1875</v>
      </c>
      <c r="D1359" s="13">
        <v>31500</v>
      </c>
      <c r="F1359" s="11">
        <v>1349</v>
      </c>
      <c r="G1359" s="12">
        <f t="shared" si="128"/>
        <v>31617.1875</v>
      </c>
      <c r="H1359" s="12">
        <f t="shared" si="129"/>
        <v>7.1875</v>
      </c>
      <c r="I1359" s="13">
        <v>31610</v>
      </c>
      <c r="K1359" s="11">
        <v>1349</v>
      </c>
      <c r="L1359" s="12">
        <f t="shared" si="130"/>
        <v>31617.1875</v>
      </c>
      <c r="M1359" s="12">
        <f t="shared" si="131"/>
        <v>7.1875</v>
      </c>
      <c r="N1359" s="13">
        <v>31610</v>
      </c>
    </row>
    <row r="1360" spans="1:14" x14ac:dyDescent="0.25">
      <c r="A1360" s="11">
        <v>1350</v>
      </c>
      <c r="B1360" s="12">
        <f t="shared" si="126"/>
        <v>31640.625</v>
      </c>
      <c r="C1360" s="12">
        <f t="shared" si="127"/>
        <v>140.625</v>
      </c>
      <c r="D1360" s="13">
        <v>31500</v>
      </c>
      <c r="F1360" s="11">
        <v>1350</v>
      </c>
      <c r="G1360" s="12">
        <f t="shared" si="128"/>
        <v>31640.625</v>
      </c>
      <c r="H1360" s="12">
        <f t="shared" si="129"/>
        <v>5.625</v>
      </c>
      <c r="I1360" s="13">
        <v>31635</v>
      </c>
      <c r="K1360" s="11">
        <v>1350</v>
      </c>
      <c r="L1360" s="12">
        <f t="shared" si="130"/>
        <v>31640.625</v>
      </c>
      <c r="M1360" s="12">
        <f t="shared" si="131"/>
        <v>5.625</v>
      </c>
      <c r="N1360" s="13">
        <v>31635</v>
      </c>
    </row>
    <row r="1361" spans="1:14" x14ac:dyDescent="0.25">
      <c r="A1361" s="11">
        <v>1351</v>
      </c>
      <c r="B1361" s="12">
        <f t="shared" si="126"/>
        <v>31664.0625</v>
      </c>
      <c r="C1361" s="12">
        <f t="shared" si="127"/>
        <v>164.0625</v>
      </c>
      <c r="D1361" s="13">
        <v>31500</v>
      </c>
      <c r="F1361" s="11">
        <v>1351</v>
      </c>
      <c r="G1361" s="12">
        <f t="shared" si="128"/>
        <v>31664.0625</v>
      </c>
      <c r="H1361" s="12">
        <f t="shared" si="129"/>
        <v>4.0625</v>
      </c>
      <c r="I1361" s="13">
        <v>31660</v>
      </c>
      <c r="K1361" s="11">
        <v>1351</v>
      </c>
      <c r="L1361" s="12">
        <f t="shared" si="130"/>
        <v>31664.0625</v>
      </c>
      <c r="M1361" s="12">
        <f t="shared" si="131"/>
        <v>4.0625</v>
      </c>
      <c r="N1361" s="13">
        <v>31660</v>
      </c>
    </row>
    <row r="1362" spans="1:14" x14ac:dyDescent="0.25">
      <c r="A1362" s="11">
        <v>1352</v>
      </c>
      <c r="B1362" s="12">
        <f t="shared" si="126"/>
        <v>31687.5</v>
      </c>
      <c r="C1362" s="12">
        <f t="shared" si="127"/>
        <v>187.5</v>
      </c>
      <c r="D1362" s="13">
        <v>31500</v>
      </c>
      <c r="F1362" s="11">
        <v>1352</v>
      </c>
      <c r="G1362" s="12">
        <f t="shared" si="128"/>
        <v>31687.5</v>
      </c>
      <c r="H1362" s="12">
        <f t="shared" si="129"/>
        <v>2.5</v>
      </c>
      <c r="I1362" s="13">
        <v>31685</v>
      </c>
      <c r="K1362" s="11">
        <v>1352</v>
      </c>
      <c r="L1362" s="12">
        <f t="shared" si="130"/>
        <v>31687.5</v>
      </c>
      <c r="M1362" s="12">
        <f t="shared" si="131"/>
        <v>2.5</v>
      </c>
      <c r="N1362" s="13">
        <v>31685</v>
      </c>
    </row>
    <row r="1363" spans="1:14" x14ac:dyDescent="0.25">
      <c r="A1363" s="11">
        <v>1353</v>
      </c>
      <c r="B1363" s="12">
        <f t="shared" si="126"/>
        <v>31710.9375</v>
      </c>
      <c r="C1363" s="12">
        <f t="shared" si="127"/>
        <v>210.9375</v>
      </c>
      <c r="D1363" s="13">
        <v>31500</v>
      </c>
      <c r="F1363" s="11">
        <v>1353</v>
      </c>
      <c r="G1363" s="12">
        <f t="shared" si="128"/>
        <v>31710.9375</v>
      </c>
      <c r="H1363" s="12">
        <f t="shared" si="129"/>
        <v>10.9375</v>
      </c>
      <c r="I1363" s="13">
        <v>31700</v>
      </c>
      <c r="K1363" s="11">
        <v>1353</v>
      </c>
      <c r="L1363" s="12">
        <f t="shared" si="130"/>
        <v>31710.9375</v>
      </c>
      <c r="M1363" s="12">
        <f t="shared" si="131"/>
        <v>5.9375</v>
      </c>
      <c r="N1363" s="13">
        <v>31705</v>
      </c>
    </row>
    <row r="1364" spans="1:14" x14ac:dyDescent="0.25">
      <c r="A1364" s="11">
        <v>1354</v>
      </c>
      <c r="B1364" s="12">
        <f t="shared" si="126"/>
        <v>31734.375</v>
      </c>
      <c r="C1364" s="12">
        <f t="shared" si="127"/>
        <v>234.375</v>
      </c>
      <c r="D1364" s="13">
        <v>31500</v>
      </c>
      <c r="F1364" s="11">
        <v>1354</v>
      </c>
      <c r="G1364" s="12">
        <f t="shared" si="128"/>
        <v>31734.375</v>
      </c>
      <c r="H1364" s="12">
        <f t="shared" si="129"/>
        <v>9.375</v>
      </c>
      <c r="I1364" s="13">
        <v>31725</v>
      </c>
      <c r="K1364" s="11">
        <v>1354</v>
      </c>
      <c r="L1364" s="12">
        <f t="shared" si="130"/>
        <v>31734.375</v>
      </c>
      <c r="M1364" s="12">
        <f t="shared" si="131"/>
        <v>4.375</v>
      </c>
      <c r="N1364" s="13">
        <v>31730</v>
      </c>
    </row>
    <row r="1365" spans="1:14" x14ac:dyDescent="0.25">
      <c r="A1365" s="11">
        <v>1355</v>
      </c>
      <c r="B1365" s="12">
        <f t="shared" si="126"/>
        <v>31757.8125</v>
      </c>
      <c r="C1365" s="12">
        <f t="shared" si="127"/>
        <v>257.8125</v>
      </c>
      <c r="D1365" s="13">
        <v>31500</v>
      </c>
      <c r="F1365" s="11">
        <v>1355</v>
      </c>
      <c r="G1365" s="12">
        <f t="shared" si="128"/>
        <v>31757.8125</v>
      </c>
      <c r="H1365" s="12">
        <f t="shared" si="129"/>
        <v>7.8125</v>
      </c>
      <c r="I1365" s="13">
        <v>31750</v>
      </c>
      <c r="K1365" s="11">
        <v>1355</v>
      </c>
      <c r="L1365" s="12">
        <f t="shared" si="130"/>
        <v>31757.8125</v>
      </c>
      <c r="M1365" s="12">
        <f t="shared" si="131"/>
        <v>2.8125</v>
      </c>
      <c r="N1365" s="13">
        <v>31755</v>
      </c>
    </row>
    <row r="1366" spans="1:14" x14ac:dyDescent="0.25">
      <c r="A1366" s="11">
        <v>1356</v>
      </c>
      <c r="B1366" s="12">
        <f t="shared" si="126"/>
        <v>31781.25</v>
      </c>
      <c r="C1366" s="12">
        <f t="shared" si="127"/>
        <v>281.25</v>
      </c>
      <c r="D1366" s="13">
        <v>31500</v>
      </c>
      <c r="F1366" s="11">
        <v>1356</v>
      </c>
      <c r="G1366" s="12">
        <f t="shared" si="128"/>
        <v>31781.25</v>
      </c>
      <c r="H1366" s="12">
        <f t="shared" si="129"/>
        <v>6.25</v>
      </c>
      <c r="I1366" s="13">
        <v>31775</v>
      </c>
      <c r="K1366" s="11">
        <v>1356</v>
      </c>
      <c r="L1366" s="12">
        <f t="shared" si="130"/>
        <v>31781.25</v>
      </c>
      <c r="M1366" s="12">
        <f t="shared" si="131"/>
        <v>1.25</v>
      </c>
      <c r="N1366" s="13">
        <v>31780</v>
      </c>
    </row>
    <row r="1367" spans="1:14" x14ac:dyDescent="0.25">
      <c r="A1367" s="11">
        <v>1357</v>
      </c>
      <c r="B1367" s="12">
        <f t="shared" si="126"/>
        <v>31804.6875</v>
      </c>
      <c r="C1367" s="12">
        <f t="shared" si="127"/>
        <v>304.6875</v>
      </c>
      <c r="D1367" s="13">
        <v>31500</v>
      </c>
      <c r="F1367" s="11">
        <v>1357</v>
      </c>
      <c r="G1367" s="12">
        <f t="shared" si="128"/>
        <v>31804.6875</v>
      </c>
      <c r="H1367" s="12">
        <f t="shared" si="129"/>
        <v>4.6875</v>
      </c>
      <c r="I1367" s="13">
        <v>31800</v>
      </c>
      <c r="K1367" s="11">
        <v>1357</v>
      </c>
      <c r="L1367" s="12">
        <f t="shared" si="130"/>
        <v>31804.6875</v>
      </c>
      <c r="M1367" s="12">
        <f t="shared" si="131"/>
        <v>4.6875</v>
      </c>
      <c r="N1367" s="13">
        <v>31800</v>
      </c>
    </row>
    <row r="1368" spans="1:14" x14ac:dyDescent="0.25">
      <c r="A1368" s="11">
        <v>1358</v>
      </c>
      <c r="B1368" s="12">
        <f t="shared" si="126"/>
        <v>31828.125</v>
      </c>
      <c r="C1368" s="12">
        <f t="shared" si="127"/>
        <v>328.125</v>
      </c>
      <c r="D1368" s="13">
        <v>31500</v>
      </c>
      <c r="F1368" s="11">
        <v>1358</v>
      </c>
      <c r="G1368" s="12">
        <f t="shared" si="128"/>
        <v>31828.125</v>
      </c>
      <c r="H1368" s="12">
        <f t="shared" si="129"/>
        <v>3.125</v>
      </c>
      <c r="I1368" s="13">
        <v>31825</v>
      </c>
      <c r="K1368" s="11">
        <v>1358</v>
      </c>
      <c r="L1368" s="12">
        <f t="shared" si="130"/>
        <v>31828.125</v>
      </c>
      <c r="M1368" s="12">
        <f t="shared" si="131"/>
        <v>3.125</v>
      </c>
      <c r="N1368" s="13">
        <v>31825</v>
      </c>
    </row>
    <row r="1369" spans="1:14" x14ac:dyDescent="0.25">
      <c r="A1369" s="11">
        <v>1359</v>
      </c>
      <c r="B1369" s="12">
        <f t="shared" si="126"/>
        <v>31851.5625</v>
      </c>
      <c r="C1369" s="12">
        <f t="shared" si="127"/>
        <v>351.5625</v>
      </c>
      <c r="D1369" s="13">
        <v>31500</v>
      </c>
      <c r="F1369" s="11">
        <v>1359</v>
      </c>
      <c r="G1369" s="12">
        <f t="shared" si="128"/>
        <v>31851.5625</v>
      </c>
      <c r="H1369" s="12">
        <f t="shared" si="129"/>
        <v>1.5625</v>
      </c>
      <c r="I1369" s="13">
        <v>31850</v>
      </c>
      <c r="K1369" s="11">
        <v>1359</v>
      </c>
      <c r="L1369" s="12">
        <f t="shared" si="130"/>
        <v>31851.5625</v>
      </c>
      <c r="M1369" s="12">
        <f t="shared" si="131"/>
        <v>1.5625</v>
      </c>
      <c r="N1369" s="13">
        <v>31850</v>
      </c>
    </row>
    <row r="1370" spans="1:14" x14ac:dyDescent="0.25">
      <c r="A1370" s="11">
        <v>1360</v>
      </c>
      <c r="B1370" s="12">
        <f t="shared" si="126"/>
        <v>31875</v>
      </c>
      <c r="C1370" s="12">
        <f t="shared" si="127"/>
        <v>0</v>
      </c>
      <c r="D1370" s="13">
        <v>31875</v>
      </c>
      <c r="F1370" s="11">
        <v>1360</v>
      </c>
      <c r="G1370" s="12">
        <f t="shared" si="128"/>
        <v>31875</v>
      </c>
      <c r="H1370" s="12">
        <f t="shared" si="129"/>
        <v>0</v>
      </c>
      <c r="I1370" s="13">
        <v>31875</v>
      </c>
      <c r="K1370" s="11">
        <v>1360</v>
      </c>
      <c r="L1370" s="12">
        <f t="shared" si="130"/>
        <v>31875</v>
      </c>
      <c r="M1370" s="12">
        <f t="shared" si="131"/>
        <v>0</v>
      </c>
      <c r="N1370" s="13">
        <v>31875</v>
      </c>
    </row>
    <row r="1371" spans="1:14" x14ac:dyDescent="0.25">
      <c r="A1371" s="11">
        <v>1361</v>
      </c>
      <c r="B1371" s="12">
        <f t="shared" si="126"/>
        <v>31898.4375</v>
      </c>
      <c r="C1371" s="12">
        <f t="shared" si="127"/>
        <v>23.4375</v>
      </c>
      <c r="D1371" s="13">
        <v>31875</v>
      </c>
      <c r="F1371" s="11">
        <v>1361</v>
      </c>
      <c r="G1371" s="12">
        <f t="shared" si="128"/>
        <v>31898.4375</v>
      </c>
      <c r="H1371" s="12">
        <f t="shared" si="129"/>
        <v>13.4375</v>
      </c>
      <c r="I1371" s="13">
        <v>31885</v>
      </c>
      <c r="K1371" s="11">
        <v>1361</v>
      </c>
      <c r="L1371" s="12">
        <f t="shared" si="130"/>
        <v>31898.4375</v>
      </c>
      <c r="M1371" s="12">
        <f t="shared" si="131"/>
        <v>8.4375</v>
      </c>
      <c r="N1371" s="13">
        <v>31890</v>
      </c>
    </row>
    <row r="1372" spans="1:14" x14ac:dyDescent="0.25">
      <c r="A1372" s="11">
        <v>1362</v>
      </c>
      <c r="B1372" s="12">
        <f t="shared" si="126"/>
        <v>31921.875</v>
      </c>
      <c r="C1372" s="12">
        <f t="shared" si="127"/>
        <v>46.875</v>
      </c>
      <c r="D1372" s="13">
        <v>31875</v>
      </c>
      <c r="F1372" s="11">
        <v>1362</v>
      </c>
      <c r="G1372" s="12">
        <f t="shared" si="128"/>
        <v>31921.875</v>
      </c>
      <c r="H1372" s="12">
        <f t="shared" si="129"/>
        <v>11.875</v>
      </c>
      <c r="I1372" s="13">
        <v>31910</v>
      </c>
      <c r="K1372" s="11">
        <v>1362</v>
      </c>
      <c r="L1372" s="12">
        <f t="shared" si="130"/>
        <v>31921.875</v>
      </c>
      <c r="M1372" s="12">
        <f t="shared" si="131"/>
        <v>6.875</v>
      </c>
      <c r="N1372" s="13">
        <v>31915</v>
      </c>
    </row>
    <row r="1373" spans="1:14" x14ac:dyDescent="0.25">
      <c r="A1373" s="11">
        <v>1363</v>
      </c>
      <c r="B1373" s="12">
        <f t="shared" si="126"/>
        <v>31945.3125</v>
      </c>
      <c r="C1373" s="12">
        <f t="shared" si="127"/>
        <v>70.3125</v>
      </c>
      <c r="D1373" s="13">
        <v>31875</v>
      </c>
      <c r="F1373" s="11">
        <v>1363</v>
      </c>
      <c r="G1373" s="12">
        <f t="shared" si="128"/>
        <v>31945.3125</v>
      </c>
      <c r="H1373" s="12">
        <f t="shared" si="129"/>
        <v>10.3125</v>
      </c>
      <c r="I1373" s="13">
        <v>31935</v>
      </c>
      <c r="K1373" s="11">
        <v>1363</v>
      </c>
      <c r="L1373" s="12">
        <f t="shared" si="130"/>
        <v>31945.3125</v>
      </c>
      <c r="M1373" s="12">
        <f t="shared" si="131"/>
        <v>5.3125</v>
      </c>
      <c r="N1373" s="13">
        <v>31940</v>
      </c>
    </row>
    <row r="1374" spans="1:14" x14ac:dyDescent="0.25">
      <c r="A1374" s="11">
        <v>1364</v>
      </c>
      <c r="B1374" s="12">
        <f t="shared" si="126"/>
        <v>31968.75</v>
      </c>
      <c r="C1374" s="12">
        <f t="shared" si="127"/>
        <v>93.75</v>
      </c>
      <c r="D1374" s="13">
        <v>31875</v>
      </c>
      <c r="F1374" s="11">
        <v>1364</v>
      </c>
      <c r="G1374" s="12">
        <f t="shared" si="128"/>
        <v>31968.75</v>
      </c>
      <c r="H1374" s="12">
        <f t="shared" si="129"/>
        <v>8.75</v>
      </c>
      <c r="I1374" s="13">
        <v>31960</v>
      </c>
      <c r="K1374" s="11">
        <v>1364</v>
      </c>
      <c r="L1374" s="12">
        <f t="shared" si="130"/>
        <v>31968.75</v>
      </c>
      <c r="M1374" s="12">
        <f t="shared" si="131"/>
        <v>3.75</v>
      </c>
      <c r="N1374" s="13">
        <v>31965</v>
      </c>
    </row>
    <row r="1375" spans="1:14" x14ac:dyDescent="0.25">
      <c r="A1375" s="11">
        <v>1365</v>
      </c>
      <c r="B1375" s="12">
        <f t="shared" si="126"/>
        <v>31992.1875</v>
      </c>
      <c r="C1375" s="12">
        <f t="shared" si="127"/>
        <v>117.1875</v>
      </c>
      <c r="D1375" s="13">
        <v>31875</v>
      </c>
      <c r="F1375" s="11">
        <v>1365</v>
      </c>
      <c r="G1375" s="12">
        <f t="shared" si="128"/>
        <v>31992.1875</v>
      </c>
      <c r="H1375" s="12">
        <f t="shared" si="129"/>
        <v>7.1875</v>
      </c>
      <c r="I1375" s="13">
        <v>31985</v>
      </c>
      <c r="K1375" s="11">
        <v>1365</v>
      </c>
      <c r="L1375" s="12">
        <f t="shared" si="130"/>
        <v>31992.1875</v>
      </c>
      <c r="M1375" s="12">
        <f t="shared" si="131"/>
        <v>7.1875</v>
      </c>
      <c r="N1375" s="13">
        <v>31985</v>
      </c>
    </row>
    <row r="1376" spans="1:14" x14ac:dyDescent="0.25">
      <c r="A1376" s="11">
        <v>1366</v>
      </c>
      <c r="B1376" s="12">
        <f t="shared" si="126"/>
        <v>32015.625</v>
      </c>
      <c r="C1376" s="12">
        <f t="shared" si="127"/>
        <v>140.625</v>
      </c>
      <c r="D1376" s="13">
        <v>31875</v>
      </c>
      <c r="F1376" s="11">
        <v>1366</v>
      </c>
      <c r="G1376" s="12">
        <f t="shared" si="128"/>
        <v>32015.625</v>
      </c>
      <c r="H1376" s="12">
        <f t="shared" si="129"/>
        <v>5.625</v>
      </c>
      <c r="I1376" s="13">
        <v>32010</v>
      </c>
      <c r="K1376" s="11">
        <v>1366</v>
      </c>
      <c r="L1376" s="12">
        <f t="shared" si="130"/>
        <v>32015.625</v>
      </c>
      <c r="M1376" s="12">
        <f t="shared" si="131"/>
        <v>5.625</v>
      </c>
      <c r="N1376" s="13">
        <v>32010</v>
      </c>
    </row>
    <row r="1377" spans="1:14" x14ac:dyDescent="0.25">
      <c r="A1377" s="11">
        <v>1367</v>
      </c>
      <c r="B1377" s="12">
        <f t="shared" si="126"/>
        <v>32039.0625</v>
      </c>
      <c r="C1377" s="12">
        <f t="shared" si="127"/>
        <v>164.0625</v>
      </c>
      <c r="D1377" s="13">
        <v>31875</v>
      </c>
      <c r="F1377" s="11">
        <v>1367</v>
      </c>
      <c r="G1377" s="12">
        <f t="shared" si="128"/>
        <v>32039.0625</v>
      </c>
      <c r="H1377" s="12">
        <f t="shared" si="129"/>
        <v>4.0625</v>
      </c>
      <c r="I1377" s="13">
        <v>32035</v>
      </c>
      <c r="K1377" s="11">
        <v>1367</v>
      </c>
      <c r="L1377" s="12">
        <f t="shared" si="130"/>
        <v>32039.0625</v>
      </c>
      <c r="M1377" s="12">
        <f t="shared" si="131"/>
        <v>4.0625</v>
      </c>
      <c r="N1377" s="13">
        <v>32035</v>
      </c>
    </row>
    <row r="1378" spans="1:14" x14ac:dyDescent="0.25">
      <c r="A1378" s="11">
        <v>1368</v>
      </c>
      <c r="B1378" s="12">
        <f t="shared" si="126"/>
        <v>32062.5</v>
      </c>
      <c r="C1378" s="12">
        <f t="shared" si="127"/>
        <v>187.5</v>
      </c>
      <c r="D1378" s="13">
        <v>31875</v>
      </c>
      <c r="F1378" s="11">
        <v>1368</v>
      </c>
      <c r="G1378" s="12">
        <f t="shared" si="128"/>
        <v>32062.5</v>
      </c>
      <c r="H1378" s="12">
        <f t="shared" si="129"/>
        <v>2.5</v>
      </c>
      <c r="I1378" s="13">
        <v>32060</v>
      </c>
      <c r="K1378" s="11">
        <v>1368</v>
      </c>
      <c r="L1378" s="12">
        <f t="shared" si="130"/>
        <v>32062.5</v>
      </c>
      <c r="M1378" s="12">
        <f t="shared" si="131"/>
        <v>2.5</v>
      </c>
      <c r="N1378" s="13">
        <v>32060</v>
      </c>
    </row>
    <row r="1379" spans="1:14" x14ac:dyDescent="0.25">
      <c r="A1379" s="11">
        <v>1369</v>
      </c>
      <c r="B1379" s="12">
        <f t="shared" si="126"/>
        <v>32085.9375</v>
      </c>
      <c r="C1379" s="12">
        <f t="shared" si="127"/>
        <v>210.9375</v>
      </c>
      <c r="D1379" s="13">
        <v>31875</v>
      </c>
      <c r="F1379" s="11">
        <v>1369</v>
      </c>
      <c r="G1379" s="12">
        <f t="shared" si="128"/>
        <v>32085.9375</v>
      </c>
      <c r="H1379" s="12">
        <f t="shared" si="129"/>
        <v>10.9375</v>
      </c>
      <c r="I1379" s="13">
        <v>32075</v>
      </c>
      <c r="K1379" s="11">
        <v>1369</v>
      </c>
      <c r="L1379" s="12">
        <f t="shared" si="130"/>
        <v>32085.9375</v>
      </c>
      <c r="M1379" s="12">
        <f t="shared" si="131"/>
        <v>5.9375</v>
      </c>
      <c r="N1379" s="13">
        <v>32080</v>
      </c>
    </row>
    <row r="1380" spans="1:14" x14ac:dyDescent="0.25">
      <c r="A1380" s="11">
        <v>1370</v>
      </c>
      <c r="B1380" s="12">
        <f t="shared" si="126"/>
        <v>32109.375</v>
      </c>
      <c r="C1380" s="12">
        <f t="shared" si="127"/>
        <v>234.375</v>
      </c>
      <c r="D1380" s="13">
        <v>31875</v>
      </c>
      <c r="F1380" s="11">
        <v>1370</v>
      </c>
      <c r="G1380" s="12">
        <f t="shared" si="128"/>
        <v>32109.375</v>
      </c>
      <c r="H1380" s="12">
        <f t="shared" si="129"/>
        <v>9.375</v>
      </c>
      <c r="I1380" s="13">
        <v>32100</v>
      </c>
      <c r="K1380" s="11">
        <v>1370</v>
      </c>
      <c r="L1380" s="12">
        <f t="shared" si="130"/>
        <v>32109.375</v>
      </c>
      <c r="M1380" s="12">
        <f t="shared" si="131"/>
        <v>4.375</v>
      </c>
      <c r="N1380" s="13">
        <v>32105</v>
      </c>
    </row>
    <row r="1381" spans="1:14" x14ac:dyDescent="0.25">
      <c r="A1381" s="11">
        <v>1371</v>
      </c>
      <c r="B1381" s="12">
        <f t="shared" si="126"/>
        <v>32132.8125</v>
      </c>
      <c r="C1381" s="12">
        <f t="shared" si="127"/>
        <v>257.8125</v>
      </c>
      <c r="D1381" s="13">
        <v>31875</v>
      </c>
      <c r="F1381" s="11">
        <v>1371</v>
      </c>
      <c r="G1381" s="12">
        <f t="shared" si="128"/>
        <v>32132.8125</v>
      </c>
      <c r="H1381" s="12">
        <f t="shared" si="129"/>
        <v>7.8125</v>
      </c>
      <c r="I1381" s="13">
        <v>32125</v>
      </c>
      <c r="K1381" s="11">
        <v>1371</v>
      </c>
      <c r="L1381" s="12">
        <f t="shared" si="130"/>
        <v>32132.8125</v>
      </c>
      <c r="M1381" s="12">
        <f t="shared" si="131"/>
        <v>2.8125</v>
      </c>
      <c r="N1381" s="13">
        <v>32130</v>
      </c>
    </row>
    <row r="1382" spans="1:14" x14ac:dyDescent="0.25">
      <c r="A1382" s="11">
        <v>1372</v>
      </c>
      <c r="B1382" s="12">
        <f t="shared" si="126"/>
        <v>32156.25</v>
      </c>
      <c r="C1382" s="12">
        <f t="shared" si="127"/>
        <v>281.25</v>
      </c>
      <c r="D1382" s="13">
        <v>31875</v>
      </c>
      <c r="F1382" s="11">
        <v>1372</v>
      </c>
      <c r="G1382" s="12">
        <f t="shared" si="128"/>
        <v>32156.25</v>
      </c>
      <c r="H1382" s="12">
        <f t="shared" si="129"/>
        <v>6.25</v>
      </c>
      <c r="I1382" s="13">
        <v>32150</v>
      </c>
      <c r="K1382" s="11">
        <v>1372</v>
      </c>
      <c r="L1382" s="12">
        <f t="shared" si="130"/>
        <v>32156.25</v>
      </c>
      <c r="M1382" s="12">
        <f t="shared" si="131"/>
        <v>1.25</v>
      </c>
      <c r="N1382" s="13">
        <v>32155</v>
      </c>
    </row>
    <row r="1383" spans="1:14" x14ac:dyDescent="0.25">
      <c r="A1383" s="11">
        <v>1373</v>
      </c>
      <c r="B1383" s="12">
        <f t="shared" si="126"/>
        <v>32179.6875</v>
      </c>
      <c r="C1383" s="12">
        <f t="shared" si="127"/>
        <v>304.6875</v>
      </c>
      <c r="D1383" s="13">
        <v>31875</v>
      </c>
      <c r="F1383" s="11">
        <v>1373</v>
      </c>
      <c r="G1383" s="12">
        <f t="shared" si="128"/>
        <v>32179.6875</v>
      </c>
      <c r="H1383" s="12">
        <f t="shared" si="129"/>
        <v>4.6875</v>
      </c>
      <c r="I1383" s="13">
        <v>32175</v>
      </c>
      <c r="K1383" s="11">
        <v>1373</v>
      </c>
      <c r="L1383" s="12">
        <f t="shared" si="130"/>
        <v>32179.6875</v>
      </c>
      <c r="M1383" s="12">
        <f t="shared" si="131"/>
        <v>4.6875</v>
      </c>
      <c r="N1383" s="13">
        <v>32175</v>
      </c>
    </row>
    <row r="1384" spans="1:14" x14ac:dyDescent="0.25">
      <c r="A1384" s="11">
        <v>1374</v>
      </c>
      <c r="B1384" s="12">
        <f t="shared" si="126"/>
        <v>32203.125</v>
      </c>
      <c r="C1384" s="12">
        <f t="shared" si="127"/>
        <v>328.125</v>
      </c>
      <c r="D1384" s="13">
        <v>31875</v>
      </c>
      <c r="F1384" s="11">
        <v>1374</v>
      </c>
      <c r="G1384" s="12">
        <f t="shared" si="128"/>
        <v>32203.125</v>
      </c>
      <c r="H1384" s="12">
        <f t="shared" si="129"/>
        <v>3.125</v>
      </c>
      <c r="I1384" s="13">
        <v>32200</v>
      </c>
      <c r="K1384" s="11">
        <v>1374</v>
      </c>
      <c r="L1384" s="12">
        <f t="shared" si="130"/>
        <v>32203.125</v>
      </c>
      <c r="M1384" s="12">
        <f t="shared" si="131"/>
        <v>3.125</v>
      </c>
      <c r="N1384" s="13">
        <v>32200</v>
      </c>
    </row>
    <row r="1385" spans="1:14" x14ac:dyDescent="0.25">
      <c r="A1385" s="11">
        <v>1375</v>
      </c>
      <c r="B1385" s="12">
        <f t="shared" si="126"/>
        <v>32226.5625</v>
      </c>
      <c r="C1385" s="12">
        <f t="shared" si="127"/>
        <v>351.5625</v>
      </c>
      <c r="D1385" s="13">
        <v>31875</v>
      </c>
      <c r="F1385" s="11">
        <v>1375</v>
      </c>
      <c r="G1385" s="12">
        <f t="shared" si="128"/>
        <v>32226.5625</v>
      </c>
      <c r="H1385" s="12">
        <f t="shared" si="129"/>
        <v>1.5625</v>
      </c>
      <c r="I1385" s="13">
        <v>32225</v>
      </c>
      <c r="K1385" s="11">
        <v>1375</v>
      </c>
      <c r="L1385" s="12">
        <f t="shared" si="130"/>
        <v>32226.5625</v>
      </c>
      <c r="M1385" s="12">
        <f t="shared" si="131"/>
        <v>1.5625</v>
      </c>
      <c r="N1385" s="13">
        <v>32225</v>
      </c>
    </row>
    <row r="1386" spans="1:14" x14ac:dyDescent="0.25">
      <c r="A1386" s="11">
        <v>1376</v>
      </c>
      <c r="B1386" s="12">
        <f t="shared" si="126"/>
        <v>32250</v>
      </c>
      <c r="C1386" s="12">
        <f t="shared" si="127"/>
        <v>0</v>
      </c>
      <c r="D1386" s="13">
        <v>32250</v>
      </c>
      <c r="F1386" s="11">
        <v>1376</v>
      </c>
      <c r="G1386" s="12">
        <f t="shared" si="128"/>
        <v>32250</v>
      </c>
      <c r="H1386" s="12">
        <f t="shared" si="129"/>
        <v>0</v>
      </c>
      <c r="I1386" s="13">
        <v>32250</v>
      </c>
      <c r="K1386" s="11">
        <v>1376</v>
      </c>
      <c r="L1386" s="12">
        <f t="shared" si="130"/>
        <v>32250</v>
      </c>
      <c r="M1386" s="12">
        <f t="shared" si="131"/>
        <v>0</v>
      </c>
      <c r="N1386" s="13">
        <v>32250</v>
      </c>
    </row>
    <row r="1387" spans="1:14" x14ac:dyDescent="0.25">
      <c r="A1387" s="11">
        <v>1377</v>
      </c>
      <c r="B1387" s="12">
        <f t="shared" si="126"/>
        <v>32273.4375</v>
      </c>
      <c r="C1387" s="12">
        <f t="shared" si="127"/>
        <v>23.4375</v>
      </c>
      <c r="D1387" s="13">
        <v>32250</v>
      </c>
      <c r="F1387" s="11">
        <v>1377</v>
      </c>
      <c r="G1387" s="12">
        <f t="shared" si="128"/>
        <v>32273.4375</v>
      </c>
      <c r="H1387" s="12">
        <f t="shared" si="129"/>
        <v>13.4375</v>
      </c>
      <c r="I1387" s="13">
        <v>32260</v>
      </c>
      <c r="K1387" s="11">
        <v>1377</v>
      </c>
      <c r="L1387" s="12">
        <f t="shared" si="130"/>
        <v>32273.4375</v>
      </c>
      <c r="M1387" s="12">
        <f t="shared" si="131"/>
        <v>8.4375</v>
      </c>
      <c r="N1387" s="13">
        <v>32265</v>
      </c>
    </row>
    <row r="1388" spans="1:14" x14ac:dyDescent="0.25">
      <c r="A1388" s="11">
        <v>1378</v>
      </c>
      <c r="B1388" s="12">
        <f t="shared" si="126"/>
        <v>32296.875</v>
      </c>
      <c r="C1388" s="12">
        <f t="shared" si="127"/>
        <v>46.875</v>
      </c>
      <c r="D1388" s="13">
        <v>32250</v>
      </c>
      <c r="F1388" s="11">
        <v>1378</v>
      </c>
      <c r="G1388" s="12">
        <f t="shared" si="128"/>
        <v>32296.875</v>
      </c>
      <c r="H1388" s="12">
        <f t="shared" si="129"/>
        <v>11.875</v>
      </c>
      <c r="I1388" s="13">
        <v>32285</v>
      </c>
      <c r="K1388" s="11">
        <v>1378</v>
      </c>
      <c r="L1388" s="12">
        <f t="shared" si="130"/>
        <v>32296.875</v>
      </c>
      <c r="M1388" s="12">
        <f t="shared" si="131"/>
        <v>6.875</v>
      </c>
      <c r="N1388" s="13">
        <v>32290</v>
      </c>
    </row>
    <row r="1389" spans="1:14" x14ac:dyDescent="0.25">
      <c r="A1389" s="11">
        <v>1379</v>
      </c>
      <c r="B1389" s="12">
        <f t="shared" si="126"/>
        <v>32320.3125</v>
      </c>
      <c r="C1389" s="12">
        <f t="shared" si="127"/>
        <v>70.3125</v>
      </c>
      <c r="D1389" s="13">
        <v>32250</v>
      </c>
      <c r="F1389" s="11">
        <v>1379</v>
      </c>
      <c r="G1389" s="12">
        <f t="shared" si="128"/>
        <v>32320.3125</v>
      </c>
      <c r="H1389" s="12">
        <f t="shared" si="129"/>
        <v>10.3125</v>
      </c>
      <c r="I1389" s="13">
        <v>32310</v>
      </c>
      <c r="K1389" s="11">
        <v>1379</v>
      </c>
      <c r="L1389" s="12">
        <f t="shared" si="130"/>
        <v>32320.3125</v>
      </c>
      <c r="M1389" s="12">
        <f t="shared" si="131"/>
        <v>5.3125</v>
      </c>
      <c r="N1389" s="13">
        <v>32315</v>
      </c>
    </row>
    <row r="1390" spans="1:14" x14ac:dyDescent="0.25">
      <c r="A1390" s="11">
        <v>1380</v>
      </c>
      <c r="B1390" s="12">
        <f t="shared" si="126"/>
        <v>32343.75</v>
      </c>
      <c r="C1390" s="12">
        <f t="shared" si="127"/>
        <v>93.75</v>
      </c>
      <c r="D1390" s="13">
        <v>32250</v>
      </c>
      <c r="F1390" s="11">
        <v>1380</v>
      </c>
      <c r="G1390" s="12">
        <f t="shared" si="128"/>
        <v>32343.75</v>
      </c>
      <c r="H1390" s="12">
        <f t="shared" si="129"/>
        <v>8.75</v>
      </c>
      <c r="I1390" s="13">
        <v>32335</v>
      </c>
      <c r="K1390" s="11">
        <v>1380</v>
      </c>
      <c r="L1390" s="12">
        <f t="shared" si="130"/>
        <v>32343.75</v>
      </c>
      <c r="M1390" s="12">
        <f t="shared" si="131"/>
        <v>3.75</v>
      </c>
      <c r="N1390" s="13">
        <v>32340</v>
      </c>
    </row>
    <row r="1391" spans="1:14" x14ac:dyDescent="0.25">
      <c r="A1391" s="11">
        <v>1381</v>
      </c>
      <c r="B1391" s="12">
        <f t="shared" si="126"/>
        <v>32367.1875</v>
      </c>
      <c r="C1391" s="12">
        <f t="shared" si="127"/>
        <v>117.1875</v>
      </c>
      <c r="D1391" s="13">
        <v>32250</v>
      </c>
      <c r="F1391" s="11">
        <v>1381</v>
      </c>
      <c r="G1391" s="12">
        <f t="shared" si="128"/>
        <v>32367.1875</v>
      </c>
      <c r="H1391" s="12">
        <f t="shared" si="129"/>
        <v>7.1875</v>
      </c>
      <c r="I1391" s="13">
        <v>32360</v>
      </c>
      <c r="K1391" s="11">
        <v>1381</v>
      </c>
      <c r="L1391" s="12">
        <f t="shared" si="130"/>
        <v>32367.1875</v>
      </c>
      <c r="M1391" s="12">
        <f t="shared" si="131"/>
        <v>7.1875</v>
      </c>
      <c r="N1391" s="13">
        <v>32360</v>
      </c>
    </row>
    <row r="1392" spans="1:14" x14ac:dyDescent="0.25">
      <c r="A1392" s="11">
        <v>1382</v>
      </c>
      <c r="B1392" s="12">
        <f t="shared" si="126"/>
        <v>32390.625</v>
      </c>
      <c r="C1392" s="12">
        <f t="shared" si="127"/>
        <v>140.625</v>
      </c>
      <c r="D1392" s="13">
        <v>32250</v>
      </c>
      <c r="F1392" s="11">
        <v>1382</v>
      </c>
      <c r="G1392" s="12">
        <f t="shared" si="128"/>
        <v>32390.625</v>
      </c>
      <c r="H1392" s="12">
        <f t="shared" si="129"/>
        <v>5.625</v>
      </c>
      <c r="I1392" s="13">
        <v>32385</v>
      </c>
      <c r="K1392" s="11">
        <v>1382</v>
      </c>
      <c r="L1392" s="12">
        <f t="shared" si="130"/>
        <v>32390.625</v>
      </c>
      <c r="M1392" s="12">
        <f t="shared" si="131"/>
        <v>5.625</v>
      </c>
      <c r="N1392" s="13">
        <v>32385</v>
      </c>
    </row>
    <row r="1393" spans="1:14" x14ac:dyDescent="0.25">
      <c r="A1393" s="11">
        <v>1383</v>
      </c>
      <c r="B1393" s="12">
        <f t="shared" si="126"/>
        <v>32414.0625</v>
      </c>
      <c r="C1393" s="12">
        <f t="shared" si="127"/>
        <v>164.0625</v>
      </c>
      <c r="D1393" s="13">
        <v>32250</v>
      </c>
      <c r="F1393" s="11">
        <v>1383</v>
      </c>
      <c r="G1393" s="12">
        <f t="shared" si="128"/>
        <v>32414.0625</v>
      </c>
      <c r="H1393" s="12">
        <f t="shared" si="129"/>
        <v>4.0625</v>
      </c>
      <c r="I1393" s="13">
        <v>32410</v>
      </c>
      <c r="K1393" s="11">
        <v>1383</v>
      </c>
      <c r="L1393" s="12">
        <f t="shared" si="130"/>
        <v>32414.0625</v>
      </c>
      <c r="M1393" s="12">
        <f t="shared" si="131"/>
        <v>4.0625</v>
      </c>
      <c r="N1393" s="13">
        <v>32410</v>
      </c>
    </row>
    <row r="1394" spans="1:14" x14ac:dyDescent="0.25">
      <c r="A1394" s="11">
        <v>1384</v>
      </c>
      <c r="B1394" s="12">
        <f t="shared" si="126"/>
        <v>32437.5</v>
      </c>
      <c r="C1394" s="12">
        <f t="shared" si="127"/>
        <v>187.5</v>
      </c>
      <c r="D1394" s="13">
        <v>32250</v>
      </c>
      <c r="F1394" s="11">
        <v>1384</v>
      </c>
      <c r="G1394" s="12">
        <f t="shared" si="128"/>
        <v>32437.5</v>
      </c>
      <c r="H1394" s="12">
        <f t="shared" si="129"/>
        <v>2.5</v>
      </c>
      <c r="I1394" s="13">
        <v>32435</v>
      </c>
      <c r="K1394" s="11">
        <v>1384</v>
      </c>
      <c r="L1394" s="12">
        <f t="shared" si="130"/>
        <v>32437.5</v>
      </c>
      <c r="M1394" s="12">
        <f t="shared" si="131"/>
        <v>2.5</v>
      </c>
      <c r="N1394" s="13">
        <v>32435</v>
      </c>
    </row>
    <row r="1395" spans="1:14" x14ac:dyDescent="0.25">
      <c r="A1395" s="11">
        <v>1385</v>
      </c>
      <c r="B1395" s="12">
        <f t="shared" si="126"/>
        <v>32460.9375</v>
      </c>
      <c r="C1395" s="12">
        <f t="shared" si="127"/>
        <v>210.9375</v>
      </c>
      <c r="D1395" s="13">
        <v>32250</v>
      </c>
      <c r="F1395" s="11">
        <v>1385</v>
      </c>
      <c r="G1395" s="12">
        <f t="shared" si="128"/>
        <v>32460.9375</v>
      </c>
      <c r="H1395" s="12">
        <f t="shared" si="129"/>
        <v>10.9375</v>
      </c>
      <c r="I1395" s="13">
        <v>32450</v>
      </c>
      <c r="K1395" s="11">
        <v>1385</v>
      </c>
      <c r="L1395" s="12">
        <f t="shared" si="130"/>
        <v>32460.9375</v>
      </c>
      <c r="M1395" s="12">
        <f t="shared" si="131"/>
        <v>5.9375</v>
      </c>
      <c r="N1395" s="13">
        <v>32455</v>
      </c>
    </row>
    <row r="1396" spans="1:14" x14ac:dyDescent="0.25">
      <c r="A1396" s="11">
        <v>1386</v>
      </c>
      <c r="B1396" s="12">
        <f t="shared" si="126"/>
        <v>32484.375</v>
      </c>
      <c r="C1396" s="12">
        <f t="shared" si="127"/>
        <v>234.375</v>
      </c>
      <c r="D1396" s="13">
        <v>32250</v>
      </c>
      <c r="F1396" s="11">
        <v>1386</v>
      </c>
      <c r="G1396" s="12">
        <f t="shared" si="128"/>
        <v>32484.375</v>
      </c>
      <c r="H1396" s="12">
        <f t="shared" si="129"/>
        <v>9.375</v>
      </c>
      <c r="I1396" s="13">
        <v>32475</v>
      </c>
      <c r="K1396" s="11">
        <v>1386</v>
      </c>
      <c r="L1396" s="12">
        <f t="shared" si="130"/>
        <v>32484.375</v>
      </c>
      <c r="M1396" s="12">
        <f t="shared" si="131"/>
        <v>4.375</v>
      </c>
      <c r="N1396" s="13">
        <v>32480</v>
      </c>
    </row>
    <row r="1397" spans="1:14" x14ac:dyDescent="0.25">
      <c r="A1397" s="11">
        <v>1387</v>
      </c>
      <c r="B1397" s="12">
        <f t="shared" si="126"/>
        <v>32507.8125</v>
      </c>
      <c r="C1397" s="12">
        <f t="shared" si="127"/>
        <v>257.8125</v>
      </c>
      <c r="D1397" s="13">
        <v>32250</v>
      </c>
      <c r="F1397" s="11">
        <v>1387</v>
      </c>
      <c r="G1397" s="12">
        <f t="shared" si="128"/>
        <v>32507.8125</v>
      </c>
      <c r="H1397" s="12">
        <f t="shared" si="129"/>
        <v>7.8125</v>
      </c>
      <c r="I1397" s="13">
        <v>32500</v>
      </c>
      <c r="K1397" s="11">
        <v>1387</v>
      </c>
      <c r="L1397" s="12">
        <f t="shared" si="130"/>
        <v>32507.8125</v>
      </c>
      <c r="M1397" s="12">
        <f t="shared" si="131"/>
        <v>2.8125</v>
      </c>
      <c r="N1397" s="13">
        <v>32505</v>
      </c>
    </row>
    <row r="1398" spans="1:14" x14ac:dyDescent="0.25">
      <c r="A1398" s="11">
        <v>1388</v>
      </c>
      <c r="B1398" s="12">
        <f t="shared" si="126"/>
        <v>32531.25</v>
      </c>
      <c r="C1398" s="12">
        <f t="shared" si="127"/>
        <v>281.25</v>
      </c>
      <c r="D1398" s="13">
        <v>32250</v>
      </c>
      <c r="F1398" s="11">
        <v>1388</v>
      </c>
      <c r="G1398" s="12">
        <f t="shared" si="128"/>
        <v>32531.25</v>
      </c>
      <c r="H1398" s="12">
        <f t="shared" si="129"/>
        <v>6.25</v>
      </c>
      <c r="I1398" s="13">
        <v>32525</v>
      </c>
      <c r="K1398" s="11">
        <v>1388</v>
      </c>
      <c r="L1398" s="12">
        <f t="shared" si="130"/>
        <v>32531.25</v>
      </c>
      <c r="M1398" s="12">
        <f t="shared" si="131"/>
        <v>1.25</v>
      </c>
      <c r="N1398" s="13">
        <v>32530</v>
      </c>
    </row>
    <row r="1399" spans="1:14" x14ac:dyDescent="0.25">
      <c r="A1399" s="11">
        <v>1389</v>
      </c>
      <c r="B1399" s="12">
        <f t="shared" si="126"/>
        <v>32554.6875</v>
      </c>
      <c r="C1399" s="12">
        <f t="shared" si="127"/>
        <v>304.6875</v>
      </c>
      <c r="D1399" s="13">
        <v>32250</v>
      </c>
      <c r="F1399" s="11">
        <v>1389</v>
      </c>
      <c r="G1399" s="12">
        <f t="shared" si="128"/>
        <v>32554.6875</v>
      </c>
      <c r="H1399" s="12">
        <f t="shared" si="129"/>
        <v>4.6875</v>
      </c>
      <c r="I1399" s="13">
        <v>32550</v>
      </c>
      <c r="K1399" s="11">
        <v>1389</v>
      </c>
      <c r="L1399" s="12">
        <f t="shared" si="130"/>
        <v>32554.6875</v>
      </c>
      <c r="M1399" s="12">
        <f t="shared" si="131"/>
        <v>4.6875</v>
      </c>
      <c r="N1399" s="13">
        <v>32550</v>
      </c>
    </row>
    <row r="1400" spans="1:14" x14ac:dyDescent="0.25">
      <c r="A1400" s="11">
        <v>1390</v>
      </c>
      <c r="B1400" s="12">
        <f t="shared" si="126"/>
        <v>32578.125</v>
      </c>
      <c r="C1400" s="12">
        <f t="shared" si="127"/>
        <v>328.125</v>
      </c>
      <c r="D1400" s="13">
        <v>32250</v>
      </c>
      <c r="F1400" s="11">
        <v>1390</v>
      </c>
      <c r="G1400" s="12">
        <f t="shared" si="128"/>
        <v>32578.125</v>
      </c>
      <c r="H1400" s="12">
        <f t="shared" si="129"/>
        <v>3.125</v>
      </c>
      <c r="I1400" s="13">
        <v>32575</v>
      </c>
      <c r="K1400" s="11">
        <v>1390</v>
      </c>
      <c r="L1400" s="12">
        <f t="shared" si="130"/>
        <v>32578.125</v>
      </c>
      <c r="M1400" s="12">
        <f t="shared" si="131"/>
        <v>3.125</v>
      </c>
      <c r="N1400" s="13">
        <v>32575</v>
      </c>
    </row>
    <row r="1401" spans="1:14" x14ac:dyDescent="0.25">
      <c r="A1401" s="11">
        <v>1391</v>
      </c>
      <c r="B1401" s="12">
        <f t="shared" si="126"/>
        <v>32601.5625</v>
      </c>
      <c r="C1401" s="12">
        <f t="shared" si="127"/>
        <v>351.5625</v>
      </c>
      <c r="D1401" s="13">
        <v>32250</v>
      </c>
      <c r="F1401" s="11">
        <v>1391</v>
      </c>
      <c r="G1401" s="12">
        <f t="shared" si="128"/>
        <v>32601.5625</v>
      </c>
      <c r="H1401" s="12">
        <f t="shared" si="129"/>
        <v>1.5625</v>
      </c>
      <c r="I1401" s="13">
        <v>32600</v>
      </c>
      <c r="K1401" s="11">
        <v>1391</v>
      </c>
      <c r="L1401" s="12">
        <f t="shared" si="130"/>
        <v>32601.5625</v>
      </c>
      <c r="M1401" s="12">
        <f t="shared" si="131"/>
        <v>1.5625</v>
      </c>
      <c r="N1401" s="13">
        <v>32600</v>
      </c>
    </row>
    <row r="1402" spans="1:14" x14ac:dyDescent="0.25">
      <c r="A1402" s="11">
        <v>1392</v>
      </c>
      <c r="B1402" s="12">
        <f t="shared" si="126"/>
        <v>32625</v>
      </c>
      <c r="C1402" s="12">
        <f t="shared" si="127"/>
        <v>0</v>
      </c>
      <c r="D1402" s="13">
        <v>32625</v>
      </c>
      <c r="F1402" s="11">
        <v>1392</v>
      </c>
      <c r="G1402" s="12">
        <f t="shared" si="128"/>
        <v>32625</v>
      </c>
      <c r="H1402" s="12">
        <f t="shared" si="129"/>
        <v>0</v>
      </c>
      <c r="I1402" s="13">
        <v>32625</v>
      </c>
      <c r="K1402" s="11">
        <v>1392</v>
      </c>
      <c r="L1402" s="12">
        <f t="shared" si="130"/>
        <v>32625</v>
      </c>
      <c r="M1402" s="12">
        <f t="shared" si="131"/>
        <v>0</v>
      </c>
      <c r="N1402" s="13">
        <v>32625</v>
      </c>
    </row>
    <row r="1403" spans="1:14" x14ac:dyDescent="0.25">
      <c r="A1403" s="11">
        <v>1393</v>
      </c>
      <c r="B1403" s="12">
        <f t="shared" si="126"/>
        <v>32648.4375</v>
      </c>
      <c r="C1403" s="12">
        <f t="shared" si="127"/>
        <v>23.4375</v>
      </c>
      <c r="D1403" s="13">
        <v>32625</v>
      </c>
      <c r="F1403" s="11">
        <v>1393</v>
      </c>
      <c r="G1403" s="12">
        <f t="shared" si="128"/>
        <v>32648.4375</v>
      </c>
      <c r="H1403" s="12">
        <f t="shared" si="129"/>
        <v>13.4375</v>
      </c>
      <c r="I1403" s="13">
        <v>32635</v>
      </c>
      <c r="K1403" s="11">
        <v>1393</v>
      </c>
      <c r="L1403" s="12">
        <f t="shared" si="130"/>
        <v>32648.4375</v>
      </c>
      <c r="M1403" s="12">
        <f t="shared" si="131"/>
        <v>8.4375</v>
      </c>
      <c r="N1403" s="13">
        <v>32640</v>
      </c>
    </row>
    <row r="1404" spans="1:14" x14ac:dyDescent="0.25">
      <c r="A1404" s="11">
        <v>1394</v>
      </c>
      <c r="B1404" s="12">
        <f t="shared" si="126"/>
        <v>32671.875</v>
      </c>
      <c r="C1404" s="12">
        <f t="shared" si="127"/>
        <v>46.875</v>
      </c>
      <c r="D1404" s="13">
        <v>32625</v>
      </c>
      <c r="F1404" s="11">
        <v>1394</v>
      </c>
      <c r="G1404" s="12">
        <f t="shared" si="128"/>
        <v>32671.875</v>
      </c>
      <c r="H1404" s="12">
        <f t="shared" si="129"/>
        <v>11.875</v>
      </c>
      <c r="I1404" s="13">
        <v>32660</v>
      </c>
      <c r="K1404" s="11">
        <v>1394</v>
      </c>
      <c r="L1404" s="12">
        <f t="shared" si="130"/>
        <v>32671.875</v>
      </c>
      <c r="M1404" s="12">
        <f t="shared" si="131"/>
        <v>6.875</v>
      </c>
      <c r="N1404" s="13">
        <v>32665</v>
      </c>
    </row>
    <row r="1405" spans="1:14" x14ac:dyDescent="0.25">
      <c r="A1405" s="11">
        <v>1395</v>
      </c>
      <c r="B1405" s="12">
        <f t="shared" si="126"/>
        <v>32695.3125</v>
      </c>
      <c r="C1405" s="12">
        <f t="shared" si="127"/>
        <v>70.3125</v>
      </c>
      <c r="D1405" s="13">
        <v>32625</v>
      </c>
      <c r="F1405" s="11">
        <v>1395</v>
      </c>
      <c r="G1405" s="12">
        <f t="shared" si="128"/>
        <v>32695.3125</v>
      </c>
      <c r="H1405" s="12">
        <f t="shared" si="129"/>
        <v>10.3125</v>
      </c>
      <c r="I1405" s="13">
        <v>32685</v>
      </c>
      <c r="K1405" s="11">
        <v>1395</v>
      </c>
      <c r="L1405" s="12">
        <f t="shared" si="130"/>
        <v>32695.3125</v>
      </c>
      <c r="M1405" s="12">
        <f t="shared" si="131"/>
        <v>5.3125</v>
      </c>
      <c r="N1405" s="13">
        <v>32690</v>
      </c>
    </row>
    <row r="1406" spans="1:14" x14ac:dyDescent="0.25">
      <c r="A1406" s="11">
        <v>1396</v>
      </c>
      <c r="B1406" s="12">
        <f t="shared" si="126"/>
        <v>32718.75</v>
      </c>
      <c r="C1406" s="12">
        <f t="shared" si="127"/>
        <v>93.75</v>
      </c>
      <c r="D1406" s="13">
        <v>32625</v>
      </c>
      <c r="F1406" s="11">
        <v>1396</v>
      </c>
      <c r="G1406" s="12">
        <f t="shared" si="128"/>
        <v>32718.75</v>
      </c>
      <c r="H1406" s="12">
        <f t="shared" si="129"/>
        <v>8.75</v>
      </c>
      <c r="I1406" s="13">
        <v>32710</v>
      </c>
      <c r="K1406" s="11">
        <v>1396</v>
      </c>
      <c r="L1406" s="12">
        <f t="shared" si="130"/>
        <v>32718.75</v>
      </c>
      <c r="M1406" s="12">
        <f t="shared" si="131"/>
        <v>3.75</v>
      </c>
      <c r="N1406" s="13">
        <v>32715</v>
      </c>
    </row>
    <row r="1407" spans="1:14" x14ac:dyDescent="0.25">
      <c r="A1407" s="11">
        <v>1397</v>
      </c>
      <c r="B1407" s="12">
        <f t="shared" si="126"/>
        <v>32742.1875</v>
      </c>
      <c r="C1407" s="12">
        <f t="shared" si="127"/>
        <v>117.1875</v>
      </c>
      <c r="D1407" s="13">
        <v>32625</v>
      </c>
      <c r="F1407" s="11">
        <v>1397</v>
      </c>
      <c r="G1407" s="12">
        <f t="shared" si="128"/>
        <v>32742.1875</v>
      </c>
      <c r="H1407" s="12">
        <f t="shared" si="129"/>
        <v>7.1875</v>
      </c>
      <c r="I1407" s="13">
        <v>32735</v>
      </c>
      <c r="K1407" s="11">
        <v>1397</v>
      </c>
      <c r="L1407" s="12">
        <f t="shared" si="130"/>
        <v>32742.1875</v>
      </c>
      <c r="M1407" s="12">
        <f t="shared" si="131"/>
        <v>7.1875</v>
      </c>
      <c r="N1407" s="13">
        <v>32735</v>
      </c>
    </row>
    <row r="1408" spans="1:14" x14ac:dyDescent="0.25">
      <c r="A1408" s="11">
        <v>1398</v>
      </c>
      <c r="B1408" s="12">
        <f t="shared" si="126"/>
        <v>32765.625</v>
      </c>
      <c r="C1408" s="12">
        <f t="shared" si="127"/>
        <v>140.625</v>
      </c>
      <c r="D1408" s="13">
        <v>32625</v>
      </c>
      <c r="F1408" s="11">
        <v>1398</v>
      </c>
      <c r="G1408" s="12">
        <f t="shared" si="128"/>
        <v>32765.625</v>
      </c>
      <c r="H1408" s="12">
        <f t="shared" si="129"/>
        <v>5.625</v>
      </c>
      <c r="I1408" s="13">
        <v>32760</v>
      </c>
      <c r="K1408" s="11">
        <v>1398</v>
      </c>
      <c r="L1408" s="12">
        <f t="shared" si="130"/>
        <v>32765.625</v>
      </c>
      <c r="M1408" s="12">
        <f t="shared" si="131"/>
        <v>5.625</v>
      </c>
      <c r="N1408" s="13">
        <v>32760</v>
      </c>
    </row>
    <row r="1409" spans="1:14" x14ac:dyDescent="0.25">
      <c r="A1409" s="11">
        <v>1399</v>
      </c>
      <c r="B1409" s="12">
        <f t="shared" si="126"/>
        <v>32789.0625</v>
      </c>
      <c r="C1409" s="12">
        <f t="shared" si="127"/>
        <v>164.0625</v>
      </c>
      <c r="D1409" s="13">
        <v>32625</v>
      </c>
      <c r="F1409" s="11">
        <v>1399</v>
      </c>
      <c r="G1409" s="12">
        <f t="shared" si="128"/>
        <v>32789.0625</v>
      </c>
      <c r="H1409" s="12">
        <f t="shared" si="129"/>
        <v>4.0625</v>
      </c>
      <c r="I1409" s="13">
        <f>32767+18</f>
        <v>32785</v>
      </c>
      <c r="K1409" s="11">
        <v>1399</v>
      </c>
      <c r="L1409" s="12">
        <f t="shared" si="130"/>
        <v>32789.0625</v>
      </c>
      <c r="M1409" s="12">
        <f t="shared" si="131"/>
        <v>4.0625</v>
      </c>
      <c r="N1409" s="13">
        <f>32767+18</f>
        <v>32785</v>
      </c>
    </row>
    <row r="1410" spans="1:14" x14ac:dyDescent="0.25">
      <c r="A1410" s="11">
        <v>1400</v>
      </c>
      <c r="B1410" s="12">
        <f t="shared" si="126"/>
        <v>32812.5</v>
      </c>
      <c r="C1410" s="12">
        <f t="shared" si="127"/>
        <v>187.5</v>
      </c>
      <c r="D1410" s="13">
        <v>32625</v>
      </c>
      <c r="F1410" s="11">
        <v>1400</v>
      </c>
      <c r="G1410" s="12">
        <f t="shared" si="128"/>
        <v>32812.5</v>
      </c>
      <c r="H1410" s="12">
        <f t="shared" si="129"/>
        <v>2.5</v>
      </c>
      <c r="I1410" s="13">
        <f>32767+43</f>
        <v>32810</v>
      </c>
      <c r="K1410" s="11">
        <v>1400</v>
      </c>
      <c r="L1410" s="12">
        <f t="shared" si="130"/>
        <v>32812.5</v>
      </c>
      <c r="M1410" s="12">
        <f t="shared" si="131"/>
        <v>2.5</v>
      </c>
      <c r="N1410" s="13">
        <f>32767+43</f>
        <v>32810</v>
      </c>
    </row>
    <row r="1411" spans="1:14" x14ac:dyDescent="0.25">
      <c r="A1411" s="11">
        <v>1401</v>
      </c>
      <c r="B1411" s="12">
        <f t="shared" si="126"/>
        <v>32835.9375</v>
      </c>
      <c r="C1411" s="12">
        <f t="shared" si="127"/>
        <v>210.9375</v>
      </c>
      <c r="D1411" s="13">
        <v>32625</v>
      </c>
      <c r="F1411" s="11">
        <v>1401</v>
      </c>
      <c r="G1411" s="12">
        <f t="shared" si="128"/>
        <v>32835.9375</v>
      </c>
      <c r="H1411" s="12">
        <f t="shared" si="129"/>
        <v>10.9375</v>
      </c>
      <c r="I1411" s="13">
        <f>32767+58</f>
        <v>32825</v>
      </c>
      <c r="K1411" s="11">
        <v>1401</v>
      </c>
      <c r="L1411" s="12">
        <f t="shared" si="130"/>
        <v>32835.9375</v>
      </c>
      <c r="M1411" s="12">
        <f t="shared" si="131"/>
        <v>10.9375</v>
      </c>
      <c r="N1411" s="13">
        <f>32767+58</f>
        <v>32825</v>
      </c>
    </row>
    <row r="1412" spans="1:14" x14ac:dyDescent="0.25">
      <c r="A1412" s="11">
        <v>1402</v>
      </c>
      <c r="B1412" s="12">
        <f t="shared" si="126"/>
        <v>32859.375</v>
      </c>
      <c r="C1412" s="12">
        <f t="shared" si="127"/>
        <v>234.375</v>
      </c>
      <c r="D1412" s="13">
        <v>32625</v>
      </c>
      <c r="F1412" s="11">
        <v>1402</v>
      </c>
      <c r="G1412" s="12">
        <f t="shared" si="128"/>
        <v>32859.375</v>
      </c>
      <c r="H1412" s="12">
        <f t="shared" si="129"/>
        <v>9.375</v>
      </c>
      <c r="I1412" s="13">
        <f>32767+83</f>
        <v>32850</v>
      </c>
      <c r="K1412" s="11">
        <v>1402</v>
      </c>
      <c r="L1412" s="12">
        <f t="shared" si="130"/>
        <v>32859.375</v>
      </c>
      <c r="M1412" s="12">
        <f t="shared" si="131"/>
        <v>9.375</v>
      </c>
      <c r="N1412" s="13">
        <f>32767+83</f>
        <v>32850</v>
      </c>
    </row>
    <row r="1413" spans="1:14" x14ac:dyDescent="0.25">
      <c r="A1413" s="11">
        <v>1403</v>
      </c>
      <c r="B1413" s="12">
        <f t="shared" si="126"/>
        <v>32882.8125</v>
      </c>
      <c r="C1413" s="12">
        <f t="shared" si="127"/>
        <v>257.8125</v>
      </c>
      <c r="D1413" s="13">
        <v>32625</v>
      </c>
      <c r="F1413" s="11">
        <v>1403</v>
      </c>
      <c r="G1413" s="12">
        <f t="shared" si="128"/>
        <v>32882.8125</v>
      </c>
      <c r="H1413" s="12">
        <f t="shared" si="129"/>
        <v>7.8125</v>
      </c>
      <c r="I1413" s="13">
        <f>32767+108</f>
        <v>32875</v>
      </c>
      <c r="K1413" s="11">
        <v>1403</v>
      </c>
      <c r="L1413" s="12">
        <f t="shared" si="130"/>
        <v>32882.8125</v>
      </c>
      <c r="M1413" s="12">
        <f t="shared" si="131"/>
        <v>7.8125</v>
      </c>
      <c r="N1413" s="13">
        <f>32767+108</f>
        <v>32875</v>
      </c>
    </row>
    <row r="1414" spans="1:14" x14ac:dyDescent="0.25">
      <c r="A1414" s="11">
        <v>1404</v>
      </c>
      <c r="B1414" s="12">
        <f t="shared" si="126"/>
        <v>32906.25</v>
      </c>
      <c r="C1414" s="12">
        <f t="shared" si="127"/>
        <v>281.25</v>
      </c>
      <c r="D1414" s="13">
        <v>32625</v>
      </c>
      <c r="F1414" s="11">
        <v>1404</v>
      </c>
      <c r="G1414" s="12">
        <f t="shared" si="128"/>
        <v>32906.25</v>
      </c>
      <c r="H1414" s="12">
        <f t="shared" si="129"/>
        <v>6.25</v>
      </c>
      <c r="I1414" s="13">
        <f>32767+133</f>
        <v>32900</v>
      </c>
      <c r="K1414" s="11">
        <v>1404</v>
      </c>
      <c r="L1414" s="12">
        <f t="shared" si="130"/>
        <v>32906.25</v>
      </c>
      <c r="M1414" s="12">
        <f t="shared" si="131"/>
        <v>6.25</v>
      </c>
      <c r="N1414" s="13">
        <f>32767+133</f>
        <v>32900</v>
      </c>
    </row>
    <row r="1415" spans="1:14" x14ac:dyDescent="0.25">
      <c r="A1415" s="11">
        <v>1405</v>
      </c>
      <c r="B1415" s="12">
        <f t="shared" si="126"/>
        <v>32929.6875</v>
      </c>
      <c r="C1415" s="12">
        <f t="shared" si="127"/>
        <v>304.6875</v>
      </c>
      <c r="D1415" s="13">
        <v>32625</v>
      </c>
      <c r="F1415" s="11">
        <v>1405</v>
      </c>
      <c r="G1415" s="12">
        <f t="shared" si="128"/>
        <v>32929.6875</v>
      </c>
      <c r="H1415" s="12">
        <f t="shared" si="129"/>
        <v>4.6875</v>
      </c>
      <c r="I1415" s="13">
        <f>32767+158</f>
        <v>32925</v>
      </c>
      <c r="K1415" s="11">
        <v>1405</v>
      </c>
      <c r="L1415" s="12">
        <f t="shared" si="130"/>
        <v>32929.6875</v>
      </c>
      <c r="M1415" s="12">
        <f t="shared" si="131"/>
        <v>4.6875</v>
      </c>
      <c r="N1415" s="13">
        <f>32767+158</f>
        <v>32925</v>
      </c>
    </row>
    <row r="1416" spans="1:14" x14ac:dyDescent="0.25">
      <c r="A1416" s="11">
        <v>1406</v>
      </c>
      <c r="B1416" s="12">
        <f t="shared" si="126"/>
        <v>32953.125</v>
      </c>
      <c r="C1416" s="12">
        <f t="shared" si="127"/>
        <v>328.125</v>
      </c>
      <c r="D1416" s="13">
        <v>32625</v>
      </c>
      <c r="F1416" s="11">
        <v>1406</v>
      </c>
      <c r="G1416" s="12">
        <f t="shared" si="128"/>
        <v>32953.125</v>
      </c>
      <c r="H1416" s="12">
        <f t="shared" si="129"/>
        <v>3.125</v>
      </c>
      <c r="I1416" s="13">
        <f>32767+183</f>
        <v>32950</v>
      </c>
      <c r="K1416" s="11">
        <v>1406</v>
      </c>
      <c r="L1416" s="12">
        <f t="shared" si="130"/>
        <v>32953.125</v>
      </c>
      <c r="M1416" s="12">
        <f t="shared" si="131"/>
        <v>3.125</v>
      </c>
      <c r="N1416" s="13">
        <f>32767+183</f>
        <v>32950</v>
      </c>
    </row>
    <row r="1417" spans="1:14" x14ac:dyDescent="0.25">
      <c r="A1417" s="11">
        <v>1407</v>
      </c>
      <c r="B1417" s="12">
        <f t="shared" si="126"/>
        <v>32976.5625</v>
      </c>
      <c r="C1417" s="12">
        <f t="shared" si="127"/>
        <v>351.5625</v>
      </c>
      <c r="D1417" s="13">
        <v>32625</v>
      </c>
      <c r="F1417" s="11">
        <v>1407</v>
      </c>
      <c r="G1417" s="12">
        <f t="shared" si="128"/>
        <v>32976.5625</v>
      </c>
      <c r="H1417" s="12">
        <f t="shared" si="129"/>
        <v>1.5625</v>
      </c>
      <c r="I1417" s="13">
        <f>32767+208</f>
        <v>32975</v>
      </c>
      <c r="K1417" s="11">
        <v>1407</v>
      </c>
      <c r="L1417" s="12">
        <f t="shared" si="130"/>
        <v>32976.5625</v>
      </c>
      <c r="M1417" s="12">
        <f t="shared" si="131"/>
        <v>1.5625</v>
      </c>
      <c r="N1417" s="13">
        <f>32767+208</f>
        <v>32975</v>
      </c>
    </row>
    <row r="1418" spans="1:14" x14ac:dyDescent="0.25">
      <c r="A1418" s="11">
        <v>1408</v>
      </c>
      <c r="B1418" s="12">
        <f t="shared" si="126"/>
        <v>33000</v>
      </c>
      <c r="C1418" s="12">
        <f t="shared" si="127"/>
        <v>0</v>
      </c>
      <c r="D1418" s="13">
        <f>32767+233</f>
        <v>33000</v>
      </c>
      <c r="F1418" s="11">
        <v>1408</v>
      </c>
      <c r="G1418" s="12">
        <f t="shared" si="128"/>
        <v>33000</v>
      </c>
      <c r="H1418" s="12">
        <f t="shared" si="129"/>
        <v>0</v>
      </c>
      <c r="I1418" s="13">
        <f>32767+233</f>
        <v>33000</v>
      </c>
      <c r="K1418" s="11">
        <v>1408</v>
      </c>
      <c r="L1418" s="12">
        <f t="shared" si="130"/>
        <v>33000</v>
      </c>
      <c r="M1418" s="12">
        <f t="shared" si="131"/>
        <v>0</v>
      </c>
      <c r="N1418" s="13">
        <f>32767+233</f>
        <v>33000</v>
      </c>
    </row>
    <row r="1419" spans="1:14" x14ac:dyDescent="0.25">
      <c r="A1419" s="11">
        <v>1409</v>
      </c>
      <c r="B1419" s="12">
        <f t="shared" si="126"/>
        <v>33023.4375</v>
      </c>
      <c r="C1419" s="12">
        <f t="shared" si="127"/>
        <v>23.4375</v>
      </c>
      <c r="D1419" s="13">
        <f>32767+233</f>
        <v>33000</v>
      </c>
      <c r="F1419" s="11">
        <v>1409</v>
      </c>
      <c r="G1419" s="12">
        <f t="shared" si="128"/>
        <v>33023.4375</v>
      </c>
      <c r="H1419" s="12">
        <f t="shared" si="129"/>
        <v>13.4375</v>
      </c>
      <c r="I1419" s="13">
        <f>32767+243</f>
        <v>33010</v>
      </c>
      <c r="K1419" s="11">
        <v>1409</v>
      </c>
      <c r="L1419" s="12">
        <f t="shared" si="130"/>
        <v>33023.4375</v>
      </c>
      <c r="M1419" s="12">
        <f t="shared" si="131"/>
        <v>13.4375</v>
      </c>
      <c r="N1419" s="13">
        <f>32767+243</f>
        <v>33010</v>
      </c>
    </row>
    <row r="1420" spans="1:14" x14ac:dyDescent="0.25">
      <c r="A1420" s="11">
        <v>1410</v>
      </c>
      <c r="B1420" s="12">
        <f t="shared" si="126"/>
        <v>33046.875</v>
      </c>
      <c r="C1420" s="12">
        <f t="shared" si="127"/>
        <v>46.875</v>
      </c>
      <c r="D1420" s="13">
        <f>32767+233</f>
        <v>33000</v>
      </c>
      <c r="F1420" s="11">
        <v>1410</v>
      </c>
      <c r="G1420" s="12">
        <f t="shared" si="128"/>
        <v>33046.875</v>
      </c>
      <c r="H1420" s="12">
        <f t="shared" si="129"/>
        <v>11.875</v>
      </c>
      <c r="I1420" s="13">
        <f>32767+268</f>
        <v>33035</v>
      </c>
      <c r="K1420" s="11">
        <v>1410</v>
      </c>
      <c r="L1420" s="12">
        <f t="shared" si="130"/>
        <v>33046.875</v>
      </c>
      <c r="M1420" s="12">
        <f t="shared" si="131"/>
        <v>11.875</v>
      </c>
      <c r="N1420" s="13">
        <f>32767+268</f>
        <v>33035</v>
      </c>
    </row>
    <row r="1421" spans="1:14" x14ac:dyDescent="0.25">
      <c r="A1421" s="11">
        <v>1411</v>
      </c>
      <c r="B1421" s="12">
        <f t="shared" ref="B1421:B1484" si="132">A1421*375/16</f>
        <v>33070.3125</v>
      </c>
      <c r="C1421" s="12">
        <f t="shared" ref="C1421:C1484" si="133">B1421-D1421</f>
        <v>70.3125</v>
      </c>
      <c r="D1421" s="13">
        <f>32767+233</f>
        <v>33000</v>
      </c>
      <c r="F1421" s="11">
        <v>1411</v>
      </c>
      <c r="G1421" s="12">
        <f t="shared" ref="G1421:G1484" si="134">F1421*375/16</f>
        <v>33070.3125</v>
      </c>
      <c r="H1421" s="12">
        <f t="shared" ref="H1421:H1484" si="135">G1421-I1421</f>
        <v>10.3125</v>
      </c>
      <c r="I1421" s="13">
        <f>32767+293</f>
        <v>33060</v>
      </c>
      <c r="K1421" s="11">
        <v>1411</v>
      </c>
      <c r="L1421" s="12">
        <f t="shared" ref="L1421:L1484" si="136">K1421*375/16</f>
        <v>33070.3125</v>
      </c>
      <c r="M1421" s="12">
        <f t="shared" ref="M1421:M1484" si="137">L1421-N1421</f>
        <v>10.3125</v>
      </c>
      <c r="N1421" s="13">
        <f>32767+293</f>
        <v>33060</v>
      </c>
    </row>
    <row r="1422" spans="1:14" x14ac:dyDescent="0.25">
      <c r="A1422" s="11">
        <v>1412</v>
      </c>
      <c r="B1422" s="12">
        <f t="shared" si="132"/>
        <v>33093.75</v>
      </c>
      <c r="C1422" s="12">
        <f t="shared" si="133"/>
        <v>93.75</v>
      </c>
      <c r="D1422" s="13">
        <f>32767+233</f>
        <v>33000</v>
      </c>
      <c r="F1422" s="11">
        <v>1412</v>
      </c>
      <c r="G1422" s="12">
        <f t="shared" si="134"/>
        <v>33093.75</v>
      </c>
      <c r="H1422" s="12">
        <f t="shared" si="135"/>
        <v>8.75</v>
      </c>
      <c r="I1422" s="13">
        <f>32767+318</f>
        <v>33085</v>
      </c>
      <c r="K1422" s="11">
        <v>1412</v>
      </c>
      <c r="L1422" s="12">
        <f t="shared" si="136"/>
        <v>33093.75</v>
      </c>
      <c r="M1422" s="12">
        <f t="shared" si="137"/>
        <v>8.75</v>
      </c>
      <c r="N1422" s="13">
        <f>32767+318</f>
        <v>33085</v>
      </c>
    </row>
    <row r="1423" spans="1:14" x14ac:dyDescent="0.25">
      <c r="A1423" s="11">
        <v>1413</v>
      </c>
      <c r="B1423" s="12">
        <f t="shared" si="132"/>
        <v>33117.1875</v>
      </c>
      <c r="C1423" s="12">
        <f t="shared" si="133"/>
        <v>117.1875</v>
      </c>
      <c r="D1423" s="13">
        <f>32767+233</f>
        <v>33000</v>
      </c>
      <c r="F1423" s="11">
        <v>1413</v>
      </c>
      <c r="G1423" s="12">
        <f t="shared" si="134"/>
        <v>33117.1875</v>
      </c>
      <c r="H1423" s="12">
        <f t="shared" si="135"/>
        <v>7.1875</v>
      </c>
      <c r="I1423" s="13">
        <f>32767+343</f>
        <v>33110</v>
      </c>
      <c r="K1423" s="11">
        <v>1413</v>
      </c>
      <c r="L1423" s="12">
        <f t="shared" si="136"/>
        <v>33117.1875</v>
      </c>
      <c r="M1423" s="12">
        <f t="shared" si="137"/>
        <v>7.1875</v>
      </c>
      <c r="N1423" s="13">
        <f>32767+343</f>
        <v>33110</v>
      </c>
    </row>
    <row r="1424" spans="1:14" x14ac:dyDescent="0.25">
      <c r="A1424" s="11">
        <v>1414</v>
      </c>
      <c r="B1424" s="12">
        <f t="shared" si="132"/>
        <v>33140.625</v>
      </c>
      <c r="C1424" s="12">
        <f t="shared" si="133"/>
        <v>140.625</v>
      </c>
      <c r="D1424" s="13">
        <f>32767+233</f>
        <v>33000</v>
      </c>
      <c r="F1424" s="11">
        <v>1414</v>
      </c>
      <c r="G1424" s="12">
        <f t="shared" si="134"/>
        <v>33140.625</v>
      </c>
      <c r="H1424" s="12">
        <f t="shared" si="135"/>
        <v>5.625</v>
      </c>
      <c r="I1424" s="13">
        <f>32767+368</f>
        <v>33135</v>
      </c>
      <c r="K1424" s="11">
        <v>1414</v>
      </c>
      <c r="L1424" s="12">
        <f t="shared" si="136"/>
        <v>33140.625</v>
      </c>
      <c r="M1424" s="12">
        <f t="shared" si="137"/>
        <v>5.625</v>
      </c>
      <c r="N1424" s="13">
        <f>32767+368</f>
        <v>33135</v>
      </c>
    </row>
    <row r="1425" spans="1:14" x14ac:dyDescent="0.25">
      <c r="A1425" s="11">
        <v>1415</v>
      </c>
      <c r="B1425" s="12">
        <f t="shared" si="132"/>
        <v>33164.0625</v>
      </c>
      <c r="C1425" s="12">
        <f t="shared" si="133"/>
        <v>164.0625</v>
      </c>
      <c r="D1425" s="13">
        <f>32767+233</f>
        <v>33000</v>
      </c>
      <c r="F1425" s="11">
        <v>1415</v>
      </c>
      <c r="G1425" s="12">
        <f t="shared" si="134"/>
        <v>33164.0625</v>
      </c>
      <c r="H1425" s="12">
        <f t="shared" si="135"/>
        <v>4.0625</v>
      </c>
      <c r="I1425" s="13">
        <f>32767+393</f>
        <v>33160</v>
      </c>
      <c r="K1425" s="11">
        <v>1415</v>
      </c>
      <c r="L1425" s="12">
        <f t="shared" si="136"/>
        <v>33164.0625</v>
      </c>
      <c r="M1425" s="12">
        <f t="shared" si="137"/>
        <v>4.0625</v>
      </c>
      <c r="N1425" s="13">
        <f>32767+393</f>
        <v>33160</v>
      </c>
    </row>
    <row r="1426" spans="1:14" x14ac:dyDescent="0.25">
      <c r="A1426" s="11">
        <v>1416</v>
      </c>
      <c r="B1426" s="12">
        <f t="shared" si="132"/>
        <v>33187.5</v>
      </c>
      <c r="C1426" s="12">
        <f t="shared" si="133"/>
        <v>187.5</v>
      </c>
      <c r="D1426" s="13">
        <f>32767+233</f>
        <v>33000</v>
      </c>
      <c r="F1426" s="11">
        <v>1416</v>
      </c>
      <c r="G1426" s="12">
        <f t="shared" si="134"/>
        <v>33187.5</v>
      </c>
      <c r="H1426" s="12">
        <f t="shared" si="135"/>
        <v>2.5</v>
      </c>
      <c r="I1426" s="13">
        <f>32767+418</f>
        <v>33185</v>
      </c>
      <c r="K1426" s="11">
        <v>1416</v>
      </c>
      <c r="L1426" s="12">
        <f t="shared" si="136"/>
        <v>33187.5</v>
      </c>
      <c r="M1426" s="12">
        <f t="shared" si="137"/>
        <v>2.5</v>
      </c>
      <c r="N1426" s="13">
        <f>32767+418</f>
        <v>33185</v>
      </c>
    </row>
    <row r="1427" spans="1:14" x14ac:dyDescent="0.25">
      <c r="A1427" s="11">
        <v>1417</v>
      </c>
      <c r="B1427" s="12">
        <f t="shared" si="132"/>
        <v>33210.9375</v>
      </c>
      <c r="C1427" s="12">
        <f t="shared" si="133"/>
        <v>210.9375</v>
      </c>
      <c r="D1427" s="13">
        <f>32767+233</f>
        <v>33000</v>
      </c>
      <c r="F1427" s="11">
        <v>1417</v>
      </c>
      <c r="G1427" s="12">
        <f t="shared" si="134"/>
        <v>33210.9375</v>
      </c>
      <c r="H1427" s="12">
        <f t="shared" si="135"/>
        <v>10.9375</v>
      </c>
      <c r="I1427" s="13">
        <f>32767+433</f>
        <v>33200</v>
      </c>
      <c r="K1427" s="11">
        <v>1417</v>
      </c>
      <c r="L1427" s="12">
        <f t="shared" si="136"/>
        <v>33210.9375</v>
      </c>
      <c r="M1427" s="12">
        <f t="shared" si="137"/>
        <v>10.9375</v>
      </c>
      <c r="N1427" s="13">
        <f>32767+433</f>
        <v>33200</v>
      </c>
    </row>
    <row r="1428" spans="1:14" x14ac:dyDescent="0.25">
      <c r="A1428" s="11">
        <v>1418</v>
      </c>
      <c r="B1428" s="12">
        <f t="shared" si="132"/>
        <v>33234.375</v>
      </c>
      <c r="C1428" s="12">
        <f t="shared" si="133"/>
        <v>234.375</v>
      </c>
      <c r="D1428" s="13">
        <f>32767+233</f>
        <v>33000</v>
      </c>
      <c r="F1428" s="11">
        <v>1418</v>
      </c>
      <c r="G1428" s="12">
        <f t="shared" si="134"/>
        <v>33234.375</v>
      </c>
      <c r="H1428" s="12">
        <f t="shared" si="135"/>
        <v>9.375</v>
      </c>
      <c r="I1428" s="13">
        <f>32767+458</f>
        <v>33225</v>
      </c>
      <c r="K1428" s="11">
        <v>1418</v>
      </c>
      <c r="L1428" s="12">
        <f t="shared" si="136"/>
        <v>33234.375</v>
      </c>
      <c r="M1428" s="12">
        <f t="shared" si="137"/>
        <v>9.375</v>
      </c>
      <c r="N1428" s="13">
        <f>32767+458</f>
        <v>33225</v>
      </c>
    </row>
    <row r="1429" spans="1:14" x14ac:dyDescent="0.25">
      <c r="A1429" s="11">
        <v>1419</v>
      </c>
      <c r="B1429" s="12">
        <f t="shared" si="132"/>
        <v>33257.8125</v>
      </c>
      <c r="C1429" s="12">
        <f t="shared" si="133"/>
        <v>257.8125</v>
      </c>
      <c r="D1429" s="13">
        <f>32767+233</f>
        <v>33000</v>
      </c>
      <c r="F1429" s="11">
        <v>1419</v>
      </c>
      <c r="G1429" s="12">
        <f t="shared" si="134"/>
        <v>33257.8125</v>
      </c>
      <c r="H1429" s="12">
        <f t="shared" si="135"/>
        <v>7.8125</v>
      </c>
      <c r="I1429" s="13">
        <f>32767+483</f>
        <v>33250</v>
      </c>
      <c r="K1429" s="11">
        <v>1419</v>
      </c>
      <c r="L1429" s="12">
        <f t="shared" si="136"/>
        <v>33257.8125</v>
      </c>
      <c r="M1429" s="12">
        <f t="shared" si="137"/>
        <v>7.8125</v>
      </c>
      <c r="N1429" s="13">
        <f>32767+483</f>
        <v>33250</v>
      </c>
    </row>
    <row r="1430" spans="1:14" x14ac:dyDescent="0.25">
      <c r="A1430" s="11">
        <v>1420</v>
      </c>
      <c r="B1430" s="12">
        <f t="shared" si="132"/>
        <v>33281.25</v>
      </c>
      <c r="C1430" s="12">
        <f t="shared" si="133"/>
        <v>281.25</v>
      </c>
      <c r="D1430" s="13">
        <f>32767+233</f>
        <v>33000</v>
      </c>
      <c r="F1430" s="11">
        <v>1420</v>
      </c>
      <c r="G1430" s="12">
        <f t="shared" si="134"/>
        <v>33281.25</v>
      </c>
      <c r="H1430" s="12">
        <f t="shared" si="135"/>
        <v>6.25</v>
      </c>
      <c r="I1430" s="13">
        <f>32767+508</f>
        <v>33275</v>
      </c>
      <c r="K1430" s="11">
        <v>1420</v>
      </c>
      <c r="L1430" s="12">
        <f t="shared" si="136"/>
        <v>33281.25</v>
      </c>
      <c r="M1430" s="12">
        <f t="shared" si="137"/>
        <v>6.25</v>
      </c>
      <c r="N1430" s="13">
        <f>32767+508</f>
        <v>33275</v>
      </c>
    </row>
    <row r="1431" spans="1:14" x14ac:dyDescent="0.25">
      <c r="A1431" s="11">
        <v>1421</v>
      </c>
      <c r="B1431" s="12">
        <f t="shared" si="132"/>
        <v>33304.6875</v>
      </c>
      <c r="C1431" s="12">
        <f t="shared" si="133"/>
        <v>304.6875</v>
      </c>
      <c r="D1431" s="13">
        <f>32767+233</f>
        <v>33000</v>
      </c>
      <c r="F1431" s="11">
        <v>1421</v>
      </c>
      <c r="G1431" s="12">
        <f t="shared" si="134"/>
        <v>33304.6875</v>
      </c>
      <c r="H1431" s="12">
        <f t="shared" si="135"/>
        <v>4.6875</v>
      </c>
      <c r="I1431" s="13">
        <f>32767+533</f>
        <v>33300</v>
      </c>
      <c r="K1431" s="11">
        <v>1421</v>
      </c>
      <c r="L1431" s="12">
        <f t="shared" si="136"/>
        <v>33304.6875</v>
      </c>
      <c r="M1431" s="12">
        <f t="shared" si="137"/>
        <v>4.6875</v>
      </c>
      <c r="N1431" s="13">
        <f>32767+533</f>
        <v>33300</v>
      </c>
    </row>
    <row r="1432" spans="1:14" x14ac:dyDescent="0.25">
      <c r="A1432" s="11">
        <v>1422</v>
      </c>
      <c r="B1432" s="12">
        <f t="shared" si="132"/>
        <v>33328.125</v>
      </c>
      <c r="C1432" s="12">
        <f t="shared" si="133"/>
        <v>328.125</v>
      </c>
      <c r="D1432" s="13">
        <f>32767+233</f>
        <v>33000</v>
      </c>
      <c r="F1432" s="11">
        <v>1422</v>
      </c>
      <c r="G1432" s="12">
        <f t="shared" si="134"/>
        <v>33328.125</v>
      </c>
      <c r="H1432" s="12">
        <f t="shared" si="135"/>
        <v>3.125</v>
      </c>
      <c r="I1432" s="13">
        <f>32767+558</f>
        <v>33325</v>
      </c>
      <c r="K1432" s="11">
        <v>1422</v>
      </c>
      <c r="L1432" s="12">
        <f t="shared" si="136"/>
        <v>33328.125</v>
      </c>
      <c r="M1432" s="12">
        <f t="shared" si="137"/>
        <v>3.125</v>
      </c>
      <c r="N1432" s="13">
        <f>32767+558</f>
        <v>33325</v>
      </c>
    </row>
    <row r="1433" spans="1:14" x14ac:dyDescent="0.25">
      <c r="A1433" s="11">
        <v>1423</v>
      </c>
      <c r="B1433" s="12">
        <f t="shared" si="132"/>
        <v>33351.5625</v>
      </c>
      <c r="C1433" s="12">
        <f t="shared" si="133"/>
        <v>351.5625</v>
      </c>
      <c r="D1433" s="13">
        <f>32767+233</f>
        <v>33000</v>
      </c>
      <c r="F1433" s="11">
        <v>1423</v>
      </c>
      <c r="G1433" s="12">
        <f t="shared" si="134"/>
        <v>33351.5625</v>
      </c>
      <c r="H1433" s="12">
        <f t="shared" si="135"/>
        <v>1.5625</v>
      </c>
      <c r="I1433" s="13">
        <f>32767+583</f>
        <v>33350</v>
      </c>
      <c r="K1433" s="11">
        <v>1423</v>
      </c>
      <c r="L1433" s="12">
        <f t="shared" si="136"/>
        <v>33351.5625</v>
      </c>
      <c r="M1433" s="12">
        <f t="shared" si="137"/>
        <v>1.5625</v>
      </c>
      <c r="N1433" s="13">
        <f>32767+583</f>
        <v>33350</v>
      </c>
    </row>
    <row r="1434" spans="1:14" x14ac:dyDescent="0.25">
      <c r="A1434" s="11">
        <v>1424</v>
      </c>
      <c r="B1434" s="12">
        <f t="shared" si="132"/>
        <v>33375</v>
      </c>
      <c r="C1434" s="12">
        <f t="shared" si="133"/>
        <v>0</v>
      </c>
      <c r="D1434" s="13">
        <f>32767+608</f>
        <v>33375</v>
      </c>
      <c r="F1434" s="11">
        <v>1424</v>
      </c>
      <c r="G1434" s="12">
        <f t="shared" si="134"/>
        <v>33375</v>
      </c>
      <c r="H1434" s="12">
        <f t="shared" si="135"/>
        <v>0</v>
      </c>
      <c r="I1434" s="13">
        <f>32767+608</f>
        <v>33375</v>
      </c>
      <c r="K1434" s="11">
        <v>1424</v>
      </c>
      <c r="L1434" s="12">
        <f t="shared" si="136"/>
        <v>33375</v>
      </c>
      <c r="M1434" s="12">
        <f t="shared" si="137"/>
        <v>0</v>
      </c>
      <c r="N1434" s="13">
        <f>32767+608</f>
        <v>33375</v>
      </c>
    </row>
    <row r="1435" spans="1:14" x14ac:dyDescent="0.25">
      <c r="A1435" s="11">
        <v>1425</v>
      </c>
      <c r="B1435" s="12">
        <f t="shared" si="132"/>
        <v>33398.4375</v>
      </c>
      <c r="C1435" s="12">
        <f t="shared" si="133"/>
        <v>23.4375</v>
      </c>
      <c r="D1435" s="13">
        <f>32767+608</f>
        <v>33375</v>
      </c>
      <c r="F1435" s="11">
        <v>1425</v>
      </c>
      <c r="G1435" s="12">
        <f t="shared" si="134"/>
        <v>33398.4375</v>
      </c>
      <c r="H1435" s="12">
        <f t="shared" si="135"/>
        <v>13.4375</v>
      </c>
      <c r="I1435" s="13">
        <f>32767+618</f>
        <v>33385</v>
      </c>
      <c r="K1435" s="11">
        <v>1425</v>
      </c>
      <c r="L1435" s="12">
        <f t="shared" si="136"/>
        <v>33398.4375</v>
      </c>
      <c r="M1435" s="12">
        <f t="shared" si="137"/>
        <v>13.4375</v>
      </c>
      <c r="N1435" s="13">
        <f>32767+618</f>
        <v>33385</v>
      </c>
    </row>
    <row r="1436" spans="1:14" x14ac:dyDescent="0.25">
      <c r="A1436" s="11">
        <v>1426</v>
      </c>
      <c r="B1436" s="12">
        <f t="shared" si="132"/>
        <v>33421.875</v>
      </c>
      <c r="C1436" s="12">
        <f t="shared" si="133"/>
        <v>46.875</v>
      </c>
      <c r="D1436" s="13">
        <f>32767+608</f>
        <v>33375</v>
      </c>
      <c r="F1436" s="11">
        <v>1426</v>
      </c>
      <c r="G1436" s="12">
        <f t="shared" si="134"/>
        <v>33421.875</v>
      </c>
      <c r="H1436" s="12">
        <f t="shared" si="135"/>
        <v>11.875</v>
      </c>
      <c r="I1436" s="13">
        <f>32767+643</f>
        <v>33410</v>
      </c>
      <c r="K1436" s="11">
        <v>1426</v>
      </c>
      <c r="L1436" s="12">
        <f t="shared" si="136"/>
        <v>33421.875</v>
      </c>
      <c r="M1436" s="12">
        <f t="shared" si="137"/>
        <v>11.875</v>
      </c>
      <c r="N1436" s="13">
        <f>32767+643</f>
        <v>33410</v>
      </c>
    </row>
    <row r="1437" spans="1:14" x14ac:dyDescent="0.25">
      <c r="A1437" s="11">
        <v>1427</v>
      </c>
      <c r="B1437" s="12">
        <f t="shared" si="132"/>
        <v>33445.3125</v>
      </c>
      <c r="C1437" s="12">
        <f t="shared" si="133"/>
        <v>70.3125</v>
      </c>
      <c r="D1437" s="13">
        <f>32767+608</f>
        <v>33375</v>
      </c>
      <c r="F1437" s="11">
        <v>1427</v>
      </c>
      <c r="G1437" s="12">
        <f t="shared" si="134"/>
        <v>33445.3125</v>
      </c>
      <c r="H1437" s="12">
        <f t="shared" si="135"/>
        <v>10.3125</v>
      </c>
      <c r="I1437" s="13">
        <f>32767+668</f>
        <v>33435</v>
      </c>
      <c r="K1437" s="11">
        <v>1427</v>
      </c>
      <c r="L1437" s="12">
        <f t="shared" si="136"/>
        <v>33445.3125</v>
      </c>
      <c r="M1437" s="12">
        <f t="shared" si="137"/>
        <v>10.3125</v>
      </c>
      <c r="N1437" s="13">
        <f>32767+668</f>
        <v>33435</v>
      </c>
    </row>
    <row r="1438" spans="1:14" x14ac:dyDescent="0.25">
      <c r="A1438" s="11">
        <v>1428</v>
      </c>
      <c r="B1438" s="12">
        <f t="shared" si="132"/>
        <v>33468.75</v>
      </c>
      <c r="C1438" s="12">
        <f t="shared" si="133"/>
        <v>93.75</v>
      </c>
      <c r="D1438" s="13">
        <f>32767+608</f>
        <v>33375</v>
      </c>
      <c r="F1438" s="11">
        <v>1428</v>
      </c>
      <c r="G1438" s="12">
        <f t="shared" si="134"/>
        <v>33468.75</v>
      </c>
      <c r="H1438" s="12">
        <f t="shared" si="135"/>
        <v>8.75</v>
      </c>
      <c r="I1438" s="13">
        <f>32767+693</f>
        <v>33460</v>
      </c>
      <c r="K1438" s="11">
        <v>1428</v>
      </c>
      <c r="L1438" s="12">
        <f t="shared" si="136"/>
        <v>33468.75</v>
      </c>
      <c r="M1438" s="12">
        <f t="shared" si="137"/>
        <v>8.75</v>
      </c>
      <c r="N1438" s="13">
        <f>32767+693</f>
        <v>33460</v>
      </c>
    </row>
    <row r="1439" spans="1:14" x14ac:dyDescent="0.25">
      <c r="A1439" s="11">
        <v>1429</v>
      </c>
      <c r="B1439" s="12">
        <f t="shared" si="132"/>
        <v>33492.1875</v>
      </c>
      <c r="C1439" s="12">
        <f t="shared" si="133"/>
        <v>117.1875</v>
      </c>
      <c r="D1439" s="13">
        <f>32767+608</f>
        <v>33375</v>
      </c>
      <c r="F1439" s="11">
        <v>1429</v>
      </c>
      <c r="G1439" s="12">
        <f t="shared" si="134"/>
        <v>33492.1875</v>
      </c>
      <c r="H1439" s="12">
        <f t="shared" si="135"/>
        <v>7.1875</v>
      </c>
      <c r="I1439" s="13">
        <f>32767+718</f>
        <v>33485</v>
      </c>
      <c r="K1439" s="11">
        <v>1429</v>
      </c>
      <c r="L1439" s="12">
        <f t="shared" si="136"/>
        <v>33492.1875</v>
      </c>
      <c r="M1439" s="12">
        <f t="shared" si="137"/>
        <v>7.1875</v>
      </c>
      <c r="N1439" s="13">
        <f>32767+718</f>
        <v>33485</v>
      </c>
    </row>
    <row r="1440" spans="1:14" x14ac:dyDescent="0.25">
      <c r="A1440" s="11">
        <v>1430</v>
      </c>
      <c r="B1440" s="12">
        <f t="shared" si="132"/>
        <v>33515.625</v>
      </c>
      <c r="C1440" s="12">
        <f t="shared" si="133"/>
        <v>140.625</v>
      </c>
      <c r="D1440" s="13">
        <f>32767+608</f>
        <v>33375</v>
      </c>
      <c r="F1440" s="11">
        <v>1430</v>
      </c>
      <c r="G1440" s="12">
        <f t="shared" si="134"/>
        <v>33515.625</v>
      </c>
      <c r="H1440" s="12">
        <f t="shared" si="135"/>
        <v>5.625</v>
      </c>
      <c r="I1440" s="13">
        <f>32767+743</f>
        <v>33510</v>
      </c>
      <c r="K1440" s="11">
        <v>1430</v>
      </c>
      <c r="L1440" s="12">
        <f t="shared" si="136"/>
        <v>33515.625</v>
      </c>
      <c r="M1440" s="12">
        <f t="shared" si="137"/>
        <v>5.625</v>
      </c>
      <c r="N1440" s="13">
        <f>32767+743</f>
        <v>33510</v>
      </c>
    </row>
    <row r="1441" spans="1:14" x14ac:dyDescent="0.25">
      <c r="A1441" s="11">
        <v>1431</v>
      </c>
      <c r="B1441" s="12">
        <f t="shared" si="132"/>
        <v>33539.0625</v>
      </c>
      <c r="C1441" s="12">
        <f t="shared" si="133"/>
        <v>164.0625</v>
      </c>
      <c r="D1441" s="13">
        <f>32767+608</f>
        <v>33375</v>
      </c>
      <c r="F1441" s="11">
        <v>1431</v>
      </c>
      <c r="G1441" s="12">
        <f t="shared" si="134"/>
        <v>33539.0625</v>
      </c>
      <c r="H1441" s="12">
        <f t="shared" si="135"/>
        <v>4.0625</v>
      </c>
      <c r="I1441" s="13">
        <f>32767+768</f>
        <v>33535</v>
      </c>
      <c r="K1441" s="11">
        <v>1431</v>
      </c>
      <c r="L1441" s="12">
        <f t="shared" si="136"/>
        <v>33539.0625</v>
      </c>
      <c r="M1441" s="12">
        <f t="shared" si="137"/>
        <v>4.0625</v>
      </c>
      <c r="N1441" s="13">
        <f>32767+768</f>
        <v>33535</v>
      </c>
    </row>
    <row r="1442" spans="1:14" x14ac:dyDescent="0.25">
      <c r="A1442" s="11">
        <v>1432</v>
      </c>
      <c r="B1442" s="12">
        <f t="shared" si="132"/>
        <v>33562.5</v>
      </c>
      <c r="C1442" s="12">
        <f t="shared" si="133"/>
        <v>187.5</v>
      </c>
      <c r="D1442" s="13">
        <f>32767+608</f>
        <v>33375</v>
      </c>
      <c r="F1442" s="11">
        <v>1432</v>
      </c>
      <c r="G1442" s="12">
        <f t="shared" si="134"/>
        <v>33562.5</v>
      </c>
      <c r="H1442" s="12">
        <f t="shared" si="135"/>
        <v>2.5</v>
      </c>
      <c r="I1442" s="13">
        <f>32767+793</f>
        <v>33560</v>
      </c>
      <c r="K1442" s="11">
        <v>1432</v>
      </c>
      <c r="L1442" s="12">
        <f t="shared" si="136"/>
        <v>33562.5</v>
      </c>
      <c r="M1442" s="12">
        <f t="shared" si="137"/>
        <v>2.5</v>
      </c>
      <c r="N1442" s="13">
        <f>32767+793</f>
        <v>33560</v>
      </c>
    </row>
    <row r="1443" spans="1:14" x14ac:dyDescent="0.25">
      <c r="A1443" s="11">
        <v>1433</v>
      </c>
      <c r="B1443" s="12">
        <f t="shared" si="132"/>
        <v>33585.9375</v>
      </c>
      <c r="C1443" s="12">
        <f t="shared" si="133"/>
        <v>210.9375</v>
      </c>
      <c r="D1443" s="13">
        <f>32767+608</f>
        <v>33375</v>
      </c>
      <c r="F1443" s="11">
        <v>1433</v>
      </c>
      <c r="G1443" s="12">
        <f t="shared" si="134"/>
        <v>33585.9375</v>
      </c>
      <c r="H1443" s="12">
        <f t="shared" si="135"/>
        <v>10.9375</v>
      </c>
      <c r="I1443" s="13">
        <f>32767+808</f>
        <v>33575</v>
      </c>
      <c r="K1443" s="11">
        <v>1433</v>
      </c>
      <c r="L1443" s="12">
        <f t="shared" si="136"/>
        <v>33585.9375</v>
      </c>
      <c r="M1443" s="12">
        <f t="shared" si="137"/>
        <v>10.9375</v>
      </c>
      <c r="N1443" s="13">
        <f>32767+808</f>
        <v>33575</v>
      </c>
    </row>
    <row r="1444" spans="1:14" x14ac:dyDescent="0.25">
      <c r="A1444" s="11">
        <v>1434</v>
      </c>
      <c r="B1444" s="12">
        <f t="shared" si="132"/>
        <v>33609.375</v>
      </c>
      <c r="C1444" s="12">
        <f t="shared" si="133"/>
        <v>234.375</v>
      </c>
      <c r="D1444" s="13">
        <f>32767+608</f>
        <v>33375</v>
      </c>
      <c r="F1444" s="11">
        <v>1434</v>
      </c>
      <c r="G1444" s="12">
        <f t="shared" si="134"/>
        <v>33609.375</v>
      </c>
      <c r="H1444" s="12">
        <f t="shared" si="135"/>
        <v>9.375</v>
      </c>
      <c r="I1444" s="13">
        <f>32767+833</f>
        <v>33600</v>
      </c>
      <c r="K1444" s="11">
        <v>1434</v>
      </c>
      <c r="L1444" s="12">
        <f t="shared" si="136"/>
        <v>33609.375</v>
      </c>
      <c r="M1444" s="12">
        <f t="shared" si="137"/>
        <v>9.375</v>
      </c>
      <c r="N1444" s="13">
        <f>32767+833</f>
        <v>33600</v>
      </c>
    </row>
    <row r="1445" spans="1:14" x14ac:dyDescent="0.25">
      <c r="A1445" s="11">
        <v>1435</v>
      </c>
      <c r="B1445" s="12">
        <f t="shared" si="132"/>
        <v>33632.8125</v>
      </c>
      <c r="C1445" s="12">
        <f t="shared" si="133"/>
        <v>257.8125</v>
      </c>
      <c r="D1445" s="13">
        <f>32767+608</f>
        <v>33375</v>
      </c>
      <c r="F1445" s="11">
        <v>1435</v>
      </c>
      <c r="G1445" s="12">
        <f t="shared" si="134"/>
        <v>33632.8125</v>
      </c>
      <c r="H1445" s="12">
        <f t="shared" si="135"/>
        <v>7.8125</v>
      </c>
      <c r="I1445" s="13">
        <f>32767+858</f>
        <v>33625</v>
      </c>
      <c r="K1445" s="11">
        <v>1435</v>
      </c>
      <c r="L1445" s="12">
        <f t="shared" si="136"/>
        <v>33632.8125</v>
      </c>
      <c r="M1445" s="12">
        <f t="shared" si="137"/>
        <v>7.8125</v>
      </c>
      <c r="N1445" s="13">
        <f>32767+858</f>
        <v>33625</v>
      </c>
    </row>
    <row r="1446" spans="1:14" x14ac:dyDescent="0.25">
      <c r="A1446" s="11">
        <v>1436</v>
      </c>
      <c r="B1446" s="12">
        <f t="shared" si="132"/>
        <v>33656.25</v>
      </c>
      <c r="C1446" s="12">
        <f t="shared" si="133"/>
        <v>281.25</v>
      </c>
      <c r="D1446" s="13">
        <f>32767+608</f>
        <v>33375</v>
      </c>
      <c r="F1446" s="11">
        <v>1436</v>
      </c>
      <c r="G1446" s="12">
        <f t="shared" si="134"/>
        <v>33656.25</v>
      </c>
      <c r="H1446" s="12">
        <f t="shared" si="135"/>
        <v>6.25</v>
      </c>
      <c r="I1446" s="13">
        <f>32767+883</f>
        <v>33650</v>
      </c>
      <c r="K1446" s="11">
        <v>1436</v>
      </c>
      <c r="L1446" s="12">
        <f t="shared" si="136"/>
        <v>33656.25</v>
      </c>
      <c r="M1446" s="12">
        <f t="shared" si="137"/>
        <v>6.25</v>
      </c>
      <c r="N1446" s="13">
        <f>32767+883</f>
        <v>33650</v>
      </c>
    </row>
    <row r="1447" spans="1:14" x14ac:dyDescent="0.25">
      <c r="A1447" s="11">
        <v>1437</v>
      </c>
      <c r="B1447" s="12">
        <f t="shared" si="132"/>
        <v>33679.6875</v>
      </c>
      <c r="C1447" s="12">
        <f t="shared" si="133"/>
        <v>304.6875</v>
      </c>
      <c r="D1447" s="13">
        <f>32767+608</f>
        <v>33375</v>
      </c>
      <c r="F1447" s="11">
        <v>1437</v>
      </c>
      <c r="G1447" s="12">
        <f t="shared" si="134"/>
        <v>33679.6875</v>
      </c>
      <c r="H1447" s="12">
        <f t="shared" si="135"/>
        <v>4.6875</v>
      </c>
      <c r="I1447" s="13">
        <f>32767+908</f>
        <v>33675</v>
      </c>
      <c r="K1447" s="11">
        <v>1437</v>
      </c>
      <c r="L1447" s="12">
        <f t="shared" si="136"/>
        <v>33679.6875</v>
      </c>
      <c r="M1447" s="12">
        <f t="shared" si="137"/>
        <v>4.6875</v>
      </c>
      <c r="N1447" s="13">
        <f>32767+908</f>
        <v>33675</v>
      </c>
    </row>
    <row r="1448" spans="1:14" x14ac:dyDescent="0.25">
      <c r="A1448" s="11">
        <v>1438</v>
      </c>
      <c r="B1448" s="12">
        <f t="shared" si="132"/>
        <v>33703.125</v>
      </c>
      <c r="C1448" s="12">
        <f t="shared" si="133"/>
        <v>328.125</v>
      </c>
      <c r="D1448" s="13">
        <f>32767+608</f>
        <v>33375</v>
      </c>
      <c r="F1448" s="11">
        <v>1438</v>
      </c>
      <c r="G1448" s="12">
        <f t="shared" si="134"/>
        <v>33703.125</v>
      </c>
      <c r="H1448" s="12">
        <f t="shared" si="135"/>
        <v>3.125</v>
      </c>
      <c r="I1448" s="13">
        <f>32767+933</f>
        <v>33700</v>
      </c>
      <c r="K1448" s="11">
        <v>1438</v>
      </c>
      <c r="L1448" s="12">
        <f t="shared" si="136"/>
        <v>33703.125</v>
      </c>
      <c r="M1448" s="12">
        <f t="shared" si="137"/>
        <v>3.125</v>
      </c>
      <c r="N1448" s="13">
        <f>32767+933</f>
        <v>33700</v>
      </c>
    </row>
    <row r="1449" spans="1:14" x14ac:dyDescent="0.25">
      <c r="A1449" s="11">
        <v>1439</v>
      </c>
      <c r="B1449" s="12">
        <f t="shared" si="132"/>
        <v>33726.5625</v>
      </c>
      <c r="C1449" s="12">
        <f t="shared" si="133"/>
        <v>351.5625</v>
      </c>
      <c r="D1449" s="13">
        <f>32767+608</f>
        <v>33375</v>
      </c>
      <c r="F1449" s="11">
        <v>1439</v>
      </c>
      <c r="G1449" s="12">
        <f t="shared" si="134"/>
        <v>33726.5625</v>
      </c>
      <c r="H1449" s="12">
        <f t="shared" si="135"/>
        <v>1.5625</v>
      </c>
      <c r="I1449" s="13">
        <f>32767+958</f>
        <v>33725</v>
      </c>
      <c r="K1449" s="11">
        <v>1439</v>
      </c>
      <c r="L1449" s="12">
        <f t="shared" si="136"/>
        <v>33726.5625</v>
      </c>
      <c r="M1449" s="12">
        <f t="shared" si="137"/>
        <v>1.5625</v>
      </c>
      <c r="N1449" s="13">
        <f>32767+958</f>
        <v>33725</v>
      </c>
    </row>
    <row r="1450" spans="1:14" x14ac:dyDescent="0.25">
      <c r="A1450" s="11">
        <v>1440</v>
      </c>
      <c r="B1450" s="12">
        <f t="shared" si="132"/>
        <v>33750</v>
      </c>
      <c r="C1450" s="12">
        <f t="shared" si="133"/>
        <v>0</v>
      </c>
      <c r="D1450" s="13">
        <f>32767+983</f>
        <v>33750</v>
      </c>
      <c r="F1450" s="11">
        <v>1440</v>
      </c>
      <c r="G1450" s="12">
        <f t="shared" si="134"/>
        <v>33750</v>
      </c>
      <c r="H1450" s="12">
        <f t="shared" si="135"/>
        <v>0</v>
      </c>
      <c r="I1450" s="13">
        <f>32767+983</f>
        <v>33750</v>
      </c>
      <c r="K1450" s="11">
        <v>1440</v>
      </c>
      <c r="L1450" s="12">
        <f t="shared" si="136"/>
        <v>33750</v>
      </c>
      <c r="M1450" s="12">
        <f t="shared" si="137"/>
        <v>0</v>
      </c>
      <c r="N1450" s="13">
        <f>32767+983</f>
        <v>33750</v>
      </c>
    </row>
    <row r="1451" spans="1:14" x14ac:dyDescent="0.25">
      <c r="A1451" s="11">
        <v>1441</v>
      </c>
      <c r="B1451" s="12">
        <f t="shared" si="132"/>
        <v>33773.4375</v>
      </c>
      <c r="C1451" s="12">
        <f t="shared" si="133"/>
        <v>23.4375</v>
      </c>
      <c r="D1451" s="13">
        <f>32767+983</f>
        <v>33750</v>
      </c>
      <c r="F1451" s="11">
        <v>1441</v>
      </c>
      <c r="G1451" s="12">
        <f t="shared" si="134"/>
        <v>33773.4375</v>
      </c>
      <c r="H1451" s="12">
        <f t="shared" si="135"/>
        <v>13.4375</v>
      </c>
      <c r="I1451" s="13">
        <f>32767+993</f>
        <v>33760</v>
      </c>
      <c r="K1451" s="11">
        <v>1441</v>
      </c>
      <c r="L1451" s="12">
        <f t="shared" si="136"/>
        <v>33773.4375</v>
      </c>
      <c r="M1451" s="12">
        <f t="shared" si="137"/>
        <v>13.4375</v>
      </c>
      <c r="N1451" s="13">
        <f>32767+993</f>
        <v>33760</v>
      </c>
    </row>
    <row r="1452" spans="1:14" x14ac:dyDescent="0.25">
      <c r="A1452" s="11">
        <v>1442</v>
      </c>
      <c r="B1452" s="12">
        <f t="shared" si="132"/>
        <v>33796.875</v>
      </c>
      <c r="C1452" s="12">
        <f t="shared" si="133"/>
        <v>46.875</v>
      </c>
      <c r="D1452" s="13">
        <f>32767+983</f>
        <v>33750</v>
      </c>
      <c r="F1452" s="11">
        <v>1442</v>
      </c>
      <c r="G1452" s="12">
        <f t="shared" si="134"/>
        <v>33796.875</v>
      </c>
      <c r="H1452" s="12">
        <f t="shared" si="135"/>
        <v>11.875</v>
      </c>
      <c r="I1452" s="13">
        <f>32767+1018</f>
        <v>33785</v>
      </c>
      <c r="K1452" s="11">
        <v>1442</v>
      </c>
      <c r="L1452" s="12">
        <f t="shared" si="136"/>
        <v>33796.875</v>
      </c>
      <c r="M1452" s="12">
        <f t="shared" si="137"/>
        <v>11.875</v>
      </c>
      <c r="N1452" s="13">
        <f>32767+1018</f>
        <v>33785</v>
      </c>
    </row>
    <row r="1453" spans="1:14" x14ac:dyDescent="0.25">
      <c r="A1453" s="11">
        <v>1443</v>
      </c>
      <c r="B1453" s="12">
        <f t="shared" si="132"/>
        <v>33820.3125</v>
      </c>
      <c r="C1453" s="12">
        <f t="shared" si="133"/>
        <v>70.3125</v>
      </c>
      <c r="D1453" s="13">
        <f>32767+983</f>
        <v>33750</v>
      </c>
      <c r="F1453" s="11">
        <v>1443</v>
      </c>
      <c r="G1453" s="12">
        <f t="shared" si="134"/>
        <v>33820.3125</v>
      </c>
      <c r="H1453" s="12">
        <f t="shared" si="135"/>
        <v>10.3125</v>
      </c>
      <c r="I1453" s="13">
        <f>32767+1043</f>
        <v>33810</v>
      </c>
      <c r="K1453" s="11">
        <v>1443</v>
      </c>
      <c r="L1453" s="12">
        <f t="shared" si="136"/>
        <v>33820.3125</v>
      </c>
      <c r="M1453" s="12">
        <f t="shared" si="137"/>
        <v>10.3125</v>
      </c>
      <c r="N1453" s="13">
        <f>32767+1043</f>
        <v>33810</v>
      </c>
    </row>
    <row r="1454" spans="1:14" x14ac:dyDescent="0.25">
      <c r="A1454" s="11">
        <v>1444</v>
      </c>
      <c r="B1454" s="12">
        <f t="shared" si="132"/>
        <v>33843.75</v>
      </c>
      <c r="C1454" s="12">
        <f t="shared" si="133"/>
        <v>93.75</v>
      </c>
      <c r="D1454" s="13">
        <f>32767+983</f>
        <v>33750</v>
      </c>
      <c r="F1454" s="11">
        <v>1444</v>
      </c>
      <c r="G1454" s="12">
        <f t="shared" si="134"/>
        <v>33843.75</v>
      </c>
      <c r="H1454" s="12">
        <f t="shared" si="135"/>
        <v>8.75</v>
      </c>
      <c r="I1454" s="13">
        <f>32767+1068</f>
        <v>33835</v>
      </c>
      <c r="K1454" s="11">
        <v>1444</v>
      </c>
      <c r="L1454" s="12">
        <f t="shared" si="136"/>
        <v>33843.75</v>
      </c>
      <c r="M1454" s="12">
        <f t="shared" si="137"/>
        <v>8.75</v>
      </c>
      <c r="N1454" s="13">
        <f>32767+1068</f>
        <v>33835</v>
      </c>
    </row>
    <row r="1455" spans="1:14" x14ac:dyDescent="0.25">
      <c r="A1455" s="11">
        <v>1445</v>
      </c>
      <c r="B1455" s="12">
        <f t="shared" si="132"/>
        <v>33867.1875</v>
      </c>
      <c r="C1455" s="12">
        <f t="shared" si="133"/>
        <v>117.1875</v>
      </c>
      <c r="D1455" s="13">
        <f>32767+983</f>
        <v>33750</v>
      </c>
      <c r="F1455" s="11">
        <v>1445</v>
      </c>
      <c r="G1455" s="12">
        <f t="shared" si="134"/>
        <v>33867.1875</v>
      </c>
      <c r="H1455" s="12">
        <f t="shared" si="135"/>
        <v>7.1875</v>
      </c>
      <c r="I1455" s="13">
        <f>32767+1093</f>
        <v>33860</v>
      </c>
      <c r="K1455" s="11">
        <v>1445</v>
      </c>
      <c r="L1455" s="12">
        <f t="shared" si="136"/>
        <v>33867.1875</v>
      </c>
      <c r="M1455" s="12">
        <f t="shared" si="137"/>
        <v>7.1875</v>
      </c>
      <c r="N1455" s="13">
        <f>32767+1093</f>
        <v>33860</v>
      </c>
    </row>
    <row r="1456" spans="1:14" x14ac:dyDescent="0.25">
      <c r="A1456" s="11">
        <v>1446</v>
      </c>
      <c r="B1456" s="12">
        <f t="shared" si="132"/>
        <v>33890.625</v>
      </c>
      <c r="C1456" s="12">
        <f t="shared" si="133"/>
        <v>140.625</v>
      </c>
      <c r="D1456" s="13">
        <f>32767+983</f>
        <v>33750</v>
      </c>
      <c r="F1456" s="11">
        <v>1446</v>
      </c>
      <c r="G1456" s="12">
        <f t="shared" si="134"/>
        <v>33890.625</v>
      </c>
      <c r="H1456" s="12">
        <f t="shared" si="135"/>
        <v>5.625</v>
      </c>
      <c r="I1456" s="13">
        <f>32767+1118</f>
        <v>33885</v>
      </c>
      <c r="K1456" s="11">
        <v>1446</v>
      </c>
      <c r="L1456" s="12">
        <f t="shared" si="136"/>
        <v>33890.625</v>
      </c>
      <c r="M1456" s="12">
        <f t="shared" si="137"/>
        <v>5.625</v>
      </c>
      <c r="N1456" s="13">
        <f>32767+1118</f>
        <v>33885</v>
      </c>
    </row>
    <row r="1457" spans="1:14" x14ac:dyDescent="0.25">
      <c r="A1457" s="11">
        <v>1447</v>
      </c>
      <c r="B1457" s="12">
        <f t="shared" si="132"/>
        <v>33914.0625</v>
      </c>
      <c r="C1457" s="12">
        <f t="shared" si="133"/>
        <v>164.0625</v>
      </c>
      <c r="D1457" s="13">
        <f>32767+983</f>
        <v>33750</v>
      </c>
      <c r="F1457" s="11">
        <v>1447</v>
      </c>
      <c r="G1457" s="12">
        <f t="shared" si="134"/>
        <v>33914.0625</v>
      </c>
      <c r="H1457" s="12">
        <f t="shared" si="135"/>
        <v>4.0625</v>
      </c>
      <c r="I1457" s="13">
        <f>32767+1143</f>
        <v>33910</v>
      </c>
      <c r="K1457" s="11">
        <v>1447</v>
      </c>
      <c r="L1457" s="12">
        <f t="shared" si="136"/>
        <v>33914.0625</v>
      </c>
      <c r="M1457" s="12">
        <f t="shared" si="137"/>
        <v>4.0625</v>
      </c>
      <c r="N1457" s="13">
        <f>32767+1143</f>
        <v>33910</v>
      </c>
    </row>
    <row r="1458" spans="1:14" x14ac:dyDescent="0.25">
      <c r="A1458" s="11">
        <v>1448</v>
      </c>
      <c r="B1458" s="12">
        <f t="shared" si="132"/>
        <v>33937.5</v>
      </c>
      <c r="C1458" s="12">
        <f t="shared" si="133"/>
        <v>187.5</v>
      </c>
      <c r="D1458" s="13">
        <f>32767+983</f>
        <v>33750</v>
      </c>
      <c r="F1458" s="11">
        <v>1448</v>
      </c>
      <c r="G1458" s="12">
        <f t="shared" si="134"/>
        <v>33937.5</v>
      </c>
      <c r="H1458" s="12">
        <f t="shared" si="135"/>
        <v>2.5</v>
      </c>
      <c r="I1458" s="13">
        <f>32767+1168</f>
        <v>33935</v>
      </c>
      <c r="K1458" s="11">
        <v>1448</v>
      </c>
      <c r="L1458" s="12">
        <f t="shared" si="136"/>
        <v>33937.5</v>
      </c>
      <c r="M1458" s="12">
        <f t="shared" si="137"/>
        <v>2.5</v>
      </c>
      <c r="N1458" s="13">
        <f>32767+1168</f>
        <v>33935</v>
      </c>
    </row>
    <row r="1459" spans="1:14" x14ac:dyDescent="0.25">
      <c r="A1459" s="11">
        <v>1449</v>
      </c>
      <c r="B1459" s="12">
        <f t="shared" si="132"/>
        <v>33960.9375</v>
      </c>
      <c r="C1459" s="12">
        <f t="shared" si="133"/>
        <v>210.9375</v>
      </c>
      <c r="D1459" s="13">
        <f>32767+983</f>
        <v>33750</v>
      </c>
      <c r="F1459" s="11">
        <v>1449</v>
      </c>
      <c r="G1459" s="12">
        <f t="shared" si="134"/>
        <v>33960.9375</v>
      </c>
      <c r="H1459" s="12">
        <f t="shared" si="135"/>
        <v>10.9375</v>
      </c>
      <c r="I1459" s="13">
        <f>32767+1183</f>
        <v>33950</v>
      </c>
      <c r="K1459" s="11">
        <v>1449</v>
      </c>
      <c r="L1459" s="12">
        <f t="shared" si="136"/>
        <v>33960.9375</v>
      </c>
      <c r="M1459" s="12">
        <f t="shared" si="137"/>
        <v>10.9375</v>
      </c>
      <c r="N1459" s="13">
        <f>32767+1183</f>
        <v>33950</v>
      </c>
    </row>
    <row r="1460" spans="1:14" x14ac:dyDescent="0.25">
      <c r="A1460" s="11">
        <v>1450</v>
      </c>
      <c r="B1460" s="12">
        <f t="shared" si="132"/>
        <v>33984.375</v>
      </c>
      <c r="C1460" s="12">
        <f t="shared" si="133"/>
        <v>234.375</v>
      </c>
      <c r="D1460" s="13">
        <f>32767+983</f>
        <v>33750</v>
      </c>
      <c r="F1460" s="11">
        <v>1450</v>
      </c>
      <c r="G1460" s="12">
        <f t="shared" si="134"/>
        <v>33984.375</v>
      </c>
      <c r="H1460" s="12">
        <f t="shared" si="135"/>
        <v>9.375</v>
      </c>
      <c r="I1460" s="13">
        <f>32767+1208</f>
        <v>33975</v>
      </c>
      <c r="K1460" s="11">
        <v>1450</v>
      </c>
      <c r="L1460" s="12">
        <f t="shared" si="136"/>
        <v>33984.375</v>
      </c>
      <c r="M1460" s="12">
        <f t="shared" si="137"/>
        <v>9.375</v>
      </c>
      <c r="N1460" s="13">
        <f>32767+1208</f>
        <v>33975</v>
      </c>
    </row>
    <row r="1461" spans="1:14" x14ac:dyDescent="0.25">
      <c r="A1461" s="11">
        <v>1451</v>
      </c>
      <c r="B1461" s="12">
        <f t="shared" si="132"/>
        <v>34007.8125</v>
      </c>
      <c r="C1461" s="12">
        <f t="shared" si="133"/>
        <v>257.8125</v>
      </c>
      <c r="D1461" s="13">
        <f>32767+983</f>
        <v>33750</v>
      </c>
      <c r="F1461" s="11">
        <v>1451</v>
      </c>
      <c r="G1461" s="12">
        <f t="shared" si="134"/>
        <v>34007.8125</v>
      </c>
      <c r="H1461" s="12">
        <f t="shared" si="135"/>
        <v>7.8125</v>
      </c>
      <c r="I1461" s="13">
        <f>32767+1233</f>
        <v>34000</v>
      </c>
      <c r="K1461" s="11">
        <v>1451</v>
      </c>
      <c r="L1461" s="12">
        <f t="shared" si="136"/>
        <v>34007.8125</v>
      </c>
      <c r="M1461" s="12">
        <f t="shared" si="137"/>
        <v>7.8125</v>
      </c>
      <c r="N1461" s="13">
        <f>32767+1233</f>
        <v>34000</v>
      </c>
    </row>
    <row r="1462" spans="1:14" x14ac:dyDescent="0.25">
      <c r="A1462" s="11">
        <v>1452</v>
      </c>
      <c r="B1462" s="12">
        <f t="shared" si="132"/>
        <v>34031.25</v>
      </c>
      <c r="C1462" s="12">
        <f t="shared" si="133"/>
        <v>281.25</v>
      </c>
      <c r="D1462" s="13">
        <f>32767+983</f>
        <v>33750</v>
      </c>
      <c r="F1462" s="11">
        <v>1452</v>
      </c>
      <c r="G1462" s="12">
        <f t="shared" si="134"/>
        <v>34031.25</v>
      </c>
      <c r="H1462" s="12">
        <f t="shared" si="135"/>
        <v>6.25</v>
      </c>
      <c r="I1462" s="13">
        <f>32767+1258</f>
        <v>34025</v>
      </c>
      <c r="K1462" s="11">
        <v>1452</v>
      </c>
      <c r="L1462" s="12">
        <f t="shared" si="136"/>
        <v>34031.25</v>
      </c>
      <c r="M1462" s="12">
        <f t="shared" si="137"/>
        <v>6.25</v>
      </c>
      <c r="N1462" s="13">
        <f>32767+1258</f>
        <v>34025</v>
      </c>
    </row>
    <row r="1463" spans="1:14" x14ac:dyDescent="0.25">
      <c r="A1463" s="11">
        <v>1453</v>
      </c>
      <c r="B1463" s="12">
        <f t="shared" si="132"/>
        <v>34054.6875</v>
      </c>
      <c r="C1463" s="12">
        <f t="shared" si="133"/>
        <v>304.6875</v>
      </c>
      <c r="D1463" s="13">
        <f>32767+983</f>
        <v>33750</v>
      </c>
      <c r="F1463" s="11">
        <v>1453</v>
      </c>
      <c r="G1463" s="12">
        <f t="shared" si="134"/>
        <v>34054.6875</v>
      </c>
      <c r="H1463" s="12">
        <f t="shared" si="135"/>
        <v>4.6875</v>
      </c>
      <c r="I1463" s="13">
        <f>32767+1283</f>
        <v>34050</v>
      </c>
      <c r="K1463" s="11">
        <v>1453</v>
      </c>
      <c r="L1463" s="12">
        <f t="shared" si="136"/>
        <v>34054.6875</v>
      </c>
      <c r="M1463" s="12">
        <f t="shared" si="137"/>
        <v>4.6875</v>
      </c>
      <c r="N1463" s="13">
        <f>32767+1283</f>
        <v>34050</v>
      </c>
    </row>
    <row r="1464" spans="1:14" x14ac:dyDescent="0.25">
      <c r="A1464" s="11">
        <v>1454</v>
      </c>
      <c r="B1464" s="12">
        <f t="shared" si="132"/>
        <v>34078.125</v>
      </c>
      <c r="C1464" s="12">
        <f t="shared" si="133"/>
        <v>328.125</v>
      </c>
      <c r="D1464" s="13">
        <f>32767+983</f>
        <v>33750</v>
      </c>
      <c r="F1464" s="11">
        <v>1454</v>
      </c>
      <c r="G1464" s="12">
        <f t="shared" si="134"/>
        <v>34078.125</v>
      </c>
      <c r="H1464" s="12">
        <f t="shared" si="135"/>
        <v>3.125</v>
      </c>
      <c r="I1464" s="13">
        <f>32767+1308</f>
        <v>34075</v>
      </c>
      <c r="K1464" s="11">
        <v>1454</v>
      </c>
      <c r="L1464" s="12">
        <f t="shared" si="136"/>
        <v>34078.125</v>
      </c>
      <c r="M1464" s="12">
        <f t="shared" si="137"/>
        <v>3.125</v>
      </c>
      <c r="N1464" s="13">
        <f>32767+1308</f>
        <v>34075</v>
      </c>
    </row>
    <row r="1465" spans="1:14" x14ac:dyDescent="0.25">
      <c r="A1465" s="11">
        <v>1455</v>
      </c>
      <c r="B1465" s="12">
        <f t="shared" si="132"/>
        <v>34101.5625</v>
      </c>
      <c r="C1465" s="12">
        <f t="shared" si="133"/>
        <v>351.5625</v>
      </c>
      <c r="D1465" s="13">
        <f>32767+983</f>
        <v>33750</v>
      </c>
      <c r="F1465" s="11">
        <v>1455</v>
      </c>
      <c r="G1465" s="12">
        <f t="shared" si="134"/>
        <v>34101.5625</v>
      </c>
      <c r="H1465" s="12">
        <f t="shared" si="135"/>
        <v>1.5625</v>
      </c>
      <c r="I1465" s="13">
        <f>32767+1333</f>
        <v>34100</v>
      </c>
      <c r="K1465" s="11">
        <v>1455</v>
      </c>
      <c r="L1465" s="12">
        <f t="shared" si="136"/>
        <v>34101.5625</v>
      </c>
      <c r="M1465" s="12">
        <f t="shared" si="137"/>
        <v>1.5625</v>
      </c>
      <c r="N1465" s="13">
        <f>32767+1333</f>
        <v>34100</v>
      </c>
    </row>
    <row r="1466" spans="1:14" x14ac:dyDescent="0.25">
      <c r="A1466" s="11">
        <v>1456</v>
      </c>
      <c r="B1466" s="12">
        <f t="shared" si="132"/>
        <v>34125</v>
      </c>
      <c r="C1466" s="12">
        <f t="shared" si="133"/>
        <v>0</v>
      </c>
      <c r="D1466" s="13">
        <f>32767+1358</f>
        <v>34125</v>
      </c>
      <c r="F1466" s="11">
        <v>1456</v>
      </c>
      <c r="G1466" s="12">
        <f t="shared" si="134"/>
        <v>34125</v>
      </c>
      <c r="H1466" s="12">
        <f t="shared" si="135"/>
        <v>0</v>
      </c>
      <c r="I1466" s="13">
        <f>32767+1358</f>
        <v>34125</v>
      </c>
      <c r="K1466" s="11">
        <v>1456</v>
      </c>
      <c r="L1466" s="12">
        <f t="shared" si="136"/>
        <v>34125</v>
      </c>
      <c r="M1466" s="12">
        <f t="shared" si="137"/>
        <v>0</v>
      </c>
      <c r="N1466" s="13">
        <f>32767+1358</f>
        <v>34125</v>
      </c>
    </row>
    <row r="1467" spans="1:14" x14ac:dyDescent="0.25">
      <c r="A1467" s="11">
        <v>1457</v>
      </c>
      <c r="B1467" s="12">
        <f t="shared" si="132"/>
        <v>34148.4375</v>
      </c>
      <c r="C1467" s="12">
        <f t="shared" si="133"/>
        <v>23.4375</v>
      </c>
      <c r="D1467" s="13">
        <f>32767+1358</f>
        <v>34125</v>
      </c>
      <c r="F1467" s="11">
        <v>1457</v>
      </c>
      <c r="G1467" s="12">
        <f t="shared" si="134"/>
        <v>34148.4375</v>
      </c>
      <c r="H1467" s="12">
        <f t="shared" si="135"/>
        <v>13.4375</v>
      </c>
      <c r="I1467" s="13">
        <f>32767+1368</f>
        <v>34135</v>
      </c>
      <c r="K1467" s="11">
        <v>1457</v>
      </c>
      <c r="L1467" s="12">
        <f t="shared" si="136"/>
        <v>34148.4375</v>
      </c>
      <c r="M1467" s="12">
        <f t="shared" si="137"/>
        <v>13.4375</v>
      </c>
      <c r="N1467" s="13">
        <f>32767+1368</f>
        <v>34135</v>
      </c>
    </row>
    <row r="1468" spans="1:14" x14ac:dyDescent="0.25">
      <c r="A1468" s="11">
        <v>1458</v>
      </c>
      <c r="B1468" s="12">
        <f t="shared" si="132"/>
        <v>34171.875</v>
      </c>
      <c r="C1468" s="12">
        <f t="shared" si="133"/>
        <v>46.875</v>
      </c>
      <c r="D1468" s="13">
        <f>32767+1358</f>
        <v>34125</v>
      </c>
      <c r="F1468" s="11">
        <v>1458</v>
      </c>
      <c r="G1468" s="12">
        <f t="shared" si="134"/>
        <v>34171.875</v>
      </c>
      <c r="H1468" s="12">
        <f t="shared" si="135"/>
        <v>11.875</v>
      </c>
      <c r="I1468" s="13">
        <f>32767+1393</f>
        <v>34160</v>
      </c>
      <c r="K1468" s="11">
        <v>1458</v>
      </c>
      <c r="L1468" s="12">
        <f t="shared" si="136"/>
        <v>34171.875</v>
      </c>
      <c r="M1468" s="12">
        <f t="shared" si="137"/>
        <v>11.875</v>
      </c>
      <c r="N1468" s="13">
        <f>32767+1393</f>
        <v>34160</v>
      </c>
    </row>
    <row r="1469" spans="1:14" x14ac:dyDescent="0.25">
      <c r="A1469" s="11">
        <v>1459</v>
      </c>
      <c r="B1469" s="12">
        <f t="shared" si="132"/>
        <v>34195.3125</v>
      </c>
      <c r="C1469" s="12">
        <f t="shared" si="133"/>
        <v>70.3125</v>
      </c>
      <c r="D1469" s="13">
        <f>32767+1358</f>
        <v>34125</v>
      </c>
      <c r="F1469" s="11">
        <v>1459</v>
      </c>
      <c r="G1469" s="12">
        <f t="shared" si="134"/>
        <v>34195.3125</v>
      </c>
      <c r="H1469" s="12">
        <f t="shared" si="135"/>
        <v>10.3125</v>
      </c>
      <c r="I1469" s="13">
        <f>32767+1418</f>
        <v>34185</v>
      </c>
      <c r="K1469" s="11">
        <v>1459</v>
      </c>
      <c r="L1469" s="12">
        <f t="shared" si="136"/>
        <v>34195.3125</v>
      </c>
      <c r="M1469" s="12">
        <f t="shared" si="137"/>
        <v>10.3125</v>
      </c>
      <c r="N1469" s="13">
        <f>32767+1418</f>
        <v>34185</v>
      </c>
    </row>
    <row r="1470" spans="1:14" x14ac:dyDescent="0.25">
      <c r="A1470" s="11">
        <v>1460</v>
      </c>
      <c r="B1470" s="12">
        <f t="shared" si="132"/>
        <v>34218.75</v>
      </c>
      <c r="C1470" s="12">
        <f t="shared" si="133"/>
        <v>93.75</v>
      </c>
      <c r="D1470" s="13">
        <f>32767+1358</f>
        <v>34125</v>
      </c>
      <c r="F1470" s="11">
        <v>1460</v>
      </c>
      <c r="G1470" s="12">
        <f t="shared" si="134"/>
        <v>34218.75</v>
      </c>
      <c r="H1470" s="12">
        <f t="shared" si="135"/>
        <v>8.75</v>
      </c>
      <c r="I1470" s="13">
        <f>32767+1443</f>
        <v>34210</v>
      </c>
      <c r="K1470" s="11">
        <v>1460</v>
      </c>
      <c r="L1470" s="12">
        <f t="shared" si="136"/>
        <v>34218.75</v>
      </c>
      <c r="M1470" s="12">
        <f t="shared" si="137"/>
        <v>8.75</v>
      </c>
      <c r="N1470" s="13">
        <f>32767+1443</f>
        <v>34210</v>
      </c>
    </row>
    <row r="1471" spans="1:14" x14ac:dyDescent="0.25">
      <c r="A1471" s="11">
        <v>1461</v>
      </c>
      <c r="B1471" s="12">
        <f t="shared" si="132"/>
        <v>34242.1875</v>
      </c>
      <c r="C1471" s="12">
        <f t="shared" si="133"/>
        <v>117.1875</v>
      </c>
      <c r="D1471" s="13">
        <f>32767+1358</f>
        <v>34125</v>
      </c>
      <c r="F1471" s="11">
        <v>1461</v>
      </c>
      <c r="G1471" s="12">
        <f t="shared" si="134"/>
        <v>34242.1875</v>
      </c>
      <c r="H1471" s="12">
        <f t="shared" si="135"/>
        <v>7.1875</v>
      </c>
      <c r="I1471" s="13">
        <f>32767+1468</f>
        <v>34235</v>
      </c>
      <c r="K1471" s="11">
        <v>1461</v>
      </c>
      <c r="L1471" s="12">
        <f t="shared" si="136"/>
        <v>34242.1875</v>
      </c>
      <c r="M1471" s="12">
        <f t="shared" si="137"/>
        <v>7.1875</v>
      </c>
      <c r="N1471" s="13">
        <f>32767+1468</f>
        <v>34235</v>
      </c>
    </row>
    <row r="1472" spans="1:14" x14ac:dyDescent="0.25">
      <c r="A1472" s="11">
        <v>1462</v>
      </c>
      <c r="B1472" s="12">
        <f t="shared" si="132"/>
        <v>34265.625</v>
      </c>
      <c r="C1472" s="12">
        <f t="shared" si="133"/>
        <v>140.625</v>
      </c>
      <c r="D1472" s="13">
        <f>32767+1358</f>
        <v>34125</v>
      </c>
      <c r="F1472" s="11">
        <v>1462</v>
      </c>
      <c r="G1472" s="12">
        <f t="shared" si="134"/>
        <v>34265.625</v>
      </c>
      <c r="H1472" s="12">
        <f t="shared" si="135"/>
        <v>5.625</v>
      </c>
      <c r="I1472" s="13">
        <f>32767+1493</f>
        <v>34260</v>
      </c>
      <c r="K1472" s="11">
        <v>1462</v>
      </c>
      <c r="L1472" s="12">
        <f t="shared" si="136"/>
        <v>34265.625</v>
      </c>
      <c r="M1472" s="12">
        <f t="shared" si="137"/>
        <v>5.625</v>
      </c>
      <c r="N1472" s="13">
        <f>32767+1493</f>
        <v>34260</v>
      </c>
    </row>
    <row r="1473" spans="1:14" x14ac:dyDescent="0.25">
      <c r="A1473" s="11">
        <v>1463</v>
      </c>
      <c r="B1473" s="12">
        <f t="shared" si="132"/>
        <v>34289.0625</v>
      </c>
      <c r="C1473" s="12">
        <f t="shared" si="133"/>
        <v>164.0625</v>
      </c>
      <c r="D1473" s="13">
        <f>32767+1358</f>
        <v>34125</v>
      </c>
      <c r="F1473" s="11">
        <v>1463</v>
      </c>
      <c r="G1473" s="12">
        <f t="shared" si="134"/>
        <v>34289.0625</v>
      </c>
      <c r="H1473" s="12">
        <f t="shared" si="135"/>
        <v>4.0625</v>
      </c>
      <c r="I1473" s="13">
        <f>32767+1518</f>
        <v>34285</v>
      </c>
      <c r="K1473" s="11">
        <v>1463</v>
      </c>
      <c r="L1473" s="12">
        <f t="shared" si="136"/>
        <v>34289.0625</v>
      </c>
      <c r="M1473" s="12">
        <f t="shared" si="137"/>
        <v>4.0625</v>
      </c>
      <c r="N1473" s="13">
        <f>32767+1518</f>
        <v>34285</v>
      </c>
    </row>
    <row r="1474" spans="1:14" x14ac:dyDescent="0.25">
      <c r="A1474" s="11">
        <v>1464</v>
      </c>
      <c r="B1474" s="12">
        <f t="shared" si="132"/>
        <v>34312.5</v>
      </c>
      <c r="C1474" s="12">
        <f t="shared" si="133"/>
        <v>187.5</v>
      </c>
      <c r="D1474" s="13">
        <f>32767+1358</f>
        <v>34125</v>
      </c>
      <c r="F1474" s="11">
        <v>1464</v>
      </c>
      <c r="G1474" s="12">
        <f t="shared" si="134"/>
        <v>34312.5</v>
      </c>
      <c r="H1474" s="12">
        <f t="shared" si="135"/>
        <v>2.5</v>
      </c>
      <c r="I1474" s="13">
        <f>32767+1543</f>
        <v>34310</v>
      </c>
      <c r="K1474" s="11">
        <v>1464</v>
      </c>
      <c r="L1474" s="12">
        <f t="shared" si="136"/>
        <v>34312.5</v>
      </c>
      <c r="M1474" s="12">
        <f t="shared" si="137"/>
        <v>2.5</v>
      </c>
      <c r="N1474" s="13">
        <f>32767+1543</f>
        <v>34310</v>
      </c>
    </row>
    <row r="1475" spans="1:14" x14ac:dyDescent="0.25">
      <c r="A1475" s="11">
        <v>1465</v>
      </c>
      <c r="B1475" s="12">
        <f t="shared" si="132"/>
        <v>34335.9375</v>
      </c>
      <c r="C1475" s="12">
        <f t="shared" si="133"/>
        <v>210.9375</v>
      </c>
      <c r="D1475" s="13">
        <f>32767+1358</f>
        <v>34125</v>
      </c>
      <c r="F1475" s="11">
        <v>1465</v>
      </c>
      <c r="G1475" s="12">
        <f t="shared" si="134"/>
        <v>34335.9375</v>
      </c>
      <c r="H1475" s="12">
        <f t="shared" si="135"/>
        <v>10.9375</v>
      </c>
      <c r="I1475" s="13">
        <f>32767+1558</f>
        <v>34325</v>
      </c>
      <c r="K1475" s="11">
        <v>1465</v>
      </c>
      <c r="L1475" s="12">
        <f t="shared" si="136"/>
        <v>34335.9375</v>
      </c>
      <c r="M1475" s="12">
        <f t="shared" si="137"/>
        <v>10.9375</v>
      </c>
      <c r="N1475" s="13">
        <f>32767+1558</f>
        <v>34325</v>
      </c>
    </row>
    <row r="1476" spans="1:14" x14ac:dyDescent="0.25">
      <c r="A1476" s="11">
        <v>1466</v>
      </c>
      <c r="B1476" s="12">
        <f t="shared" si="132"/>
        <v>34359.375</v>
      </c>
      <c r="C1476" s="12">
        <f t="shared" si="133"/>
        <v>234.375</v>
      </c>
      <c r="D1476" s="13">
        <f>32767+1358</f>
        <v>34125</v>
      </c>
      <c r="F1476" s="11">
        <v>1466</v>
      </c>
      <c r="G1476" s="12">
        <f t="shared" si="134"/>
        <v>34359.375</v>
      </c>
      <c r="H1476" s="12">
        <f t="shared" si="135"/>
        <v>9.375</v>
      </c>
      <c r="I1476" s="13">
        <f>32767+1583</f>
        <v>34350</v>
      </c>
      <c r="K1476" s="11">
        <v>1466</v>
      </c>
      <c r="L1476" s="12">
        <f t="shared" si="136"/>
        <v>34359.375</v>
      </c>
      <c r="M1476" s="12">
        <f t="shared" si="137"/>
        <v>9.375</v>
      </c>
      <c r="N1476" s="13">
        <f>32767+1583</f>
        <v>34350</v>
      </c>
    </row>
    <row r="1477" spans="1:14" x14ac:dyDescent="0.25">
      <c r="A1477" s="11">
        <v>1467</v>
      </c>
      <c r="B1477" s="12">
        <f t="shared" si="132"/>
        <v>34382.8125</v>
      </c>
      <c r="C1477" s="12">
        <f t="shared" si="133"/>
        <v>257.8125</v>
      </c>
      <c r="D1477" s="13">
        <f>32767+1358</f>
        <v>34125</v>
      </c>
      <c r="F1477" s="11">
        <v>1467</v>
      </c>
      <c r="G1477" s="12">
        <f t="shared" si="134"/>
        <v>34382.8125</v>
      </c>
      <c r="H1477" s="12">
        <f t="shared" si="135"/>
        <v>7.8125</v>
      </c>
      <c r="I1477" s="13">
        <f>32767+1608</f>
        <v>34375</v>
      </c>
      <c r="K1477" s="11">
        <v>1467</v>
      </c>
      <c r="L1477" s="12">
        <f t="shared" si="136"/>
        <v>34382.8125</v>
      </c>
      <c r="M1477" s="12">
        <f t="shared" si="137"/>
        <v>7.8125</v>
      </c>
      <c r="N1477" s="13">
        <f>32767+1608</f>
        <v>34375</v>
      </c>
    </row>
    <row r="1478" spans="1:14" x14ac:dyDescent="0.25">
      <c r="A1478" s="11">
        <v>1468</v>
      </c>
      <c r="B1478" s="12">
        <f t="shared" si="132"/>
        <v>34406.25</v>
      </c>
      <c r="C1478" s="12">
        <f t="shared" si="133"/>
        <v>281.25</v>
      </c>
      <c r="D1478" s="13">
        <f>32767+1358</f>
        <v>34125</v>
      </c>
      <c r="F1478" s="11">
        <v>1468</v>
      </c>
      <c r="G1478" s="12">
        <f t="shared" si="134"/>
        <v>34406.25</v>
      </c>
      <c r="H1478" s="12">
        <f t="shared" si="135"/>
        <v>6.25</v>
      </c>
      <c r="I1478" s="13">
        <f>32767+1633</f>
        <v>34400</v>
      </c>
      <c r="K1478" s="11">
        <v>1468</v>
      </c>
      <c r="L1478" s="12">
        <f t="shared" si="136"/>
        <v>34406.25</v>
      </c>
      <c r="M1478" s="12">
        <f t="shared" si="137"/>
        <v>6.25</v>
      </c>
      <c r="N1478" s="13">
        <f>32767+1633</f>
        <v>34400</v>
      </c>
    </row>
    <row r="1479" spans="1:14" x14ac:dyDescent="0.25">
      <c r="A1479" s="11">
        <v>1469</v>
      </c>
      <c r="B1479" s="12">
        <f t="shared" si="132"/>
        <v>34429.6875</v>
      </c>
      <c r="C1479" s="12">
        <f t="shared" si="133"/>
        <v>304.6875</v>
      </c>
      <c r="D1479" s="13">
        <f>32767+1358</f>
        <v>34125</v>
      </c>
      <c r="F1479" s="11">
        <v>1469</v>
      </c>
      <c r="G1479" s="12">
        <f t="shared" si="134"/>
        <v>34429.6875</v>
      </c>
      <c r="H1479" s="12">
        <f t="shared" si="135"/>
        <v>4.6875</v>
      </c>
      <c r="I1479" s="13">
        <f>32767+1658</f>
        <v>34425</v>
      </c>
      <c r="K1479" s="11">
        <v>1469</v>
      </c>
      <c r="L1479" s="12">
        <f t="shared" si="136"/>
        <v>34429.6875</v>
      </c>
      <c r="M1479" s="12">
        <f t="shared" si="137"/>
        <v>4.6875</v>
      </c>
      <c r="N1479" s="13">
        <f>32767+1658</f>
        <v>34425</v>
      </c>
    </row>
    <row r="1480" spans="1:14" x14ac:dyDescent="0.25">
      <c r="A1480" s="11">
        <v>1470</v>
      </c>
      <c r="B1480" s="12">
        <f t="shared" si="132"/>
        <v>34453.125</v>
      </c>
      <c r="C1480" s="12">
        <f t="shared" si="133"/>
        <v>328.125</v>
      </c>
      <c r="D1480" s="13">
        <f>32767+1358</f>
        <v>34125</v>
      </c>
      <c r="F1480" s="11">
        <v>1470</v>
      </c>
      <c r="G1480" s="12">
        <f t="shared" si="134"/>
        <v>34453.125</v>
      </c>
      <c r="H1480" s="12">
        <f t="shared" si="135"/>
        <v>3.125</v>
      </c>
      <c r="I1480" s="13">
        <f>32767+1683</f>
        <v>34450</v>
      </c>
      <c r="K1480" s="11">
        <v>1470</v>
      </c>
      <c r="L1480" s="12">
        <f t="shared" si="136"/>
        <v>34453.125</v>
      </c>
      <c r="M1480" s="12">
        <f t="shared" si="137"/>
        <v>3.125</v>
      </c>
      <c r="N1480" s="13">
        <f>32767+1683</f>
        <v>34450</v>
      </c>
    </row>
    <row r="1481" spans="1:14" x14ac:dyDescent="0.25">
      <c r="A1481" s="11">
        <v>1471</v>
      </c>
      <c r="B1481" s="12">
        <f t="shared" si="132"/>
        <v>34476.5625</v>
      </c>
      <c r="C1481" s="12">
        <f t="shared" si="133"/>
        <v>351.5625</v>
      </c>
      <c r="D1481" s="13">
        <f>32767+1358</f>
        <v>34125</v>
      </c>
      <c r="F1481" s="11">
        <v>1471</v>
      </c>
      <c r="G1481" s="12">
        <f t="shared" si="134"/>
        <v>34476.5625</v>
      </c>
      <c r="H1481" s="12">
        <f t="shared" si="135"/>
        <v>1.5625</v>
      </c>
      <c r="I1481" s="13">
        <f>32767+1708</f>
        <v>34475</v>
      </c>
      <c r="K1481" s="11">
        <v>1471</v>
      </c>
      <c r="L1481" s="12">
        <f t="shared" si="136"/>
        <v>34476.5625</v>
      </c>
      <c r="M1481" s="12">
        <f t="shared" si="137"/>
        <v>1.5625</v>
      </c>
      <c r="N1481" s="13">
        <f>32767+1708</f>
        <v>34475</v>
      </c>
    </row>
    <row r="1482" spans="1:14" x14ac:dyDescent="0.25">
      <c r="A1482" s="11">
        <v>1472</v>
      </c>
      <c r="B1482" s="12">
        <f t="shared" si="132"/>
        <v>34500</v>
      </c>
      <c r="C1482" s="12">
        <f t="shared" si="133"/>
        <v>0</v>
      </c>
      <c r="D1482" s="13">
        <f>32767+1733</f>
        <v>34500</v>
      </c>
      <c r="F1482" s="11">
        <v>1472</v>
      </c>
      <c r="G1482" s="12">
        <f t="shared" si="134"/>
        <v>34500</v>
      </c>
      <c r="H1482" s="12">
        <f t="shared" si="135"/>
        <v>0</v>
      </c>
      <c r="I1482" s="13">
        <f>32767+1733</f>
        <v>34500</v>
      </c>
      <c r="K1482" s="11">
        <v>1472</v>
      </c>
      <c r="L1482" s="12">
        <f t="shared" si="136"/>
        <v>34500</v>
      </c>
      <c r="M1482" s="12">
        <f t="shared" si="137"/>
        <v>0</v>
      </c>
      <c r="N1482" s="13">
        <f>32767+1733</f>
        <v>34500</v>
      </c>
    </row>
    <row r="1483" spans="1:14" x14ac:dyDescent="0.25">
      <c r="A1483" s="11">
        <v>1473</v>
      </c>
      <c r="B1483" s="12">
        <f t="shared" si="132"/>
        <v>34523.4375</v>
      </c>
      <c r="C1483" s="12">
        <f t="shared" si="133"/>
        <v>23.4375</v>
      </c>
      <c r="D1483" s="13">
        <f>32767+1733</f>
        <v>34500</v>
      </c>
      <c r="F1483" s="11">
        <v>1473</v>
      </c>
      <c r="G1483" s="12">
        <f t="shared" si="134"/>
        <v>34523.4375</v>
      </c>
      <c r="H1483" s="12">
        <f t="shared" si="135"/>
        <v>13.4375</v>
      </c>
      <c r="I1483" s="13">
        <f>32767+1743</f>
        <v>34510</v>
      </c>
      <c r="K1483" s="11">
        <v>1473</v>
      </c>
      <c r="L1483" s="12">
        <f t="shared" si="136"/>
        <v>34523.4375</v>
      </c>
      <c r="M1483" s="12">
        <f t="shared" si="137"/>
        <v>13.4375</v>
      </c>
      <c r="N1483" s="13">
        <f>32767+1743</f>
        <v>34510</v>
      </c>
    </row>
    <row r="1484" spans="1:14" x14ac:dyDescent="0.25">
      <c r="A1484" s="11">
        <v>1474</v>
      </c>
      <c r="B1484" s="12">
        <f t="shared" si="132"/>
        <v>34546.875</v>
      </c>
      <c r="C1484" s="12">
        <f t="shared" si="133"/>
        <v>46.875</v>
      </c>
      <c r="D1484" s="13">
        <f>32767+1733</f>
        <v>34500</v>
      </c>
      <c r="F1484" s="11">
        <v>1474</v>
      </c>
      <c r="G1484" s="12">
        <f t="shared" si="134"/>
        <v>34546.875</v>
      </c>
      <c r="H1484" s="12">
        <f t="shared" si="135"/>
        <v>11.875</v>
      </c>
      <c r="I1484" s="13">
        <f>32767+1768</f>
        <v>34535</v>
      </c>
      <c r="K1484" s="11">
        <v>1474</v>
      </c>
      <c r="L1484" s="12">
        <f t="shared" si="136"/>
        <v>34546.875</v>
      </c>
      <c r="M1484" s="12">
        <f t="shared" si="137"/>
        <v>11.875</v>
      </c>
      <c r="N1484" s="13">
        <f>32767+1768</f>
        <v>34535</v>
      </c>
    </row>
    <row r="1485" spans="1:14" x14ac:dyDescent="0.25">
      <c r="A1485" s="11">
        <v>1475</v>
      </c>
      <c r="B1485" s="12">
        <f t="shared" ref="B1485:B1548" si="138">A1485*375/16</f>
        <v>34570.3125</v>
      </c>
      <c r="C1485" s="12">
        <f t="shared" ref="C1485:C1548" si="139">B1485-D1485</f>
        <v>70.3125</v>
      </c>
      <c r="D1485" s="13">
        <f>32767+1733</f>
        <v>34500</v>
      </c>
      <c r="F1485" s="11">
        <v>1475</v>
      </c>
      <c r="G1485" s="12">
        <f t="shared" ref="G1485:G1548" si="140">F1485*375/16</f>
        <v>34570.3125</v>
      </c>
      <c r="H1485" s="12">
        <f t="shared" ref="H1485:H1548" si="141">G1485-I1485</f>
        <v>10.3125</v>
      </c>
      <c r="I1485" s="13">
        <f>32767+1793</f>
        <v>34560</v>
      </c>
      <c r="K1485" s="11">
        <v>1475</v>
      </c>
      <c r="L1485" s="12">
        <f t="shared" ref="L1485:L1548" si="142">K1485*375/16</f>
        <v>34570.3125</v>
      </c>
      <c r="M1485" s="12">
        <f t="shared" ref="M1485:M1548" si="143">L1485-N1485</f>
        <v>10.3125</v>
      </c>
      <c r="N1485" s="13">
        <f>32767+1793</f>
        <v>34560</v>
      </c>
    </row>
    <row r="1486" spans="1:14" x14ac:dyDescent="0.25">
      <c r="A1486" s="11">
        <v>1476</v>
      </c>
      <c r="B1486" s="12">
        <f t="shared" si="138"/>
        <v>34593.75</v>
      </c>
      <c r="C1486" s="12">
        <f t="shared" si="139"/>
        <v>93.75</v>
      </c>
      <c r="D1486" s="13">
        <f>32767+1733</f>
        <v>34500</v>
      </c>
      <c r="F1486" s="11">
        <v>1476</v>
      </c>
      <c r="G1486" s="12">
        <f t="shared" si="140"/>
        <v>34593.75</v>
      </c>
      <c r="H1486" s="12">
        <f t="shared" si="141"/>
        <v>8.75</v>
      </c>
      <c r="I1486" s="13">
        <f>32767+1818</f>
        <v>34585</v>
      </c>
      <c r="K1486" s="11">
        <v>1476</v>
      </c>
      <c r="L1486" s="12">
        <f t="shared" si="142"/>
        <v>34593.75</v>
      </c>
      <c r="M1486" s="12">
        <f t="shared" si="143"/>
        <v>8.75</v>
      </c>
      <c r="N1486" s="13">
        <f>32767+1818</f>
        <v>34585</v>
      </c>
    </row>
    <row r="1487" spans="1:14" x14ac:dyDescent="0.25">
      <c r="A1487" s="11">
        <v>1477</v>
      </c>
      <c r="B1487" s="12">
        <f t="shared" si="138"/>
        <v>34617.1875</v>
      </c>
      <c r="C1487" s="12">
        <f t="shared" si="139"/>
        <v>117.1875</v>
      </c>
      <c r="D1487" s="13">
        <f>32767+1733</f>
        <v>34500</v>
      </c>
      <c r="F1487" s="11">
        <v>1477</v>
      </c>
      <c r="G1487" s="12">
        <f t="shared" si="140"/>
        <v>34617.1875</v>
      </c>
      <c r="H1487" s="12">
        <f t="shared" si="141"/>
        <v>7.1875</v>
      </c>
      <c r="I1487" s="13">
        <f>32767+1843</f>
        <v>34610</v>
      </c>
      <c r="K1487" s="11">
        <v>1477</v>
      </c>
      <c r="L1487" s="12">
        <f t="shared" si="142"/>
        <v>34617.1875</v>
      </c>
      <c r="M1487" s="12">
        <f t="shared" si="143"/>
        <v>7.1875</v>
      </c>
      <c r="N1487" s="13">
        <f>32767+1843</f>
        <v>34610</v>
      </c>
    </row>
    <row r="1488" spans="1:14" x14ac:dyDescent="0.25">
      <c r="A1488" s="11">
        <v>1478</v>
      </c>
      <c r="B1488" s="12">
        <f t="shared" si="138"/>
        <v>34640.625</v>
      </c>
      <c r="C1488" s="12">
        <f t="shared" si="139"/>
        <v>140.625</v>
      </c>
      <c r="D1488" s="13">
        <f>32767+1733</f>
        <v>34500</v>
      </c>
      <c r="F1488" s="11">
        <v>1478</v>
      </c>
      <c r="G1488" s="12">
        <f t="shared" si="140"/>
        <v>34640.625</v>
      </c>
      <c r="H1488" s="12">
        <f t="shared" si="141"/>
        <v>5.625</v>
      </c>
      <c r="I1488" s="13">
        <f>32767+1868</f>
        <v>34635</v>
      </c>
      <c r="K1488" s="11">
        <v>1478</v>
      </c>
      <c r="L1488" s="12">
        <f t="shared" si="142"/>
        <v>34640.625</v>
      </c>
      <c r="M1488" s="12">
        <f t="shared" si="143"/>
        <v>5.625</v>
      </c>
      <c r="N1488" s="13">
        <f>32767+1868</f>
        <v>34635</v>
      </c>
    </row>
    <row r="1489" spans="1:14" x14ac:dyDescent="0.25">
      <c r="A1489" s="11">
        <v>1479</v>
      </c>
      <c r="B1489" s="12">
        <f t="shared" si="138"/>
        <v>34664.0625</v>
      </c>
      <c r="C1489" s="12">
        <f t="shared" si="139"/>
        <v>164.0625</v>
      </c>
      <c r="D1489" s="13">
        <f>32767+1733</f>
        <v>34500</v>
      </c>
      <c r="F1489" s="11">
        <v>1479</v>
      </c>
      <c r="G1489" s="12">
        <f t="shared" si="140"/>
        <v>34664.0625</v>
      </c>
      <c r="H1489" s="12">
        <f t="shared" si="141"/>
        <v>4.0625</v>
      </c>
      <c r="I1489" s="13">
        <f>32767+1893</f>
        <v>34660</v>
      </c>
      <c r="K1489" s="11">
        <v>1479</v>
      </c>
      <c r="L1489" s="12">
        <f t="shared" si="142"/>
        <v>34664.0625</v>
      </c>
      <c r="M1489" s="12">
        <f t="shared" si="143"/>
        <v>4.0625</v>
      </c>
      <c r="N1489" s="13">
        <f>32767+1893</f>
        <v>34660</v>
      </c>
    </row>
    <row r="1490" spans="1:14" x14ac:dyDescent="0.25">
      <c r="A1490" s="11">
        <v>1480</v>
      </c>
      <c r="B1490" s="12">
        <f t="shared" si="138"/>
        <v>34687.5</v>
      </c>
      <c r="C1490" s="12">
        <f t="shared" si="139"/>
        <v>187.5</v>
      </c>
      <c r="D1490" s="13">
        <f>32767+1733</f>
        <v>34500</v>
      </c>
      <c r="F1490" s="11">
        <v>1480</v>
      </c>
      <c r="G1490" s="12">
        <f t="shared" si="140"/>
        <v>34687.5</v>
      </c>
      <c r="H1490" s="12">
        <f t="shared" si="141"/>
        <v>2.5</v>
      </c>
      <c r="I1490" s="13">
        <f>32767+1918</f>
        <v>34685</v>
      </c>
      <c r="K1490" s="11">
        <v>1480</v>
      </c>
      <c r="L1490" s="12">
        <f t="shared" si="142"/>
        <v>34687.5</v>
      </c>
      <c r="M1490" s="12">
        <f t="shared" si="143"/>
        <v>2.5</v>
      </c>
      <c r="N1490" s="13">
        <f>32767+1918</f>
        <v>34685</v>
      </c>
    </row>
    <row r="1491" spans="1:14" x14ac:dyDescent="0.25">
      <c r="A1491" s="11">
        <v>1481</v>
      </c>
      <c r="B1491" s="12">
        <f t="shared" si="138"/>
        <v>34710.9375</v>
      </c>
      <c r="C1491" s="12">
        <f t="shared" si="139"/>
        <v>210.9375</v>
      </c>
      <c r="D1491" s="13">
        <f>32767+1733</f>
        <v>34500</v>
      </c>
      <c r="F1491" s="11">
        <v>1481</v>
      </c>
      <c r="G1491" s="12">
        <f t="shared" si="140"/>
        <v>34710.9375</v>
      </c>
      <c r="H1491" s="12">
        <f t="shared" si="141"/>
        <v>10.9375</v>
      </c>
      <c r="I1491" s="13">
        <f>32767+1933</f>
        <v>34700</v>
      </c>
      <c r="K1491" s="11">
        <v>1481</v>
      </c>
      <c r="L1491" s="12">
        <f t="shared" si="142"/>
        <v>34710.9375</v>
      </c>
      <c r="M1491" s="12">
        <f t="shared" si="143"/>
        <v>10.9375</v>
      </c>
      <c r="N1491" s="13">
        <f>32767+1933</f>
        <v>34700</v>
      </c>
    </row>
    <row r="1492" spans="1:14" x14ac:dyDescent="0.25">
      <c r="A1492" s="11">
        <v>1482</v>
      </c>
      <c r="B1492" s="12">
        <f t="shared" si="138"/>
        <v>34734.375</v>
      </c>
      <c r="C1492" s="12">
        <f t="shared" si="139"/>
        <v>234.375</v>
      </c>
      <c r="D1492" s="13">
        <f>32767+1733</f>
        <v>34500</v>
      </c>
      <c r="F1492" s="11">
        <v>1482</v>
      </c>
      <c r="G1492" s="12">
        <f t="shared" si="140"/>
        <v>34734.375</v>
      </c>
      <c r="H1492" s="12">
        <f t="shared" si="141"/>
        <v>9.375</v>
      </c>
      <c r="I1492" s="13">
        <f>32767+1958</f>
        <v>34725</v>
      </c>
      <c r="K1492" s="11">
        <v>1482</v>
      </c>
      <c r="L1492" s="12">
        <f t="shared" si="142"/>
        <v>34734.375</v>
      </c>
      <c r="M1492" s="12">
        <f t="shared" si="143"/>
        <v>9.375</v>
      </c>
      <c r="N1492" s="13">
        <f>32767+1958</f>
        <v>34725</v>
      </c>
    </row>
    <row r="1493" spans="1:14" x14ac:dyDescent="0.25">
      <c r="A1493" s="11">
        <v>1483</v>
      </c>
      <c r="B1493" s="12">
        <f t="shared" si="138"/>
        <v>34757.8125</v>
      </c>
      <c r="C1493" s="12">
        <f t="shared" si="139"/>
        <v>257.8125</v>
      </c>
      <c r="D1493" s="13">
        <f>32767+1733</f>
        <v>34500</v>
      </c>
      <c r="F1493" s="11">
        <v>1483</v>
      </c>
      <c r="G1493" s="12">
        <f t="shared" si="140"/>
        <v>34757.8125</v>
      </c>
      <c r="H1493" s="12">
        <f t="shared" si="141"/>
        <v>7.8125</v>
      </c>
      <c r="I1493" s="13">
        <f>32767+1983</f>
        <v>34750</v>
      </c>
      <c r="K1493" s="11">
        <v>1483</v>
      </c>
      <c r="L1493" s="12">
        <f t="shared" si="142"/>
        <v>34757.8125</v>
      </c>
      <c r="M1493" s="12">
        <f t="shared" si="143"/>
        <v>7.8125</v>
      </c>
      <c r="N1493" s="13">
        <f>32767+1983</f>
        <v>34750</v>
      </c>
    </row>
    <row r="1494" spans="1:14" x14ac:dyDescent="0.25">
      <c r="A1494" s="11">
        <v>1484</v>
      </c>
      <c r="B1494" s="12">
        <f t="shared" si="138"/>
        <v>34781.25</v>
      </c>
      <c r="C1494" s="12">
        <f t="shared" si="139"/>
        <v>281.25</v>
      </c>
      <c r="D1494" s="13">
        <f>32767+1733</f>
        <v>34500</v>
      </c>
      <c r="F1494" s="11">
        <v>1484</v>
      </c>
      <c r="G1494" s="12">
        <f t="shared" si="140"/>
        <v>34781.25</v>
      </c>
      <c r="H1494" s="12">
        <f t="shared" si="141"/>
        <v>6.25</v>
      </c>
      <c r="I1494" s="13">
        <f>32767+2008</f>
        <v>34775</v>
      </c>
      <c r="K1494" s="11">
        <v>1484</v>
      </c>
      <c r="L1494" s="12">
        <f t="shared" si="142"/>
        <v>34781.25</v>
      </c>
      <c r="M1494" s="12">
        <f t="shared" si="143"/>
        <v>6.25</v>
      </c>
      <c r="N1494" s="13">
        <f>32767+2008</f>
        <v>34775</v>
      </c>
    </row>
    <row r="1495" spans="1:14" x14ac:dyDescent="0.25">
      <c r="A1495" s="11">
        <v>1485</v>
      </c>
      <c r="B1495" s="12">
        <f t="shared" si="138"/>
        <v>34804.6875</v>
      </c>
      <c r="C1495" s="12">
        <f t="shared" si="139"/>
        <v>304.6875</v>
      </c>
      <c r="D1495" s="13">
        <f>32767+1733</f>
        <v>34500</v>
      </c>
      <c r="F1495" s="11">
        <v>1485</v>
      </c>
      <c r="G1495" s="12">
        <f t="shared" si="140"/>
        <v>34804.6875</v>
      </c>
      <c r="H1495" s="12">
        <f t="shared" si="141"/>
        <v>4.6875</v>
      </c>
      <c r="I1495" s="13">
        <f>32767+2033</f>
        <v>34800</v>
      </c>
      <c r="K1495" s="11">
        <v>1485</v>
      </c>
      <c r="L1495" s="12">
        <f t="shared" si="142"/>
        <v>34804.6875</v>
      </c>
      <c r="M1495" s="12">
        <f t="shared" si="143"/>
        <v>4.6875</v>
      </c>
      <c r="N1495" s="13">
        <f>32767+2033</f>
        <v>34800</v>
      </c>
    </row>
    <row r="1496" spans="1:14" x14ac:dyDescent="0.25">
      <c r="A1496" s="11">
        <v>1486</v>
      </c>
      <c r="B1496" s="12">
        <f t="shared" si="138"/>
        <v>34828.125</v>
      </c>
      <c r="C1496" s="12">
        <f t="shared" si="139"/>
        <v>328.125</v>
      </c>
      <c r="D1496" s="13">
        <f>32767+1733</f>
        <v>34500</v>
      </c>
      <c r="F1496" s="11">
        <v>1486</v>
      </c>
      <c r="G1496" s="12">
        <f t="shared" si="140"/>
        <v>34828.125</v>
      </c>
      <c r="H1496" s="12">
        <f t="shared" si="141"/>
        <v>3.125</v>
      </c>
      <c r="I1496" s="13">
        <f>32767+2058</f>
        <v>34825</v>
      </c>
      <c r="K1496" s="11">
        <v>1486</v>
      </c>
      <c r="L1496" s="12">
        <f t="shared" si="142"/>
        <v>34828.125</v>
      </c>
      <c r="M1496" s="12">
        <f t="shared" si="143"/>
        <v>3.125</v>
      </c>
      <c r="N1496" s="13">
        <f>32767+2058</f>
        <v>34825</v>
      </c>
    </row>
    <row r="1497" spans="1:14" x14ac:dyDescent="0.25">
      <c r="A1497" s="11">
        <v>1487</v>
      </c>
      <c r="B1497" s="12">
        <f t="shared" si="138"/>
        <v>34851.5625</v>
      </c>
      <c r="C1497" s="12">
        <f t="shared" si="139"/>
        <v>351.5625</v>
      </c>
      <c r="D1497" s="13">
        <f>32767+1733</f>
        <v>34500</v>
      </c>
      <c r="F1497" s="11">
        <v>1487</v>
      </c>
      <c r="G1497" s="12">
        <f t="shared" si="140"/>
        <v>34851.5625</v>
      </c>
      <c r="H1497" s="12">
        <f t="shared" si="141"/>
        <v>1.5625</v>
      </c>
      <c r="I1497" s="13">
        <f>32767+2083</f>
        <v>34850</v>
      </c>
      <c r="K1497" s="11">
        <v>1487</v>
      </c>
      <c r="L1497" s="12">
        <f t="shared" si="142"/>
        <v>34851.5625</v>
      </c>
      <c r="M1497" s="12">
        <f t="shared" si="143"/>
        <v>1.5625</v>
      </c>
      <c r="N1497" s="13">
        <f>32767+2083</f>
        <v>34850</v>
      </c>
    </row>
    <row r="1498" spans="1:14" x14ac:dyDescent="0.25">
      <c r="A1498" s="11">
        <v>1488</v>
      </c>
      <c r="B1498" s="12">
        <f t="shared" si="138"/>
        <v>34875</v>
      </c>
      <c r="C1498" s="12">
        <f t="shared" si="139"/>
        <v>0</v>
      </c>
      <c r="D1498" s="13">
        <f>32767+2108</f>
        <v>34875</v>
      </c>
      <c r="F1498" s="11">
        <v>1488</v>
      </c>
      <c r="G1498" s="12">
        <f t="shared" si="140"/>
        <v>34875</v>
      </c>
      <c r="H1498" s="12">
        <f t="shared" si="141"/>
        <v>0</v>
      </c>
      <c r="I1498" s="13">
        <f>32767+2108</f>
        <v>34875</v>
      </c>
      <c r="K1498" s="11">
        <v>1488</v>
      </c>
      <c r="L1498" s="12">
        <f t="shared" si="142"/>
        <v>34875</v>
      </c>
      <c r="M1498" s="12">
        <f t="shared" si="143"/>
        <v>0</v>
      </c>
      <c r="N1498" s="13">
        <f>32767+2108</f>
        <v>34875</v>
      </c>
    </row>
    <row r="1499" spans="1:14" x14ac:dyDescent="0.25">
      <c r="A1499" s="11">
        <v>1489</v>
      </c>
      <c r="B1499" s="12">
        <f t="shared" si="138"/>
        <v>34898.4375</v>
      </c>
      <c r="C1499" s="12">
        <f t="shared" si="139"/>
        <v>23.4375</v>
      </c>
      <c r="D1499" s="13">
        <f>32767+2108</f>
        <v>34875</v>
      </c>
      <c r="F1499" s="11">
        <v>1489</v>
      </c>
      <c r="G1499" s="12">
        <f t="shared" si="140"/>
        <v>34898.4375</v>
      </c>
      <c r="H1499" s="12">
        <f t="shared" si="141"/>
        <v>13.4375</v>
      </c>
      <c r="I1499" s="13">
        <f>32767+2118</f>
        <v>34885</v>
      </c>
      <c r="K1499" s="11">
        <v>1489</v>
      </c>
      <c r="L1499" s="12">
        <f t="shared" si="142"/>
        <v>34898.4375</v>
      </c>
      <c r="M1499" s="12">
        <f t="shared" si="143"/>
        <v>13.4375</v>
      </c>
      <c r="N1499" s="13">
        <f>32767+2118</f>
        <v>34885</v>
      </c>
    </row>
    <row r="1500" spans="1:14" x14ac:dyDescent="0.25">
      <c r="A1500" s="11">
        <v>1490</v>
      </c>
      <c r="B1500" s="12">
        <f t="shared" si="138"/>
        <v>34921.875</v>
      </c>
      <c r="C1500" s="12">
        <f t="shared" si="139"/>
        <v>46.875</v>
      </c>
      <c r="D1500" s="13">
        <f>32767+2108</f>
        <v>34875</v>
      </c>
      <c r="F1500" s="11">
        <v>1490</v>
      </c>
      <c r="G1500" s="12">
        <f t="shared" si="140"/>
        <v>34921.875</v>
      </c>
      <c r="H1500" s="12">
        <f t="shared" si="141"/>
        <v>11.875</v>
      </c>
      <c r="I1500" s="13">
        <f>32767+2143</f>
        <v>34910</v>
      </c>
      <c r="K1500" s="11">
        <v>1490</v>
      </c>
      <c r="L1500" s="12">
        <f t="shared" si="142"/>
        <v>34921.875</v>
      </c>
      <c r="M1500" s="12">
        <f t="shared" si="143"/>
        <v>11.875</v>
      </c>
      <c r="N1500" s="13">
        <f>32767+2143</f>
        <v>34910</v>
      </c>
    </row>
    <row r="1501" spans="1:14" x14ac:dyDescent="0.25">
      <c r="A1501" s="11">
        <v>1491</v>
      </c>
      <c r="B1501" s="12">
        <f t="shared" si="138"/>
        <v>34945.3125</v>
      </c>
      <c r="C1501" s="12">
        <f t="shared" si="139"/>
        <v>70.3125</v>
      </c>
      <c r="D1501" s="13">
        <f>32767+2108</f>
        <v>34875</v>
      </c>
      <c r="F1501" s="11">
        <v>1491</v>
      </c>
      <c r="G1501" s="12">
        <f t="shared" si="140"/>
        <v>34945.3125</v>
      </c>
      <c r="H1501" s="12">
        <f t="shared" si="141"/>
        <v>10.3125</v>
      </c>
      <c r="I1501" s="13">
        <f>32767+2168</f>
        <v>34935</v>
      </c>
      <c r="K1501" s="11">
        <v>1491</v>
      </c>
      <c r="L1501" s="12">
        <f t="shared" si="142"/>
        <v>34945.3125</v>
      </c>
      <c r="M1501" s="12">
        <f t="shared" si="143"/>
        <v>10.3125</v>
      </c>
      <c r="N1501" s="13">
        <f>32767+2168</f>
        <v>34935</v>
      </c>
    </row>
    <row r="1502" spans="1:14" x14ac:dyDescent="0.25">
      <c r="A1502" s="11">
        <v>1492</v>
      </c>
      <c r="B1502" s="12">
        <f t="shared" si="138"/>
        <v>34968.75</v>
      </c>
      <c r="C1502" s="12">
        <f t="shared" si="139"/>
        <v>93.75</v>
      </c>
      <c r="D1502" s="13">
        <f>32767+2108</f>
        <v>34875</v>
      </c>
      <c r="F1502" s="11">
        <v>1492</v>
      </c>
      <c r="G1502" s="12">
        <f t="shared" si="140"/>
        <v>34968.75</v>
      </c>
      <c r="H1502" s="12">
        <f t="shared" si="141"/>
        <v>8.75</v>
      </c>
      <c r="I1502" s="13">
        <f>32767+2193</f>
        <v>34960</v>
      </c>
      <c r="K1502" s="11">
        <v>1492</v>
      </c>
      <c r="L1502" s="12">
        <f t="shared" si="142"/>
        <v>34968.75</v>
      </c>
      <c r="M1502" s="12">
        <f t="shared" si="143"/>
        <v>8.75</v>
      </c>
      <c r="N1502" s="13">
        <f>32767+2193</f>
        <v>34960</v>
      </c>
    </row>
    <row r="1503" spans="1:14" x14ac:dyDescent="0.25">
      <c r="A1503" s="11">
        <v>1493</v>
      </c>
      <c r="B1503" s="12">
        <f t="shared" si="138"/>
        <v>34992.1875</v>
      </c>
      <c r="C1503" s="12">
        <f t="shared" si="139"/>
        <v>117.1875</v>
      </c>
      <c r="D1503" s="13">
        <f>32767+2108</f>
        <v>34875</v>
      </c>
      <c r="F1503" s="11">
        <v>1493</v>
      </c>
      <c r="G1503" s="12">
        <f t="shared" si="140"/>
        <v>34992.1875</v>
      </c>
      <c r="H1503" s="12">
        <f t="shared" si="141"/>
        <v>7.1875</v>
      </c>
      <c r="I1503" s="13">
        <f>32767+2218</f>
        <v>34985</v>
      </c>
      <c r="K1503" s="11">
        <v>1493</v>
      </c>
      <c r="L1503" s="12">
        <f t="shared" si="142"/>
        <v>34992.1875</v>
      </c>
      <c r="M1503" s="12">
        <f t="shared" si="143"/>
        <v>7.1875</v>
      </c>
      <c r="N1503" s="13">
        <f>32767+2218</f>
        <v>34985</v>
      </c>
    </row>
    <row r="1504" spans="1:14" x14ac:dyDescent="0.25">
      <c r="A1504" s="11">
        <v>1494</v>
      </c>
      <c r="B1504" s="12">
        <f t="shared" si="138"/>
        <v>35015.625</v>
      </c>
      <c r="C1504" s="12">
        <f t="shared" si="139"/>
        <v>140.625</v>
      </c>
      <c r="D1504" s="13">
        <f>32767+2108</f>
        <v>34875</v>
      </c>
      <c r="F1504" s="11">
        <v>1494</v>
      </c>
      <c r="G1504" s="12">
        <f t="shared" si="140"/>
        <v>35015.625</v>
      </c>
      <c r="H1504" s="12">
        <f t="shared" si="141"/>
        <v>5.625</v>
      </c>
      <c r="I1504" s="13">
        <f>32767+2243</f>
        <v>35010</v>
      </c>
      <c r="K1504" s="11">
        <v>1494</v>
      </c>
      <c r="L1504" s="12">
        <f t="shared" si="142"/>
        <v>35015.625</v>
      </c>
      <c r="M1504" s="12">
        <f t="shared" si="143"/>
        <v>5.625</v>
      </c>
      <c r="N1504" s="13">
        <f>32767+2243</f>
        <v>35010</v>
      </c>
    </row>
    <row r="1505" spans="1:14" x14ac:dyDescent="0.25">
      <c r="A1505" s="11">
        <v>1495</v>
      </c>
      <c r="B1505" s="12">
        <f t="shared" si="138"/>
        <v>35039.0625</v>
      </c>
      <c r="C1505" s="12">
        <f t="shared" si="139"/>
        <v>164.0625</v>
      </c>
      <c r="D1505" s="13">
        <f>32767+2108</f>
        <v>34875</v>
      </c>
      <c r="F1505" s="11">
        <v>1495</v>
      </c>
      <c r="G1505" s="12">
        <f t="shared" si="140"/>
        <v>35039.0625</v>
      </c>
      <c r="H1505" s="12">
        <f t="shared" si="141"/>
        <v>4.0625</v>
      </c>
      <c r="I1505" s="13">
        <f>32767+2268</f>
        <v>35035</v>
      </c>
      <c r="K1505" s="11">
        <v>1495</v>
      </c>
      <c r="L1505" s="12">
        <f t="shared" si="142"/>
        <v>35039.0625</v>
      </c>
      <c r="M1505" s="12">
        <f t="shared" si="143"/>
        <v>4.0625</v>
      </c>
      <c r="N1505" s="13">
        <f>32767+2268</f>
        <v>35035</v>
      </c>
    </row>
    <row r="1506" spans="1:14" x14ac:dyDescent="0.25">
      <c r="A1506" s="11">
        <v>1496</v>
      </c>
      <c r="B1506" s="12">
        <f t="shared" si="138"/>
        <v>35062.5</v>
      </c>
      <c r="C1506" s="12">
        <f t="shared" si="139"/>
        <v>187.5</v>
      </c>
      <c r="D1506" s="13">
        <f>32767+2108</f>
        <v>34875</v>
      </c>
      <c r="F1506" s="11">
        <v>1496</v>
      </c>
      <c r="G1506" s="12">
        <f t="shared" si="140"/>
        <v>35062.5</v>
      </c>
      <c r="H1506" s="12">
        <f t="shared" si="141"/>
        <v>2.5</v>
      </c>
      <c r="I1506" s="13">
        <f>32767+2293</f>
        <v>35060</v>
      </c>
      <c r="K1506" s="11">
        <v>1496</v>
      </c>
      <c r="L1506" s="12">
        <f t="shared" si="142"/>
        <v>35062.5</v>
      </c>
      <c r="M1506" s="12">
        <f t="shared" si="143"/>
        <v>2.5</v>
      </c>
      <c r="N1506" s="13">
        <f>32767+2293</f>
        <v>35060</v>
      </c>
    </row>
    <row r="1507" spans="1:14" x14ac:dyDescent="0.25">
      <c r="A1507" s="11">
        <v>1497</v>
      </c>
      <c r="B1507" s="12">
        <f t="shared" si="138"/>
        <v>35085.9375</v>
      </c>
      <c r="C1507" s="12">
        <f t="shared" si="139"/>
        <v>210.9375</v>
      </c>
      <c r="D1507" s="13">
        <f>32767+2108</f>
        <v>34875</v>
      </c>
      <c r="F1507" s="11">
        <v>1497</v>
      </c>
      <c r="G1507" s="12">
        <f t="shared" si="140"/>
        <v>35085.9375</v>
      </c>
      <c r="H1507" s="12">
        <f t="shared" si="141"/>
        <v>10.9375</v>
      </c>
      <c r="I1507" s="13">
        <f>32767+2308</f>
        <v>35075</v>
      </c>
      <c r="K1507" s="11">
        <v>1497</v>
      </c>
      <c r="L1507" s="12">
        <f t="shared" si="142"/>
        <v>35085.9375</v>
      </c>
      <c r="M1507" s="12">
        <f t="shared" si="143"/>
        <v>10.9375</v>
      </c>
      <c r="N1507" s="13">
        <f>32767+2308</f>
        <v>35075</v>
      </c>
    </row>
    <row r="1508" spans="1:14" x14ac:dyDescent="0.25">
      <c r="A1508" s="11">
        <v>1498</v>
      </c>
      <c r="B1508" s="12">
        <f t="shared" si="138"/>
        <v>35109.375</v>
      </c>
      <c r="C1508" s="12">
        <f t="shared" si="139"/>
        <v>234.375</v>
      </c>
      <c r="D1508" s="13">
        <f>32767+2108</f>
        <v>34875</v>
      </c>
      <c r="F1508" s="11">
        <v>1498</v>
      </c>
      <c r="G1508" s="12">
        <f t="shared" si="140"/>
        <v>35109.375</v>
      </c>
      <c r="H1508" s="12">
        <f t="shared" si="141"/>
        <v>9.375</v>
      </c>
      <c r="I1508" s="13">
        <f>32767+2333</f>
        <v>35100</v>
      </c>
      <c r="K1508" s="11">
        <v>1498</v>
      </c>
      <c r="L1508" s="12">
        <f t="shared" si="142"/>
        <v>35109.375</v>
      </c>
      <c r="M1508" s="12">
        <f t="shared" si="143"/>
        <v>9.375</v>
      </c>
      <c r="N1508" s="13">
        <f>32767+2333</f>
        <v>35100</v>
      </c>
    </row>
    <row r="1509" spans="1:14" x14ac:dyDescent="0.25">
      <c r="A1509" s="11">
        <v>1499</v>
      </c>
      <c r="B1509" s="12">
        <f t="shared" si="138"/>
        <v>35132.8125</v>
      </c>
      <c r="C1509" s="12">
        <f t="shared" si="139"/>
        <v>257.8125</v>
      </c>
      <c r="D1509" s="13">
        <f>32767+2108</f>
        <v>34875</v>
      </c>
      <c r="F1509" s="11">
        <v>1499</v>
      </c>
      <c r="G1509" s="12">
        <f t="shared" si="140"/>
        <v>35132.8125</v>
      </c>
      <c r="H1509" s="12">
        <f t="shared" si="141"/>
        <v>7.8125</v>
      </c>
      <c r="I1509" s="13">
        <f>32767+2358</f>
        <v>35125</v>
      </c>
      <c r="K1509" s="11">
        <v>1499</v>
      </c>
      <c r="L1509" s="12">
        <f t="shared" si="142"/>
        <v>35132.8125</v>
      </c>
      <c r="M1509" s="12">
        <f t="shared" si="143"/>
        <v>7.8125</v>
      </c>
      <c r="N1509" s="13">
        <f>32767+2358</f>
        <v>35125</v>
      </c>
    </row>
    <row r="1510" spans="1:14" x14ac:dyDescent="0.25">
      <c r="A1510" s="11">
        <v>1500</v>
      </c>
      <c r="B1510" s="12">
        <f t="shared" si="138"/>
        <v>35156.25</v>
      </c>
      <c r="C1510" s="12">
        <f t="shared" si="139"/>
        <v>281.25</v>
      </c>
      <c r="D1510" s="13">
        <f>32767+2108</f>
        <v>34875</v>
      </c>
      <c r="F1510" s="11">
        <v>1500</v>
      </c>
      <c r="G1510" s="12">
        <f t="shared" si="140"/>
        <v>35156.25</v>
      </c>
      <c r="H1510" s="12">
        <f t="shared" si="141"/>
        <v>6.25</v>
      </c>
      <c r="I1510" s="13">
        <f>32767+2383</f>
        <v>35150</v>
      </c>
      <c r="K1510" s="11">
        <v>1500</v>
      </c>
      <c r="L1510" s="12">
        <f t="shared" si="142"/>
        <v>35156.25</v>
      </c>
      <c r="M1510" s="12">
        <f t="shared" si="143"/>
        <v>6.25</v>
      </c>
      <c r="N1510" s="13">
        <f>32767+2383</f>
        <v>35150</v>
      </c>
    </row>
    <row r="1511" spans="1:14" x14ac:dyDescent="0.25">
      <c r="A1511" s="11">
        <v>1501</v>
      </c>
      <c r="B1511" s="12">
        <f t="shared" si="138"/>
        <v>35179.6875</v>
      </c>
      <c r="C1511" s="12">
        <f t="shared" si="139"/>
        <v>304.6875</v>
      </c>
      <c r="D1511" s="13">
        <f>32767+2108</f>
        <v>34875</v>
      </c>
      <c r="F1511" s="11">
        <v>1501</v>
      </c>
      <c r="G1511" s="12">
        <f t="shared" si="140"/>
        <v>35179.6875</v>
      </c>
      <c r="H1511" s="12">
        <f t="shared" si="141"/>
        <v>4.6875</v>
      </c>
      <c r="I1511" s="13">
        <f>32767+2408</f>
        <v>35175</v>
      </c>
      <c r="K1511" s="11">
        <v>1501</v>
      </c>
      <c r="L1511" s="12">
        <f t="shared" si="142"/>
        <v>35179.6875</v>
      </c>
      <c r="M1511" s="12">
        <f t="shared" si="143"/>
        <v>4.6875</v>
      </c>
      <c r="N1511" s="13">
        <f>32767+2408</f>
        <v>35175</v>
      </c>
    </row>
    <row r="1512" spans="1:14" x14ac:dyDescent="0.25">
      <c r="A1512" s="11">
        <v>1502</v>
      </c>
      <c r="B1512" s="12">
        <f t="shared" si="138"/>
        <v>35203.125</v>
      </c>
      <c r="C1512" s="12">
        <f t="shared" si="139"/>
        <v>328.125</v>
      </c>
      <c r="D1512" s="13">
        <f>32767+2108</f>
        <v>34875</v>
      </c>
      <c r="F1512" s="11">
        <v>1502</v>
      </c>
      <c r="G1512" s="12">
        <f t="shared" si="140"/>
        <v>35203.125</v>
      </c>
      <c r="H1512" s="12">
        <f t="shared" si="141"/>
        <v>3.125</v>
      </c>
      <c r="I1512" s="13">
        <f>32767+2433</f>
        <v>35200</v>
      </c>
      <c r="K1512" s="11">
        <v>1502</v>
      </c>
      <c r="L1512" s="12">
        <f t="shared" si="142"/>
        <v>35203.125</v>
      </c>
      <c r="M1512" s="12">
        <f t="shared" si="143"/>
        <v>3.125</v>
      </c>
      <c r="N1512" s="13">
        <f>32767+2433</f>
        <v>35200</v>
      </c>
    </row>
    <row r="1513" spans="1:14" x14ac:dyDescent="0.25">
      <c r="A1513" s="11">
        <v>1503</v>
      </c>
      <c r="B1513" s="12">
        <f t="shared" si="138"/>
        <v>35226.5625</v>
      </c>
      <c r="C1513" s="12">
        <f t="shared" si="139"/>
        <v>351.5625</v>
      </c>
      <c r="D1513" s="13">
        <f>32767+2108</f>
        <v>34875</v>
      </c>
      <c r="F1513" s="11">
        <v>1503</v>
      </c>
      <c r="G1513" s="12">
        <f t="shared" si="140"/>
        <v>35226.5625</v>
      </c>
      <c r="H1513" s="12">
        <f t="shared" si="141"/>
        <v>1.5625</v>
      </c>
      <c r="I1513" s="13">
        <f>32767+2458</f>
        <v>35225</v>
      </c>
      <c r="K1513" s="11">
        <v>1503</v>
      </c>
      <c r="L1513" s="12">
        <f t="shared" si="142"/>
        <v>35226.5625</v>
      </c>
      <c r="M1513" s="12">
        <f t="shared" si="143"/>
        <v>1.5625</v>
      </c>
      <c r="N1513" s="13">
        <f>32767+2458</f>
        <v>35225</v>
      </c>
    </row>
    <row r="1514" spans="1:14" x14ac:dyDescent="0.25">
      <c r="A1514" s="11">
        <v>1504</v>
      </c>
      <c r="B1514" s="12">
        <f t="shared" si="138"/>
        <v>35250</v>
      </c>
      <c r="C1514" s="12">
        <f t="shared" si="139"/>
        <v>0</v>
      </c>
      <c r="D1514" s="13">
        <f>32767+2483</f>
        <v>35250</v>
      </c>
      <c r="F1514" s="11">
        <v>1504</v>
      </c>
      <c r="G1514" s="12">
        <f t="shared" si="140"/>
        <v>35250</v>
      </c>
      <c r="H1514" s="12">
        <f t="shared" si="141"/>
        <v>0</v>
      </c>
      <c r="I1514" s="13">
        <f>32767+2483</f>
        <v>35250</v>
      </c>
      <c r="K1514" s="11">
        <v>1504</v>
      </c>
      <c r="L1514" s="12">
        <f t="shared" si="142"/>
        <v>35250</v>
      </c>
      <c r="M1514" s="12">
        <f t="shared" si="143"/>
        <v>0</v>
      </c>
      <c r="N1514" s="13">
        <f>32767+2483</f>
        <v>35250</v>
      </c>
    </row>
    <row r="1515" spans="1:14" x14ac:dyDescent="0.25">
      <c r="A1515" s="11">
        <v>1505</v>
      </c>
      <c r="B1515" s="12">
        <f t="shared" si="138"/>
        <v>35273.4375</v>
      </c>
      <c r="C1515" s="12">
        <f t="shared" si="139"/>
        <v>23.4375</v>
      </c>
      <c r="D1515" s="13">
        <f>32767+2483</f>
        <v>35250</v>
      </c>
      <c r="F1515" s="11">
        <v>1505</v>
      </c>
      <c r="G1515" s="12">
        <f t="shared" si="140"/>
        <v>35273.4375</v>
      </c>
      <c r="H1515" s="12">
        <f t="shared" si="141"/>
        <v>13.4375</v>
      </c>
      <c r="I1515" s="13">
        <f>32767+2493</f>
        <v>35260</v>
      </c>
      <c r="K1515" s="11">
        <v>1505</v>
      </c>
      <c r="L1515" s="12">
        <f t="shared" si="142"/>
        <v>35273.4375</v>
      </c>
      <c r="M1515" s="12">
        <f t="shared" si="143"/>
        <v>13.4375</v>
      </c>
      <c r="N1515" s="13">
        <f>32767+2493</f>
        <v>35260</v>
      </c>
    </row>
    <row r="1516" spans="1:14" x14ac:dyDescent="0.25">
      <c r="A1516" s="11">
        <v>1506</v>
      </c>
      <c r="B1516" s="12">
        <f t="shared" si="138"/>
        <v>35296.875</v>
      </c>
      <c r="C1516" s="12">
        <f t="shared" si="139"/>
        <v>46.875</v>
      </c>
      <c r="D1516" s="13">
        <f>32767+2483</f>
        <v>35250</v>
      </c>
      <c r="F1516" s="11">
        <v>1506</v>
      </c>
      <c r="G1516" s="12">
        <f t="shared" si="140"/>
        <v>35296.875</v>
      </c>
      <c r="H1516" s="12">
        <f t="shared" si="141"/>
        <v>11.875</v>
      </c>
      <c r="I1516" s="13">
        <f>32767+2518</f>
        <v>35285</v>
      </c>
      <c r="K1516" s="11">
        <v>1506</v>
      </c>
      <c r="L1516" s="12">
        <f t="shared" si="142"/>
        <v>35296.875</v>
      </c>
      <c r="M1516" s="12">
        <f t="shared" si="143"/>
        <v>11.875</v>
      </c>
      <c r="N1516" s="13">
        <f>32767+2518</f>
        <v>35285</v>
      </c>
    </row>
    <row r="1517" spans="1:14" x14ac:dyDescent="0.25">
      <c r="A1517" s="11">
        <v>1507</v>
      </c>
      <c r="B1517" s="12">
        <f t="shared" si="138"/>
        <v>35320.3125</v>
      </c>
      <c r="C1517" s="12">
        <f t="shared" si="139"/>
        <v>70.3125</v>
      </c>
      <c r="D1517" s="13">
        <f>32767+2483</f>
        <v>35250</v>
      </c>
      <c r="F1517" s="11">
        <v>1507</v>
      </c>
      <c r="G1517" s="12">
        <f t="shared" si="140"/>
        <v>35320.3125</v>
      </c>
      <c r="H1517" s="12">
        <f t="shared" si="141"/>
        <v>10.3125</v>
      </c>
      <c r="I1517" s="13">
        <f>32767+2543</f>
        <v>35310</v>
      </c>
      <c r="K1517" s="11">
        <v>1507</v>
      </c>
      <c r="L1517" s="12">
        <f t="shared" si="142"/>
        <v>35320.3125</v>
      </c>
      <c r="M1517" s="12">
        <f t="shared" si="143"/>
        <v>10.3125</v>
      </c>
      <c r="N1517" s="13">
        <f>32767+2543</f>
        <v>35310</v>
      </c>
    </row>
    <row r="1518" spans="1:14" x14ac:dyDescent="0.25">
      <c r="A1518" s="11">
        <v>1508</v>
      </c>
      <c r="B1518" s="12">
        <f t="shared" si="138"/>
        <v>35343.75</v>
      </c>
      <c r="C1518" s="12">
        <f t="shared" si="139"/>
        <v>93.75</v>
      </c>
      <c r="D1518" s="13">
        <f>32767+2483</f>
        <v>35250</v>
      </c>
      <c r="F1518" s="11">
        <v>1508</v>
      </c>
      <c r="G1518" s="12">
        <f t="shared" si="140"/>
        <v>35343.75</v>
      </c>
      <c r="H1518" s="12">
        <f t="shared" si="141"/>
        <v>8.75</v>
      </c>
      <c r="I1518" s="13">
        <f>32767+2568</f>
        <v>35335</v>
      </c>
      <c r="K1518" s="11">
        <v>1508</v>
      </c>
      <c r="L1518" s="12">
        <f t="shared" si="142"/>
        <v>35343.75</v>
      </c>
      <c r="M1518" s="12">
        <f t="shared" si="143"/>
        <v>8.75</v>
      </c>
      <c r="N1518" s="13">
        <f>32767+2568</f>
        <v>35335</v>
      </c>
    </row>
    <row r="1519" spans="1:14" x14ac:dyDescent="0.25">
      <c r="A1519" s="11">
        <v>1509</v>
      </c>
      <c r="B1519" s="12">
        <f t="shared" si="138"/>
        <v>35367.1875</v>
      </c>
      <c r="C1519" s="12">
        <f t="shared" si="139"/>
        <v>117.1875</v>
      </c>
      <c r="D1519" s="13">
        <f>32767+2483</f>
        <v>35250</v>
      </c>
      <c r="F1519" s="11">
        <v>1509</v>
      </c>
      <c r="G1519" s="12">
        <f t="shared" si="140"/>
        <v>35367.1875</v>
      </c>
      <c r="H1519" s="12">
        <f t="shared" si="141"/>
        <v>7.1875</v>
      </c>
      <c r="I1519" s="13">
        <f>32767+2593</f>
        <v>35360</v>
      </c>
      <c r="K1519" s="11">
        <v>1509</v>
      </c>
      <c r="L1519" s="12">
        <f t="shared" si="142"/>
        <v>35367.1875</v>
      </c>
      <c r="M1519" s="12">
        <f t="shared" si="143"/>
        <v>7.1875</v>
      </c>
      <c r="N1519" s="13">
        <f>32767+2593</f>
        <v>35360</v>
      </c>
    </row>
    <row r="1520" spans="1:14" x14ac:dyDescent="0.25">
      <c r="A1520" s="11">
        <v>1510</v>
      </c>
      <c r="B1520" s="12">
        <f t="shared" si="138"/>
        <v>35390.625</v>
      </c>
      <c r="C1520" s="12">
        <f t="shared" si="139"/>
        <v>140.625</v>
      </c>
      <c r="D1520" s="13">
        <f>32767+2483</f>
        <v>35250</v>
      </c>
      <c r="F1520" s="11">
        <v>1510</v>
      </c>
      <c r="G1520" s="12">
        <f t="shared" si="140"/>
        <v>35390.625</v>
      </c>
      <c r="H1520" s="12">
        <f t="shared" si="141"/>
        <v>5.625</v>
      </c>
      <c r="I1520" s="13">
        <f>32767+2618</f>
        <v>35385</v>
      </c>
      <c r="K1520" s="11">
        <v>1510</v>
      </c>
      <c r="L1520" s="12">
        <f t="shared" si="142"/>
        <v>35390.625</v>
      </c>
      <c r="M1520" s="12">
        <f t="shared" si="143"/>
        <v>5.625</v>
      </c>
      <c r="N1520" s="13">
        <f>32767+2618</f>
        <v>35385</v>
      </c>
    </row>
    <row r="1521" spans="1:14" x14ac:dyDescent="0.25">
      <c r="A1521" s="11">
        <v>1511</v>
      </c>
      <c r="B1521" s="12">
        <f t="shared" si="138"/>
        <v>35414.0625</v>
      </c>
      <c r="C1521" s="12">
        <f t="shared" si="139"/>
        <v>164.0625</v>
      </c>
      <c r="D1521" s="13">
        <f>32767+2483</f>
        <v>35250</v>
      </c>
      <c r="F1521" s="11">
        <v>1511</v>
      </c>
      <c r="G1521" s="12">
        <f t="shared" si="140"/>
        <v>35414.0625</v>
      </c>
      <c r="H1521" s="12">
        <f t="shared" si="141"/>
        <v>4.0625</v>
      </c>
      <c r="I1521" s="13">
        <f>32767+2643</f>
        <v>35410</v>
      </c>
      <c r="K1521" s="11">
        <v>1511</v>
      </c>
      <c r="L1521" s="12">
        <f t="shared" si="142"/>
        <v>35414.0625</v>
      </c>
      <c r="M1521" s="12">
        <f t="shared" si="143"/>
        <v>4.0625</v>
      </c>
      <c r="N1521" s="13">
        <f>32767+2643</f>
        <v>35410</v>
      </c>
    </row>
    <row r="1522" spans="1:14" x14ac:dyDescent="0.25">
      <c r="A1522" s="11">
        <v>1512</v>
      </c>
      <c r="B1522" s="12">
        <f t="shared" si="138"/>
        <v>35437.5</v>
      </c>
      <c r="C1522" s="12">
        <f t="shared" si="139"/>
        <v>187.5</v>
      </c>
      <c r="D1522" s="13">
        <f>32767+2483</f>
        <v>35250</v>
      </c>
      <c r="F1522" s="11">
        <v>1512</v>
      </c>
      <c r="G1522" s="12">
        <f t="shared" si="140"/>
        <v>35437.5</v>
      </c>
      <c r="H1522" s="12">
        <f t="shared" si="141"/>
        <v>2.5</v>
      </c>
      <c r="I1522" s="13">
        <f>32767+2668</f>
        <v>35435</v>
      </c>
      <c r="K1522" s="11">
        <v>1512</v>
      </c>
      <c r="L1522" s="12">
        <f t="shared" si="142"/>
        <v>35437.5</v>
      </c>
      <c r="M1522" s="12">
        <f t="shared" si="143"/>
        <v>2.5</v>
      </c>
      <c r="N1522" s="13">
        <f>32767+2668</f>
        <v>35435</v>
      </c>
    </row>
    <row r="1523" spans="1:14" x14ac:dyDescent="0.25">
      <c r="A1523" s="11">
        <v>1513</v>
      </c>
      <c r="B1523" s="12">
        <f t="shared" si="138"/>
        <v>35460.9375</v>
      </c>
      <c r="C1523" s="12">
        <f t="shared" si="139"/>
        <v>210.9375</v>
      </c>
      <c r="D1523" s="13">
        <f>32767+2483</f>
        <v>35250</v>
      </c>
      <c r="F1523" s="11">
        <v>1513</v>
      </c>
      <c r="G1523" s="12">
        <f t="shared" si="140"/>
        <v>35460.9375</v>
      </c>
      <c r="H1523" s="12">
        <f t="shared" si="141"/>
        <v>10.9375</v>
      </c>
      <c r="I1523" s="13">
        <f>32767+2683</f>
        <v>35450</v>
      </c>
      <c r="K1523" s="11">
        <v>1513</v>
      </c>
      <c r="L1523" s="12">
        <f t="shared" si="142"/>
        <v>35460.9375</v>
      </c>
      <c r="M1523" s="12">
        <f t="shared" si="143"/>
        <v>10.9375</v>
      </c>
      <c r="N1523" s="13">
        <f>32767+2683</f>
        <v>35450</v>
      </c>
    </row>
    <row r="1524" spans="1:14" x14ac:dyDescent="0.25">
      <c r="A1524" s="11">
        <v>1514</v>
      </c>
      <c r="B1524" s="12">
        <f t="shared" si="138"/>
        <v>35484.375</v>
      </c>
      <c r="C1524" s="12">
        <f t="shared" si="139"/>
        <v>234.375</v>
      </c>
      <c r="D1524" s="13">
        <f>32767+2483</f>
        <v>35250</v>
      </c>
      <c r="F1524" s="11">
        <v>1514</v>
      </c>
      <c r="G1524" s="12">
        <f t="shared" si="140"/>
        <v>35484.375</v>
      </c>
      <c r="H1524" s="12">
        <f t="shared" si="141"/>
        <v>9.375</v>
      </c>
      <c r="I1524" s="13">
        <f>32767+2708</f>
        <v>35475</v>
      </c>
      <c r="K1524" s="11">
        <v>1514</v>
      </c>
      <c r="L1524" s="12">
        <f t="shared" si="142"/>
        <v>35484.375</v>
      </c>
      <c r="M1524" s="12">
        <f t="shared" si="143"/>
        <v>9.375</v>
      </c>
      <c r="N1524" s="13">
        <f>32767+2708</f>
        <v>35475</v>
      </c>
    </row>
    <row r="1525" spans="1:14" x14ac:dyDescent="0.25">
      <c r="A1525" s="11">
        <v>1515</v>
      </c>
      <c r="B1525" s="12">
        <f t="shared" si="138"/>
        <v>35507.8125</v>
      </c>
      <c r="C1525" s="12">
        <f t="shared" si="139"/>
        <v>257.8125</v>
      </c>
      <c r="D1525" s="13">
        <f>32767+2483</f>
        <v>35250</v>
      </c>
      <c r="F1525" s="11">
        <v>1515</v>
      </c>
      <c r="G1525" s="12">
        <f t="shared" si="140"/>
        <v>35507.8125</v>
      </c>
      <c r="H1525" s="12">
        <f t="shared" si="141"/>
        <v>7.8125</v>
      </c>
      <c r="I1525" s="13">
        <f>32767+2733</f>
        <v>35500</v>
      </c>
      <c r="K1525" s="11">
        <v>1515</v>
      </c>
      <c r="L1525" s="12">
        <f t="shared" si="142"/>
        <v>35507.8125</v>
      </c>
      <c r="M1525" s="12">
        <f t="shared" si="143"/>
        <v>7.8125</v>
      </c>
      <c r="N1525" s="13">
        <f>32767+2733</f>
        <v>35500</v>
      </c>
    </row>
    <row r="1526" spans="1:14" x14ac:dyDescent="0.25">
      <c r="A1526" s="11">
        <v>1516</v>
      </c>
      <c r="B1526" s="12">
        <f t="shared" si="138"/>
        <v>35531.25</v>
      </c>
      <c r="C1526" s="12">
        <f t="shared" si="139"/>
        <v>281.25</v>
      </c>
      <c r="D1526" s="13">
        <f>32767+2483</f>
        <v>35250</v>
      </c>
      <c r="F1526" s="11">
        <v>1516</v>
      </c>
      <c r="G1526" s="12">
        <f t="shared" si="140"/>
        <v>35531.25</v>
      </c>
      <c r="H1526" s="12">
        <f t="shared" si="141"/>
        <v>6.25</v>
      </c>
      <c r="I1526" s="13">
        <f>32767+2758</f>
        <v>35525</v>
      </c>
      <c r="K1526" s="11">
        <v>1516</v>
      </c>
      <c r="L1526" s="12">
        <f t="shared" si="142"/>
        <v>35531.25</v>
      </c>
      <c r="M1526" s="12">
        <f t="shared" si="143"/>
        <v>6.25</v>
      </c>
      <c r="N1526" s="13">
        <f>32767+2758</f>
        <v>35525</v>
      </c>
    </row>
    <row r="1527" spans="1:14" x14ac:dyDescent="0.25">
      <c r="A1527" s="11">
        <v>1517</v>
      </c>
      <c r="B1527" s="12">
        <f t="shared" si="138"/>
        <v>35554.6875</v>
      </c>
      <c r="C1527" s="12">
        <f t="shared" si="139"/>
        <v>304.6875</v>
      </c>
      <c r="D1527" s="13">
        <f>32767+2483</f>
        <v>35250</v>
      </c>
      <c r="F1527" s="11">
        <v>1517</v>
      </c>
      <c r="G1527" s="12">
        <f t="shared" si="140"/>
        <v>35554.6875</v>
      </c>
      <c r="H1527" s="12">
        <f t="shared" si="141"/>
        <v>4.6875</v>
      </c>
      <c r="I1527" s="13">
        <f>32767+2783</f>
        <v>35550</v>
      </c>
      <c r="K1527" s="11">
        <v>1517</v>
      </c>
      <c r="L1527" s="12">
        <f t="shared" si="142"/>
        <v>35554.6875</v>
      </c>
      <c r="M1527" s="12">
        <f t="shared" si="143"/>
        <v>4.6875</v>
      </c>
      <c r="N1527" s="13">
        <f>32767+2783</f>
        <v>35550</v>
      </c>
    </row>
    <row r="1528" spans="1:14" x14ac:dyDescent="0.25">
      <c r="A1528" s="11">
        <v>1518</v>
      </c>
      <c r="B1528" s="12">
        <f t="shared" si="138"/>
        <v>35578.125</v>
      </c>
      <c r="C1528" s="12">
        <f t="shared" si="139"/>
        <v>328.125</v>
      </c>
      <c r="D1528" s="13">
        <f>32767+2483</f>
        <v>35250</v>
      </c>
      <c r="F1528" s="11">
        <v>1518</v>
      </c>
      <c r="G1528" s="12">
        <f t="shared" si="140"/>
        <v>35578.125</v>
      </c>
      <c r="H1528" s="12">
        <f t="shared" si="141"/>
        <v>3.125</v>
      </c>
      <c r="I1528" s="13">
        <f>32767+2808</f>
        <v>35575</v>
      </c>
      <c r="K1528" s="11">
        <v>1518</v>
      </c>
      <c r="L1528" s="12">
        <f t="shared" si="142"/>
        <v>35578.125</v>
      </c>
      <c r="M1528" s="12">
        <f t="shared" si="143"/>
        <v>3.125</v>
      </c>
      <c r="N1528" s="13">
        <f>32767+2808</f>
        <v>35575</v>
      </c>
    </row>
    <row r="1529" spans="1:14" x14ac:dyDescent="0.25">
      <c r="A1529" s="11">
        <v>1519</v>
      </c>
      <c r="B1529" s="12">
        <f t="shared" si="138"/>
        <v>35601.5625</v>
      </c>
      <c r="C1529" s="12">
        <f t="shared" si="139"/>
        <v>351.5625</v>
      </c>
      <c r="D1529" s="13">
        <f>32767+2483</f>
        <v>35250</v>
      </c>
      <c r="F1529" s="11">
        <v>1519</v>
      </c>
      <c r="G1529" s="12">
        <f t="shared" si="140"/>
        <v>35601.5625</v>
      </c>
      <c r="H1529" s="12">
        <f t="shared" si="141"/>
        <v>1.5625</v>
      </c>
      <c r="I1529" s="13">
        <f>32767+2833</f>
        <v>35600</v>
      </c>
      <c r="K1529" s="11">
        <v>1519</v>
      </c>
      <c r="L1529" s="12">
        <f t="shared" si="142"/>
        <v>35601.5625</v>
      </c>
      <c r="M1529" s="12">
        <f t="shared" si="143"/>
        <v>1.5625</v>
      </c>
      <c r="N1529" s="13">
        <f>32767+2833</f>
        <v>35600</v>
      </c>
    </row>
    <row r="1530" spans="1:14" x14ac:dyDescent="0.25">
      <c r="A1530" s="11">
        <v>1520</v>
      </c>
      <c r="B1530" s="12">
        <f t="shared" si="138"/>
        <v>35625</v>
      </c>
      <c r="C1530" s="12">
        <f t="shared" si="139"/>
        <v>0</v>
      </c>
      <c r="D1530" s="13">
        <f>32767+2858</f>
        <v>35625</v>
      </c>
      <c r="F1530" s="11">
        <v>1520</v>
      </c>
      <c r="G1530" s="12">
        <f t="shared" si="140"/>
        <v>35625</v>
      </c>
      <c r="H1530" s="12">
        <f t="shared" si="141"/>
        <v>0</v>
      </c>
      <c r="I1530" s="13">
        <f>32767+2858</f>
        <v>35625</v>
      </c>
      <c r="K1530" s="11">
        <v>1520</v>
      </c>
      <c r="L1530" s="12">
        <f t="shared" si="142"/>
        <v>35625</v>
      </c>
      <c r="M1530" s="12">
        <f t="shared" si="143"/>
        <v>0</v>
      </c>
      <c r="N1530" s="13">
        <f>32767+2858</f>
        <v>35625</v>
      </c>
    </row>
    <row r="1531" spans="1:14" x14ac:dyDescent="0.25">
      <c r="A1531" s="11">
        <v>1521</v>
      </c>
      <c r="B1531" s="12">
        <f t="shared" si="138"/>
        <v>35648.4375</v>
      </c>
      <c r="C1531" s="12">
        <f t="shared" si="139"/>
        <v>23.4375</v>
      </c>
      <c r="D1531" s="13">
        <f>32767+2858</f>
        <v>35625</v>
      </c>
      <c r="F1531" s="11">
        <v>1521</v>
      </c>
      <c r="G1531" s="12">
        <f t="shared" si="140"/>
        <v>35648.4375</v>
      </c>
      <c r="H1531" s="12">
        <f t="shared" si="141"/>
        <v>13.4375</v>
      </c>
      <c r="I1531" s="13">
        <f>32767+2868</f>
        <v>35635</v>
      </c>
      <c r="K1531" s="11">
        <v>1521</v>
      </c>
      <c r="L1531" s="12">
        <f t="shared" si="142"/>
        <v>35648.4375</v>
      </c>
      <c r="M1531" s="12">
        <f t="shared" si="143"/>
        <v>13.4375</v>
      </c>
      <c r="N1531" s="13">
        <f>32767+2868</f>
        <v>35635</v>
      </c>
    </row>
    <row r="1532" spans="1:14" x14ac:dyDescent="0.25">
      <c r="A1532" s="11">
        <v>1522</v>
      </c>
      <c r="B1532" s="12">
        <f t="shared" si="138"/>
        <v>35671.875</v>
      </c>
      <c r="C1532" s="12">
        <f t="shared" si="139"/>
        <v>46.875</v>
      </c>
      <c r="D1532" s="13">
        <f>32767+2858</f>
        <v>35625</v>
      </c>
      <c r="F1532" s="11">
        <v>1522</v>
      </c>
      <c r="G1532" s="12">
        <f t="shared" si="140"/>
        <v>35671.875</v>
      </c>
      <c r="H1532" s="12">
        <f t="shared" si="141"/>
        <v>11.875</v>
      </c>
      <c r="I1532" s="13">
        <f>32767+2893</f>
        <v>35660</v>
      </c>
      <c r="K1532" s="11">
        <v>1522</v>
      </c>
      <c r="L1532" s="12">
        <f t="shared" si="142"/>
        <v>35671.875</v>
      </c>
      <c r="M1532" s="12">
        <f t="shared" si="143"/>
        <v>11.875</v>
      </c>
      <c r="N1532" s="13">
        <f>32767+2893</f>
        <v>35660</v>
      </c>
    </row>
    <row r="1533" spans="1:14" x14ac:dyDescent="0.25">
      <c r="A1533" s="11">
        <v>1523</v>
      </c>
      <c r="B1533" s="12">
        <f t="shared" si="138"/>
        <v>35695.3125</v>
      </c>
      <c r="C1533" s="12">
        <f t="shared" si="139"/>
        <v>70.3125</v>
      </c>
      <c r="D1533" s="13">
        <f>32767+2858</f>
        <v>35625</v>
      </c>
      <c r="F1533" s="11">
        <v>1523</v>
      </c>
      <c r="G1533" s="12">
        <f t="shared" si="140"/>
        <v>35695.3125</v>
      </c>
      <c r="H1533" s="12">
        <f t="shared" si="141"/>
        <v>10.3125</v>
      </c>
      <c r="I1533" s="13">
        <f>32767+2918</f>
        <v>35685</v>
      </c>
      <c r="K1533" s="11">
        <v>1523</v>
      </c>
      <c r="L1533" s="12">
        <f t="shared" si="142"/>
        <v>35695.3125</v>
      </c>
      <c r="M1533" s="12">
        <f t="shared" si="143"/>
        <v>10.3125</v>
      </c>
      <c r="N1533" s="13">
        <f>32767+2918</f>
        <v>35685</v>
      </c>
    </row>
    <row r="1534" spans="1:14" x14ac:dyDescent="0.25">
      <c r="A1534" s="11">
        <v>1524</v>
      </c>
      <c r="B1534" s="12">
        <f t="shared" si="138"/>
        <v>35718.75</v>
      </c>
      <c r="C1534" s="12">
        <f t="shared" si="139"/>
        <v>93.75</v>
      </c>
      <c r="D1534" s="13">
        <f>32767+2858</f>
        <v>35625</v>
      </c>
      <c r="F1534" s="11">
        <v>1524</v>
      </c>
      <c r="G1534" s="12">
        <f t="shared" si="140"/>
        <v>35718.75</v>
      </c>
      <c r="H1534" s="12">
        <f t="shared" si="141"/>
        <v>8.75</v>
      </c>
      <c r="I1534" s="13">
        <f>32767+2943</f>
        <v>35710</v>
      </c>
      <c r="K1534" s="11">
        <v>1524</v>
      </c>
      <c r="L1534" s="12">
        <f t="shared" si="142"/>
        <v>35718.75</v>
      </c>
      <c r="M1534" s="12">
        <f t="shared" si="143"/>
        <v>8.75</v>
      </c>
      <c r="N1534" s="13">
        <f>32767+2943</f>
        <v>35710</v>
      </c>
    </row>
    <row r="1535" spans="1:14" x14ac:dyDescent="0.25">
      <c r="A1535" s="11">
        <v>1525</v>
      </c>
      <c r="B1535" s="12">
        <f t="shared" si="138"/>
        <v>35742.1875</v>
      </c>
      <c r="C1535" s="12">
        <f t="shared" si="139"/>
        <v>117.1875</v>
      </c>
      <c r="D1535" s="13">
        <f>32767+2858</f>
        <v>35625</v>
      </c>
      <c r="F1535" s="11">
        <v>1525</v>
      </c>
      <c r="G1535" s="12">
        <f t="shared" si="140"/>
        <v>35742.1875</v>
      </c>
      <c r="H1535" s="12">
        <f t="shared" si="141"/>
        <v>7.1875</v>
      </c>
      <c r="I1535" s="13">
        <f>32767+2968</f>
        <v>35735</v>
      </c>
      <c r="K1535" s="11">
        <v>1525</v>
      </c>
      <c r="L1535" s="12">
        <f t="shared" si="142"/>
        <v>35742.1875</v>
      </c>
      <c r="M1535" s="12">
        <f t="shared" si="143"/>
        <v>7.1875</v>
      </c>
      <c r="N1535" s="13">
        <f>32767+2968</f>
        <v>35735</v>
      </c>
    </row>
    <row r="1536" spans="1:14" x14ac:dyDescent="0.25">
      <c r="A1536" s="11">
        <v>1526</v>
      </c>
      <c r="B1536" s="12">
        <f t="shared" si="138"/>
        <v>35765.625</v>
      </c>
      <c r="C1536" s="12">
        <f t="shared" si="139"/>
        <v>140.625</v>
      </c>
      <c r="D1536" s="13">
        <f>32767+2858</f>
        <v>35625</v>
      </c>
      <c r="F1536" s="11">
        <v>1526</v>
      </c>
      <c r="G1536" s="12">
        <f t="shared" si="140"/>
        <v>35765.625</v>
      </c>
      <c r="H1536" s="12">
        <f t="shared" si="141"/>
        <v>5.625</v>
      </c>
      <c r="I1536" s="13">
        <f>32767+2993</f>
        <v>35760</v>
      </c>
      <c r="K1536" s="11">
        <v>1526</v>
      </c>
      <c r="L1536" s="12">
        <f t="shared" si="142"/>
        <v>35765.625</v>
      </c>
      <c r="M1536" s="12">
        <f t="shared" si="143"/>
        <v>5.625</v>
      </c>
      <c r="N1536" s="13">
        <f>32767+2993</f>
        <v>35760</v>
      </c>
    </row>
    <row r="1537" spans="1:14" x14ac:dyDescent="0.25">
      <c r="A1537" s="11">
        <v>1527</v>
      </c>
      <c r="B1537" s="12">
        <f t="shared" si="138"/>
        <v>35789.0625</v>
      </c>
      <c r="C1537" s="12">
        <f t="shared" si="139"/>
        <v>164.0625</v>
      </c>
      <c r="D1537" s="13">
        <f>32767+2858</f>
        <v>35625</v>
      </c>
      <c r="F1537" s="11">
        <v>1527</v>
      </c>
      <c r="G1537" s="12">
        <f t="shared" si="140"/>
        <v>35789.0625</v>
      </c>
      <c r="H1537" s="12">
        <f t="shared" si="141"/>
        <v>4.0625</v>
      </c>
      <c r="I1537" s="13">
        <f>32767+3018</f>
        <v>35785</v>
      </c>
      <c r="K1537" s="11">
        <v>1527</v>
      </c>
      <c r="L1537" s="12">
        <f t="shared" si="142"/>
        <v>35789.0625</v>
      </c>
      <c r="M1537" s="12">
        <f t="shared" si="143"/>
        <v>4.0625</v>
      </c>
      <c r="N1537" s="13">
        <f>32767+3018</f>
        <v>35785</v>
      </c>
    </row>
    <row r="1538" spans="1:14" x14ac:dyDescent="0.25">
      <c r="A1538" s="11">
        <v>1528</v>
      </c>
      <c r="B1538" s="12">
        <f t="shared" si="138"/>
        <v>35812.5</v>
      </c>
      <c r="C1538" s="12">
        <f t="shared" si="139"/>
        <v>187.5</v>
      </c>
      <c r="D1538" s="13">
        <f>32767+2858</f>
        <v>35625</v>
      </c>
      <c r="F1538" s="11">
        <v>1528</v>
      </c>
      <c r="G1538" s="12">
        <f t="shared" si="140"/>
        <v>35812.5</v>
      </c>
      <c r="H1538" s="12">
        <f t="shared" si="141"/>
        <v>2.5</v>
      </c>
      <c r="I1538" s="13">
        <f>32767+3043</f>
        <v>35810</v>
      </c>
      <c r="K1538" s="11">
        <v>1528</v>
      </c>
      <c r="L1538" s="12">
        <f t="shared" si="142"/>
        <v>35812.5</v>
      </c>
      <c r="M1538" s="12">
        <f t="shared" si="143"/>
        <v>2.5</v>
      </c>
      <c r="N1538" s="13">
        <f>32767+3043</f>
        <v>35810</v>
      </c>
    </row>
    <row r="1539" spans="1:14" x14ac:dyDescent="0.25">
      <c r="A1539" s="11">
        <v>1529</v>
      </c>
      <c r="B1539" s="12">
        <f t="shared" si="138"/>
        <v>35835.9375</v>
      </c>
      <c r="C1539" s="12">
        <f t="shared" si="139"/>
        <v>210.9375</v>
      </c>
      <c r="D1539" s="13">
        <f>32767+2858</f>
        <v>35625</v>
      </c>
      <c r="F1539" s="11">
        <v>1529</v>
      </c>
      <c r="G1539" s="12">
        <f t="shared" si="140"/>
        <v>35835.9375</v>
      </c>
      <c r="H1539" s="12">
        <f t="shared" si="141"/>
        <v>10.9375</v>
      </c>
      <c r="I1539" s="13">
        <f>32767+3058</f>
        <v>35825</v>
      </c>
      <c r="K1539" s="11">
        <v>1529</v>
      </c>
      <c r="L1539" s="12">
        <f t="shared" si="142"/>
        <v>35835.9375</v>
      </c>
      <c r="M1539" s="12">
        <f t="shared" si="143"/>
        <v>10.9375</v>
      </c>
      <c r="N1539" s="13">
        <f>32767+3058</f>
        <v>35825</v>
      </c>
    </row>
    <row r="1540" spans="1:14" x14ac:dyDescent="0.25">
      <c r="A1540" s="11">
        <v>1530</v>
      </c>
      <c r="B1540" s="12">
        <f t="shared" si="138"/>
        <v>35859.375</v>
      </c>
      <c r="C1540" s="12">
        <f t="shared" si="139"/>
        <v>234.375</v>
      </c>
      <c r="D1540" s="13">
        <f>32767+2858</f>
        <v>35625</v>
      </c>
      <c r="F1540" s="11">
        <v>1530</v>
      </c>
      <c r="G1540" s="12">
        <f t="shared" si="140"/>
        <v>35859.375</v>
      </c>
      <c r="H1540" s="12">
        <f t="shared" si="141"/>
        <v>9.375</v>
      </c>
      <c r="I1540" s="13">
        <f>32767+3083</f>
        <v>35850</v>
      </c>
      <c r="K1540" s="11">
        <v>1530</v>
      </c>
      <c r="L1540" s="12">
        <f t="shared" si="142"/>
        <v>35859.375</v>
      </c>
      <c r="M1540" s="12">
        <f t="shared" si="143"/>
        <v>9.375</v>
      </c>
      <c r="N1540" s="13">
        <f>32767+3083</f>
        <v>35850</v>
      </c>
    </row>
    <row r="1541" spans="1:14" x14ac:dyDescent="0.25">
      <c r="A1541" s="11">
        <v>1531</v>
      </c>
      <c r="B1541" s="12">
        <f t="shared" si="138"/>
        <v>35882.8125</v>
      </c>
      <c r="C1541" s="12">
        <f t="shared" si="139"/>
        <v>257.8125</v>
      </c>
      <c r="D1541" s="13">
        <f>32767+2858</f>
        <v>35625</v>
      </c>
      <c r="F1541" s="11">
        <v>1531</v>
      </c>
      <c r="G1541" s="12">
        <f t="shared" si="140"/>
        <v>35882.8125</v>
      </c>
      <c r="H1541" s="12">
        <f t="shared" si="141"/>
        <v>7.8125</v>
      </c>
      <c r="I1541" s="13">
        <f>32767+3108</f>
        <v>35875</v>
      </c>
      <c r="K1541" s="11">
        <v>1531</v>
      </c>
      <c r="L1541" s="12">
        <f t="shared" si="142"/>
        <v>35882.8125</v>
      </c>
      <c r="M1541" s="12">
        <f t="shared" si="143"/>
        <v>7.8125</v>
      </c>
      <c r="N1541" s="13">
        <f>32767+3108</f>
        <v>35875</v>
      </c>
    </row>
    <row r="1542" spans="1:14" x14ac:dyDescent="0.25">
      <c r="A1542" s="11">
        <v>1532</v>
      </c>
      <c r="B1542" s="12">
        <f t="shared" si="138"/>
        <v>35906.25</v>
      </c>
      <c r="C1542" s="12">
        <f t="shared" si="139"/>
        <v>281.25</v>
      </c>
      <c r="D1542" s="13">
        <f>32767+2858</f>
        <v>35625</v>
      </c>
      <c r="F1542" s="11">
        <v>1532</v>
      </c>
      <c r="G1542" s="12">
        <f t="shared" si="140"/>
        <v>35906.25</v>
      </c>
      <c r="H1542" s="12">
        <f t="shared" si="141"/>
        <v>6.25</v>
      </c>
      <c r="I1542" s="13">
        <f>32767+3133</f>
        <v>35900</v>
      </c>
      <c r="K1542" s="11">
        <v>1532</v>
      </c>
      <c r="L1542" s="12">
        <f t="shared" si="142"/>
        <v>35906.25</v>
      </c>
      <c r="M1542" s="12">
        <f t="shared" si="143"/>
        <v>6.25</v>
      </c>
      <c r="N1542" s="13">
        <f>32767+3133</f>
        <v>35900</v>
      </c>
    </row>
    <row r="1543" spans="1:14" x14ac:dyDescent="0.25">
      <c r="A1543" s="11">
        <v>1533</v>
      </c>
      <c r="B1543" s="12">
        <f t="shared" si="138"/>
        <v>35929.6875</v>
      </c>
      <c r="C1543" s="12">
        <f t="shared" si="139"/>
        <v>304.6875</v>
      </c>
      <c r="D1543" s="13">
        <f>32767+2858</f>
        <v>35625</v>
      </c>
      <c r="F1543" s="11">
        <v>1533</v>
      </c>
      <c r="G1543" s="12">
        <f t="shared" si="140"/>
        <v>35929.6875</v>
      </c>
      <c r="H1543" s="12">
        <f t="shared" si="141"/>
        <v>4.6875</v>
      </c>
      <c r="I1543" s="13">
        <f>32767+3158</f>
        <v>35925</v>
      </c>
      <c r="K1543" s="11">
        <v>1533</v>
      </c>
      <c r="L1543" s="12">
        <f t="shared" si="142"/>
        <v>35929.6875</v>
      </c>
      <c r="M1543" s="12">
        <f t="shared" si="143"/>
        <v>4.6875</v>
      </c>
      <c r="N1543" s="13">
        <f>32767+3158</f>
        <v>35925</v>
      </c>
    </row>
    <row r="1544" spans="1:14" x14ac:dyDescent="0.25">
      <c r="A1544" s="11">
        <v>1534</v>
      </c>
      <c r="B1544" s="12">
        <f t="shared" si="138"/>
        <v>35953.125</v>
      </c>
      <c r="C1544" s="12">
        <f t="shared" si="139"/>
        <v>328.125</v>
      </c>
      <c r="D1544" s="13">
        <f>32767+2858</f>
        <v>35625</v>
      </c>
      <c r="F1544" s="11">
        <v>1534</v>
      </c>
      <c r="G1544" s="12">
        <f t="shared" si="140"/>
        <v>35953.125</v>
      </c>
      <c r="H1544" s="12">
        <f t="shared" si="141"/>
        <v>3.125</v>
      </c>
      <c r="I1544" s="13">
        <f>32767+3183</f>
        <v>35950</v>
      </c>
      <c r="K1544" s="11">
        <v>1534</v>
      </c>
      <c r="L1544" s="12">
        <f t="shared" si="142"/>
        <v>35953.125</v>
      </c>
      <c r="M1544" s="12">
        <f t="shared" si="143"/>
        <v>3.125</v>
      </c>
      <c r="N1544" s="13">
        <f>32767+3183</f>
        <v>35950</v>
      </c>
    </row>
    <row r="1545" spans="1:14" x14ac:dyDescent="0.25">
      <c r="A1545" s="11">
        <v>1535</v>
      </c>
      <c r="B1545" s="12">
        <f t="shared" si="138"/>
        <v>35976.5625</v>
      </c>
      <c r="C1545" s="12">
        <f t="shared" si="139"/>
        <v>351.5625</v>
      </c>
      <c r="D1545" s="13">
        <f>32767+2858</f>
        <v>35625</v>
      </c>
      <c r="F1545" s="11">
        <v>1535</v>
      </c>
      <c r="G1545" s="12">
        <f t="shared" si="140"/>
        <v>35976.5625</v>
      </c>
      <c r="H1545" s="12">
        <f t="shared" si="141"/>
        <v>1.5625</v>
      </c>
      <c r="I1545" s="13">
        <f>32767+3208</f>
        <v>35975</v>
      </c>
      <c r="K1545" s="11">
        <v>1535</v>
      </c>
      <c r="L1545" s="12">
        <f t="shared" si="142"/>
        <v>35976.5625</v>
      </c>
      <c r="M1545" s="12">
        <f t="shared" si="143"/>
        <v>1.5625</v>
      </c>
      <c r="N1545" s="13">
        <f>32767+3208</f>
        <v>35975</v>
      </c>
    </row>
    <row r="1546" spans="1:14" x14ac:dyDescent="0.25">
      <c r="A1546" s="11">
        <v>1536</v>
      </c>
      <c r="B1546" s="12">
        <f t="shared" si="138"/>
        <v>36000</v>
      </c>
      <c r="C1546" s="12">
        <f t="shared" si="139"/>
        <v>0</v>
      </c>
      <c r="D1546" s="13">
        <f>32767+3233</f>
        <v>36000</v>
      </c>
      <c r="F1546" s="11">
        <v>1536</v>
      </c>
      <c r="G1546" s="12">
        <f t="shared" si="140"/>
        <v>36000</v>
      </c>
      <c r="H1546" s="12">
        <f t="shared" si="141"/>
        <v>0</v>
      </c>
      <c r="I1546" s="13">
        <f>32767+3233</f>
        <v>36000</v>
      </c>
      <c r="K1546" s="11">
        <v>1536</v>
      </c>
      <c r="L1546" s="12">
        <f t="shared" si="142"/>
        <v>36000</v>
      </c>
      <c r="M1546" s="12">
        <f t="shared" si="143"/>
        <v>0</v>
      </c>
      <c r="N1546" s="13">
        <f>32767+3233</f>
        <v>36000</v>
      </c>
    </row>
    <row r="1547" spans="1:14" x14ac:dyDescent="0.25">
      <c r="A1547" s="11">
        <v>1537</v>
      </c>
      <c r="B1547" s="12">
        <f t="shared" si="138"/>
        <v>36023.4375</v>
      </c>
      <c r="C1547" s="12">
        <f t="shared" si="139"/>
        <v>23.4375</v>
      </c>
      <c r="D1547" s="13">
        <f>32767+3233</f>
        <v>36000</v>
      </c>
      <c r="F1547" s="11">
        <v>1537</v>
      </c>
      <c r="G1547" s="12">
        <f t="shared" si="140"/>
        <v>36023.4375</v>
      </c>
      <c r="H1547" s="12">
        <f t="shared" si="141"/>
        <v>13.4375</v>
      </c>
      <c r="I1547" s="13">
        <f>32767+3243</f>
        <v>36010</v>
      </c>
      <c r="K1547" s="11">
        <v>1537</v>
      </c>
      <c r="L1547" s="12">
        <f t="shared" si="142"/>
        <v>36023.4375</v>
      </c>
      <c r="M1547" s="12">
        <f t="shared" si="143"/>
        <v>13.4375</v>
      </c>
      <c r="N1547" s="13">
        <f>32767+3243</f>
        <v>36010</v>
      </c>
    </row>
    <row r="1548" spans="1:14" x14ac:dyDescent="0.25">
      <c r="A1548" s="11">
        <v>1538</v>
      </c>
      <c r="B1548" s="12">
        <f t="shared" si="138"/>
        <v>36046.875</v>
      </c>
      <c r="C1548" s="12">
        <f t="shared" si="139"/>
        <v>46.875</v>
      </c>
      <c r="D1548" s="13">
        <f>32767+3233</f>
        <v>36000</v>
      </c>
      <c r="F1548" s="11">
        <v>1538</v>
      </c>
      <c r="G1548" s="12">
        <f t="shared" si="140"/>
        <v>36046.875</v>
      </c>
      <c r="H1548" s="12">
        <f t="shared" si="141"/>
        <v>11.875</v>
      </c>
      <c r="I1548" s="13">
        <f>32767+3268</f>
        <v>36035</v>
      </c>
      <c r="K1548" s="11">
        <v>1538</v>
      </c>
      <c r="L1548" s="12">
        <f t="shared" si="142"/>
        <v>36046.875</v>
      </c>
      <c r="M1548" s="12">
        <f t="shared" si="143"/>
        <v>11.875</v>
      </c>
      <c r="N1548" s="13">
        <f>32767+3268</f>
        <v>36035</v>
      </c>
    </row>
    <row r="1549" spans="1:14" x14ac:dyDescent="0.25">
      <c r="A1549" s="11">
        <v>1539</v>
      </c>
      <c r="B1549" s="12">
        <f t="shared" ref="B1549:B1612" si="144">A1549*375/16</f>
        <v>36070.3125</v>
      </c>
      <c r="C1549" s="12">
        <f t="shared" ref="C1549:C1612" si="145">B1549-D1549</f>
        <v>70.3125</v>
      </c>
      <c r="D1549" s="13">
        <f>32767+3233</f>
        <v>36000</v>
      </c>
      <c r="F1549" s="11">
        <v>1539</v>
      </c>
      <c r="G1549" s="12">
        <f t="shared" ref="G1549:G1612" si="146">F1549*375/16</f>
        <v>36070.3125</v>
      </c>
      <c r="H1549" s="12">
        <f t="shared" ref="H1549:H1612" si="147">G1549-I1549</f>
        <v>10.3125</v>
      </c>
      <c r="I1549" s="13">
        <f>32767+3293</f>
        <v>36060</v>
      </c>
      <c r="K1549" s="11">
        <v>1539</v>
      </c>
      <c r="L1549" s="12">
        <f t="shared" ref="L1549:L1612" si="148">K1549*375/16</f>
        <v>36070.3125</v>
      </c>
      <c r="M1549" s="12">
        <f t="shared" ref="M1549:M1612" si="149">L1549-N1549</f>
        <v>10.3125</v>
      </c>
      <c r="N1549" s="13">
        <f>32767+3293</f>
        <v>36060</v>
      </c>
    </row>
    <row r="1550" spans="1:14" x14ac:dyDescent="0.25">
      <c r="A1550" s="11">
        <v>1540</v>
      </c>
      <c r="B1550" s="12">
        <f t="shared" si="144"/>
        <v>36093.75</v>
      </c>
      <c r="C1550" s="12">
        <f t="shared" si="145"/>
        <v>93.75</v>
      </c>
      <c r="D1550" s="13">
        <f>32767+3233</f>
        <v>36000</v>
      </c>
      <c r="F1550" s="11">
        <v>1540</v>
      </c>
      <c r="G1550" s="12">
        <f t="shared" si="146"/>
        <v>36093.75</v>
      </c>
      <c r="H1550" s="12">
        <f t="shared" si="147"/>
        <v>8.75</v>
      </c>
      <c r="I1550" s="13">
        <f>32767+3318</f>
        <v>36085</v>
      </c>
      <c r="K1550" s="11">
        <v>1540</v>
      </c>
      <c r="L1550" s="12">
        <f t="shared" si="148"/>
        <v>36093.75</v>
      </c>
      <c r="M1550" s="12">
        <f t="shared" si="149"/>
        <v>8.75</v>
      </c>
      <c r="N1550" s="13">
        <f>32767+3318</f>
        <v>36085</v>
      </c>
    </row>
    <row r="1551" spans="1:14" x14ac:dyDescent="0.25">
      <c r="A1551" s="11">
        <v>1541</v>
      </c>
      <c r="B1551" s="12">
        <f t="shared" si="144"/>
        <v>36117.1875</v>
      </c>
      <c r="C1551" s="12">
        <f t="shared" si="145"/>
        <v>117.1875</v>
      </c>
      <c r="D1551" s="13">
        <f>32767+3233</f>
        <v>36000</v>
      </c>
      <c r="F1551" s="11">
        <v>1541</v>
      </c>
      <c r="G1551" s="12">
        <f t="shared" si="146"/>
        <v>36117.1875</v>
      </c>
      <c r="H1551" s="12">
        <f t="shared" si="147"/>
        <v>7.1875</v>
      </c>
      <c r="I1551" s="13">
        <f>32767+3343</f>
        <v>36110</v>
      </c>
      <c r="K1551" s="11">
        <v>1541</v>
      </c>
      <c r="L1551" s="12">
        <f t="shared" si="148"/>
        <v>36117.1875</v>
      </c>
      <c r="M1551" s="12">
        <f t="shared" si="149"/>
        <v>7.1875</v>
      </c>
      <c r="N1551" s="13">
        <f>32767+3343</f>
        <v>36110</v>
      </c>
    </row>
    <row r="1552" spans="1:14" x14ac:dyDescent="0.25">
      <c r="A1552" s="11">
        <v>1542</v>
      </c>
      <c r="B1552" s="12">
        <f t="shared" si="144"/>
        <v>36140.625</v>
      </c>
      <c r="C1552" s="12">
        <f t="shared" si="145"/>
        <v>140.625</v>
      </c>
      <c r="D1552" s="13">
        <f>32767+3233</f>
        <v>36000</v>
      </c>
      <c r="F1552" s="11">
        <v>1542</v>
      </c>
      <c r="G1552" s="12">
        <f t="shared" si="146"/>
        <v>36140.625</v>
      </c>
      <c r="H1552" s="12">
        <f t="shared" si="147"/>
        <v>5.625</v>
      </c>
      <c r="I1552" s="13">
        <f>32767+3368</f>
        <v>36135</v>
      </c>
      <c r="K1552" s="11">
        <v>1542</v>
      </c>
      <c r="L1552" s="12">
        <f t="shared" si="148"/>
        <v>36140.625</v>
      </c>
      <c r="M1552" s="12">
        <f t="shared" si="149"/>
        <v>5.625</v>
      </c>
      <c r="N1552" s="13">
        <f>32767+3368</f>
        <v>36135</v>
      </c>
    </row>
    <row r="1553" spans="1:14" x14ac:dyDescent="0.25">
      <c r="A1553" s="11">
        <v>1543</v>
      </c>
      <c r="B1553" s="12">
        <f t="shared" si="144"/>
        <v>36164.0625</v>
      </c>
      <c r="C1553" s="12">
        <f t="shared" si="145"/>
        <v>164.0625</v>
      </c>
      <c r="D1553" s="13">
        <f>32767+3233</f>
        <v>36000</v>
      </c>
      <c r="F1553" s="11">
        <v>1543</v>
      </c>
      <c r="G1553" s="12">
        <f t="shared" si="146"/>
        <v>36164.0625</v>
      </c>
      <c r="H1553" s="12">
        <f t="shared" si="147"/>
        <v>4.0625</v>
      </c>
      <c r="I1553" s="13">
        <f>32767+3393</f>
        <v>36160</v>
      </c>
      <c r="K1553" s="11">
        <v>1543</v>
      </c>
      <c r="L1553" s="12">
        <f t="shared" si="148"/>
        <v>36164.0625</v>
      </c>
      <c r="M1553" s="12">
        <f t="shared" si="149"/>
        <v>4.0625</v>
      </c>
      <c r="N1553" s="13">
        <f>32767+3393</f>
        <v>36160</v>
      </c>
    </row>
    <row r="1554" spans="1:14" x14ac:dyDescent="0.25">
      <c r="A1554" s="11">
        <v>1544</v>
      </c>
      <c r="B1554" s="12">
        <f t="shared" si="144"/>
        <v>36187.5</v>
      </c>
      <c r="C1554" s="12">
        <f t="shared" si="145"/>
        <v>187.5</v>
      </c>
      <c r="D1554" s="13">
        <f>32767+3233</f>
        <v>36000</v>
      </c>
      <c r="F1554" s="11">
        <v>1544</v>
      </c>
      <c r="G1554" s="12">
        <f t="shared" si="146"/>
        <v>36187.5</v>
      </c>
      <c r="H1554" s="12">
        <f t="shared" si="147"/>
        <v>2.5</v>
      </c>
      <c r="I1554" s="13">
        <f>32767+3418</f>
        <v>36185</v>
      </c>
      <c r="K1554" s="11">
        <v>1544</v>
      </c>
      <c r="L1554" s="12">
        <f t="shared" si="148"/>
        <v>36187.5</v>
      </c>
      <c r="M1554" s="12">
        <f t="shared" si="149"/>
        <v>2.5</v>
      </c>
      <c r="N1554" s="13">
        <f>32767+3418</f>
        <v>36185</v>
      </c>
    </row>
    <row r="1555" spans="1:14" x14ac:dyDescent="0.25">
      <c r="A1555" s="11">
        <v>1545</v>
      </c>
      <c r="B1555" s="12">
        <f t="shared" si="144"/>
        <v>36210.9375</v>
      </c>
      <c r="C1555" s="12">
        <f t="shared" si="145"/>
        <v>210.9375</v>
      </c>
      <c r="D1555" s="13">
        <f>32767+3233</f>
        <v>36000</v>
      </c>
      <c r="F1555" s="11">
        <v>1545</v>
      </c>
      <c r="G1555" s="12">
        <f t="shared" si="146"/>
        <v>36210.9375</v>
      </c>
      <c r="H1555" s="12">
        <f t="shared" si="147"/>
        <v>10.9375</v>
      </c>
      <c r="I1555" s="13">
        <f>32767+3433</f>
        <v>36200</v>
      </c>
      <c r="K1555" s="11">
        <v>1545</v>
      </c>
      <c r="L1555" s="12">
        <f t="shared" si="148"/>
        <v>36210.9375</v>
      </c>
      <c r="M1555" s="12">
        <f t="shared" si="149"/>
        <v>10.9375</v>
      </c>
      <c r="N1555" s="13">
        <f>32767+3433</f>
        <v>36200</v>
      </c>
    </row>
    <row r="1556" spans="1:14" x14ac:dyDescent="0.25">
      <c r="A1556" s="11">
        <v>1546</v>
      </c>
      <c r="B1556" s="12">
        <f t="shared" si="144"/>
        <v>36234.375</v>
      </c>
      <c r="C1556" s="12">
        <f t="shared" si="145"/>
        <v>234.375</v>
      </c>
      <c r="D1556" s="13">
        <f>32767+3233</f>
        <v>36000</v>
      </c>
      <c r="F1556" s="11">
        <v>1546</v>
      </c>
      <c r="G1556" s="12">
        <f t="shared" si="146"/>
        <v>36234.375</v>
      </c>
      <c r="H1556" s="12">
        <f t="shared" si="147"/>
        <v>9.375</v>
      </c>
      <c r="I1556" s="13">
        <f>32767+3458</f>
        <v>36225</v>
      </c>
      <c r="K1556" s="11">
        <v>1546</v>
      </c>
      <c r="L1556" s="12">
        <f t="shared" si="148"/>
        <v>36234.375</v>
      </c>
      <c r="M1556" s="12">
        <f t="shared" si="149"/>
        <v>9.375</v>
      </c>
      <c r="N1556" s="13">
        <f>32767+3458</f>
        <v>36225</v>
      </c>
    </row>
    <row r="1557" spans="1:14" x14ac:dyDescent="0.25">
      <c r="A1557" s="11">
        <v>1547</v>
      </c>
      <c r="B1557" s="12">
        <f t="shared" si="144"/>
        <v>36257.8125</v>
      </c>
      <c r="C1557" s="12">
        <f t="shared" si="145"/>
        <v>257.8125</v>
      </c>
      <c r="D1557" s="13">
        <f>32767+3233</f>
        <v>36000</v>
      </c>
      <c r="F1557" s="11">
        <v>1547</v>
      </c>
      <c r="G1557" s="12">
        <f t="shared" si="146"/>
        <v>36257.8125</v>
      </c>
      <c r="H1557" s="12">
        <f t="shared" si="147"/>
        <v>7.8125</v>
      </c>
      <c r="I1557" s="13">
        <f>32767+3483</f>
        <v>36250</v>
      </c>
      <c r="K1557" s="11">
        <v>1547</v>
      </c>
      <c r="L1557" s="12">
        <f t="shared" si="148"/>
        <v>36257.8125</v>
      </c>
      <c r="M1557" s="12">
        <f t="shared" si="149"/>
        <v>7.8125</v>
      </c>
      <c r="N1557" s="13">
        <f>32767+3483</f>
        <v>36250</v>
      </c>
    </row>
    <row r="1558" spans="1:14" x14ac:dyDescent="0.25">
      <c r="A1558" s="11">
        <v>1548</v>
      </c>
      <c r="B1558" s="12">
        <f t="shared" si="144"/>
        <v>36281.25</v>
      </c>
      <c r="C1558" s="12">
        <f t="shared" si="145"/>
        <v>281.25</v>
      </c>
      <c r="D1558" s="13">
        <f>32767+3233</f>
        <v>36000</v>
      </c>
      <c r="F1558" s="11">
        <v>1548</v>
      </c>
      <c r="G1558" s="12">
        <f t="shared" si="146"/>
        <v>36281.25</v>
      </c>
      <c r="H1558" s="12">
        <f t="shared" si="147"/>
        <v>6.25</v>
      </c>
      <c r="I1558" s="13">
        <f>32767+3508</f>
        <v>36275</v>
      </c>
      <c r="K1558" s="11">
        <v>1548</v>
      </c>
      <c r="L1558" s="12">
        <f t="shared" si="148"/>
        <v>36281.25</v>
      </c>
      <c r="M1558" s="12">
        <f t="shared" si="149"/>
        <v>6.25</v>
      </c>
      <c r="N1558" s="13">
        <f>32767+3508</f>
        <v>36275</v>
      </c>
    </row>
    <row r="1559" spans="1:14" x14ac:dyDescent="0.25">
      <c r="A1559" s="11">
        <v>1549</v>
      </c>
      <c r="B1559" s="12">
        <f t="shared" si="144"/>
        <v>36304.6875</v>
      </c>
      <c r="C1559" s="12">
        <f t="shared" si="145"/>
        <v>304.6875</v>
      </c>
      <c r="D1559" s="13">
        <f>32767+3233</f>
        <v>36000</v>
      </c>
      <c r="F1559" s="11">
        <v>1549</v>
      </c>
      <c r="G1559" s="12">
        <f t="shared" si="146"/>
        <v>36304.6875</v>
      </c>
      <c r="H1559" s="12">
        <f t="shared" si="147"/>
        <v>4.6875</v>
      </c>
      <c r="I1559" s="13">
        <f>32767+3533</f>
        <v>36300</v>
      </c>
      <c r="K1559" s="11">
        <v>1549</v>
      </c>
      <c r="L1559" s="12">
        <f t="shared" si="148"/>
        <v>36304.6875</v>
      </c>
      <c r="M1559" s="12">
        <f t="shared" si="149"/>
        <v>4.6875</v>
      </c>
      <c r="N1559" s="13">
        <f>32767+3533</f>
        <v>36300</v>
      </c>
    </row>
    <row r="1560" spans="1:14" x14ac:dyDescent="0.25">
      <c r="A1560" s="11">
        <v>1550</v>
      </c>
      <c r="B1560" s="12">
        <f t="shared" si="144"/>
        <v>36328.125</v>
      </c>
      <c r="C1560" s="12">
        <f t="shared" si="145"/>
        <v>328.125</v>
      </c>
      <c r="D1560" s="13">
        <f>32767+3233</f>
        <v>36000</v>
      </c>
      <c r="F1560" s="11">
        <v>1550</v>
      </c>
      <c r="G1560" s="12">
        <f t="shared" si="146"/>
        <v>36328.125</v>
      </c>
      <c r="H1560" s="12">
        <f t="shared" si="147"/>
        <v>3.125</v>
      </c>
      <c r="I1560" s="13">
        <f>32767+3558</f>
        <v>36325</v>
      </c>
      <c r="K1560" s="11">
        <v>1550</v>
      </c>
      <c r="L1560" s="12">
        <f t="shared" si="148"/>
        <v>36328.125</v>
      </c>
      <c r="M1560" s="12">
        <f t="shared" si="149"/>
        <v>3.125</v>
      </c>
      <c r="N1560" s="13">
        <f>32767+3558</f>
        <v>36325</v>
      </c>
    </row>
    <row r="1561" spans="1:14" x14ac:dyDescent="0.25">
      <c r="A1561" s="11">
        <v>1551</v>
      </c>
      <c r="B1561" s="12">
        <f t="shared" si="144"/>
        <v>36351.5625</v>
      </c>
      <c r="C1561" s="12">
        <f t="shared" si="145"/>
        <v>351.5625</v>
      </c>
      <c r="D1561" s="13">
        <f>32767+3233</f>
        <v>36000</v>
      </c>
      <c r="F1561" s="11">
        <v>1551</v>
      </c>
      <c r="G1561" s="12">
        <f t="shared" si="146"/>
        <v>36351.5625</v>
      </c>
      <c r="H1561" s="12">
        <f t="shared" si="147"/>
        <v>1.5625</v>
      </c>
      <c r="I1561" s="13">
        <f>32767+3583</f>
        <v>36350</v>
      </c>
      <c r="K1561" s="11">
        <v>1551</v>
      </c>
      <c r="L1561" s="12">
        <f t="shared" si="148"/>
        <v>36351.5625</v>
      </c>
      <c r="M1561" s="12">
        <f t="shared" si="149"/>
        <v>1.5625</v>
      </c>
      <c r="N1561" s="13">
        <f>32767+3583</f>
        <v>36350</v>
      </c>
    </row>
    <row r="1562" spans="1:14" x14ac:dyDescent="0.25">
      <c r="A1562" s="11">
        <v>1552</v>
      </c>
      <c r="B1562" s="12">
        <f t="shared" si="144"/>
        <v>36375</v>
      </c>
      <c r="C1562" s="12">
        <f t="shared" si="145"/>
        <v>0</v>
      </c>
      <c r="D1562" s="13">
        <f>32767+3608</f>
        <v>36375</v>
      </c>
      <c r="F1562" s="11">
        <v>1552</v>
      </c>
      <c r="G1562" s="12">
        <f t="shared" si="146"/>
        <v>36375</v>
      </c>
      <c r="H1562" s="12">
        <f t="shared" si="147"/>
        <v>0</v>
      </c>
      <c r="I1562" s="13">
        <f>32767+3608</f>
        <v>36375</v>
      </c>
      <c r="K1562" s="11">
        <v>1552</v>
      </c>
      <c r="L1562" s="12">
        <f t="shared" si="148"/>
        <v>36375</v>
      </c>
      <c r="M1562" s="12">
        <f t="shared" si="149"/>
        <v>0</v>
      </c>
      <c r="N1562" s="13">
        <f>32767+3608</f>
        <v>36375</v>
      </c>
    </row>
    <row r="1563" spans="1:14" x14ac:dyDescent="0.25">
      <c r="A1563" s="11">
        <v>1553</v>
      </c>
      <c r="B1563" s="12">
        <f t="shared" si="144"/>
        <v>36398.4375</v>
      </c>
      <c r="C1563" s="12">
        <f t="shared" si="145"/>
        <v>23.4375</v>
      </c>
      <c r="D1563" s="13">
        <f>32767+3608</f>
        <v>36375</v>
      </c>
      <c r="F1563" s="11">
        <v>1553</v>
      </c>
      <c r="G1563" s="12">
        <f t="shared" si="146"/>
        <v>36398.4375</v>
      </c>
      <c r="H1563" s="12">
        <f t="shared" si="147"/>
        <v>13.4375</v>
      </c>
      <c r="I1563" s="13">
        <f>32767+3618</f>
        <v>36385</v>
      </c>
      <c r="K1563" s="11">
        <v>1553</v>
      </c>
      <c r="L1563" s="12">
        <f t="shared" si="148"/>
        <v>36398.4375</v>
      </c>
      <c r="M1563" s="12">
        <f t="shared" si="149"/>
        <v>13.4375</v>
      </c>
      <c r="N1563" s="13">
        <f>32767+3618</f>
        <v>36385</v>
      </c>
    </row>
    <row r="1564" spans="1:14" x14ac:dyDescent="0.25">
      <c r="A1564" s="11">
        <v>1554</v>
      </c>
      <c r="B1564" s="12">
        <f t="shared" si="144"/>
        <v>36421.875</v>
      </c>
      <c r="C1564" s="12">
        <f t="shared" si="145"/>
        <v>46.875</v>
      </c>
      <c r="D1564" s="13">
        <f>32767+3608</f>
        <v>36375</v>
      </c>
      <c r="F1564" s="11">
        <v>1554</v>
      </c>
      <c r="G1564" s="12">
        <f t="shared" si="146"/>
        <v>36421.875</v>
      </c>
      <c r="H1564" s="12">
        <f t="shared" si="147"/>
        <v>11.875</v>
      </c>
      <c r="I1564" s="13">
        <f>32767+3643</f>
        <v>36410</v>
      </c>
      <c r="K1564" s="11">
        <v>1554</v>
      </c>
      <c r="L1564" s="12">
        <f t="shared" si="148"/>
        <v>36421.875</v>
      </c>
      <c r="M1564" s="12">
        <f t="shared" si="149"/>
        <v>11.875</v>
      </c>
      <c r="N1564" s="13">
        <f>32767+3643</f>
        <v>36410</v>
      </c>
    </row>
    <row r="1565" spans="1:14" x14ac:dyDescent="0.25">
      <c r="A1565" s="11">
        <v>1555</v>
      </c>
      <c r="B1565" s="12">
        <f t="shared" si="144"/>
        <v>36445.3125</v>
      </c>
      <c r="C1565" s="12">
        <f t="shared" si="145"/>
        <v>70.3125</v>
      </c>
      <c r="D1565" s="13">
        <f>32767+3608</f>
        <v>36375</v>
      </c>
      <c r="F1565" s="11">
        <v>1555</v>
      </c>
      <c r="G1565" s="12">
        <f t="shared" si="146"/>
        <v>36445.3125</v>
      </c>
      <c r="H1565" s="12">
        <f t="shared" si="147"/>
        <v>10.3125</v>
      </c>
      <c r="I1565" s="13">
        <f>32767+3668</f>
        <v>36435</v>
      </c>
      <c r="K1565" s="11">
        <v>1555</v>
      </c>
      <c r="L1565" s="12">
        <f t="shared" si="148"/>
        <v>36445.3125</v>
      </c>
      <c r="M1565" s="12">
        <f t="shared" si="149"/>
        <v>10.3125</v>
      </c>
      <c r="N1565" s="13">
        <f>32767+3668</f>
        <v>36435</v>
      </c>
    </row>
    <row r="1566" spans="1:14" x14ac:dyDescent="0.25">
      <c r="A1566" s="11">
        <v>1556</v>
      </c>
      <c r="B1566" s="12">
        <f t="shared" si="144"/>
        <v>36468.75</v>
      </c>
      <c r="C1566" s="12">
        <f t="shared" si="145"/>
        <v>93.75</v>
      </c>
      <c r="D1566" s="13">
        <f>32767+3608</f>
        <v>36375</v>
      </c>
      <c r="F1566" s="11">
        <v>1556</v>
      </c>
      <c r="G1566" s="12">
        <f t="shared" si="146"/>
        <v>36468.75</v>
      </c>
      <c r="H1566" s="12">
        <f t="shared" si="147"/>
        <v>8.75</v>
      </c>
      <c r="I1566" s="13">
        <f>32767+3693</f>
        <v>36460</v>
      </c>
      <c r="K1566" s="11">
        <v>1556</v>
      </c>
      <c r="L1566" s="12">
        <f t="shared" si="148"/>
        <v>36468.75</v>
      </c>
      <c r="M1566" s="12">
        <f t="shared" si="149"/>
        <v>8.75</v>
      </c>
      <c r="N1566" s="13">
        <f>32767+3693</f>
        <v>36460</v>
      </c>
    </row>
    <row r="1567" spans="1:14" x14ac:dyDescent="0.25">
      <c r="A1567" s="11">
        <v>1557</v>
      </c>
      <c r="B1567" s="12">
        <f t="shared" si="144"/>
        <v>36492.1875</v>
      </c>
      <c r="C1567" s="12">
        <f t="shared" si="145"/>
        <v>117.1875</v>
      </c>
      <c r="D1567" s="13">
        <f>32767+3608</f>
        <v>36375</v>
      </c>
      <c r="F1567" s="11">
        <v>1557</v>
      </c>
      <c r="G1567" s="12">
        <f t="shared" si="146"/>
        <v>36492.1875</v>
      </c>
      <c r="H1567" s="12">
        <f t="shared" si="147"/>
        <v>7.1875</v>
      </c>
      <c r="I1567" s="13">
        <f>32767+3718</f>
        <v>36485</v>
      </c>
      <c r="K1567" s="11">
        <v>1557</v>
      </c>
      <c r="L1567" s="12">
        <f t="shared" si="148"/>
        <v>36492.1875</v>
      </c>
      <c r="M1567" s="12">
        <f t="shared" si="149"/>
        <v>7.1875</v>
      </c>
      <c r="N1567" s="13">
        <f>32767+3718</f>
        <v>36485</v>
      </c>
    </row>
    <row r="1568" spans="1:14" x14ac:dyDescent="0.25">
      <c r="A1568" s="11">
        <v>1558</v>
      </c>
      <c r="B1568" s="12">
        <f t="shared" si="144"/>
        <v>36515.625</v>
      </c>
      <c r="C1568" s="12">
        <f t="shared" si="145"/>
        <v>140.625</v>
      </c>
      <c r="D1568" s="13">
        <f>32767+3608</f>
        <v>36375</v>
      </c>
      <c r="F1568" s="11">
        <v>1558</v>
      </c>
      <c r="G1568" s="12">
        <f t="shared" si="146"/>
        <v>36515.625</v>
      </c>
      <c r="H1568" s="12">
        <f t="shared" si="147"/>
        <v>5.625</v>
      </c>
      <c r="I1568" s="13">
        <f>32767+3743</f>
        <v>36510</v>
      </c>
      <c r="K1568" s="11">
        <v>1558</v>
      </c>
      <c r="L1568" s="12">
        <f t="shared" si="148"/>
        <v>36515.625</v>
      </c>
      <c r="M1568" s="12">
        <f t="shared" si="149"/>
        <v>5.625</v>
      </c>
      <c r="N1568" s="13">
        <f>32767+3743</f>
        <v>36510</v>
      </c>
    </row>
    <row r="1569" spans="1:14" x14ac:dyDescent="0.25">
      <c r="A1569" s="11">
        <v>1559</v>
      </c>
      <c r="B1569" s="12">
        <f t="shared" si="144"/>
        <v>36539.0625</v>
      </c>
      <c r="C1569" s="12">
        <f t="shared" si="145"/>
        <v>164.0625</v>
      </c>
      <c r="D1569" s="13">
        <f>32767+3608</f>
        <v>36375</v>
      </c>
      <c r="F1569" s="11">
        <v>1559</v>
      </c>
      <c r="G1569" s="12">
        <f t="shared" si="146"/>
        <v>36539.0625</v>
      </c>
      <c r="H1569" s="12">
        <f t="shared" si="147"/>
        <v>4.0625</v>
      </c>
      <c r="I1569" s="13">
        <f>32767+3768</f>
        <v>36535</v>
      </c>
      <c r="K1569" s="11">
        <v>1559</v>
      </c>
      <c r="L1569" s="12">
        <f t="shared" si="148"/>
        <v>36539.0625</v>
      </c>
      <c r="M1569" s="12">
        <f t="shared" si="149"/>
        <v>4.0625</v>
      </c>
      <c r="N1569" s="13">
        <f>32767+3768</f>
        <v>36535</v>
      </c>
    </row>
    <row r="1570" spans="1:14" x14ac:dyDescent="0.25">
      <c r="A1570" s="11">
        <v>1560</v>
      </c>
      <c r="B1570" s="12">
        <f t="shared" si="144"/>
        <v>36562.5</v>
      </c>
      <c r="C1570" s="12">
        <f t="shared" si="145"/>
        <v>187.5</v>
      </c>
      <c r="D1570" s="13">
        <f>32767+3608</f>
        <v>36375</v>
      </c>
      <c r="F1570" s="11">
        <v>1560</v>
      </c>
      <c r="G1570" s="12">
        <f t="shared" si="146"/>
        <v>36562.5</v>
      </c>
      <c r="H1570" s="12">
        <f t="shared" si="147"/>
        <v>2.5</v>
      </c>
      <c r="I1570" s="13">
        <f>32767+3793</f>
        <v>36560</v>
      </c>
      <c r="K1570" s="11">
        <v>1560</v>
      </c>
      <c r="L1570" s="12">
        <f t="shared" si="148"/>
        <v>36562.5</v>
      </c>
      <c r="M1570" s="12">
        <f t="shared" si="149"/>
        <v>2.5</v>
      </c>
      <c r="N1570" s="13">
        <f>32767+3793</f>
        <v>36560</v>
      </c>
    </row>
    <row r="1571" spans="1:14" x14ac:dyDescent="0.25">
      <c r="A1571" s="11">
        <v>1561</v>
      </c>
      <c r="B1571" s="12">
        <f t="shared" si="144"/>
        <v>36585.9375</v>
      </c>
      <c r="C1571" s="12">
        <f t="shared" si="145"/>
        <v>210.9375</v>
      </c>
      <c r="D1571" s="13">
        <f>32767+3608</f>
        <v>36375</v>
      </c>
      <c r="F1571" s="11">
        <v>1561</v>
      </c>
      <c r="G1571" s="12">
        <f t="shared" si="146"/>
        <v>36585.9375</v>
      </c>
      <c r="H1571" s="12">
        <f t="shared" si="147"/>
        <v>10.9375</v>
      </c>
      <c r="I1571" s="13">
        <f>32767+3808</f>
        <v>36575</v>
      </c>
      <c r="K1571" s="11">
        <v>1561</v>
      </c>
      <c r="L1571" s="12">
        <f t="shared" si="148"/>
        <v>36585.9375</v>
      </c>
      <c r="M1571" s="12">
        <f t="shared" si="149"/>
        <v>10.9375</v>
      </c>
      <c r="N1571" s="13">
        <f>32767+3808</f>
        <v>36575</v>
      </c>
    </row>
    <row r="1572" spans="1:14" x14ac:dyDescent="0.25">
      <c r="A1572" s="11">
        <v>1562</v>
      </c>
      <c r="B1572" s="12">
        <f t="shared" si="144"/>
        <v>36609.375</v>
      </c>
      <c r="C1572" s="12">
        <f t="shared" si="145"/>
        <v>234.375</v>
      </c>
      <c r="D1572" s="13">
        <f>32767+3608</f>
        <v>36375</v>
      </c>
      <c r="F1572" s="11">
        <v>1562</v>
      </c>
      <c r="G1572" s="12">
        <f t="shared" si="146"/>
        <v>36609.375</v>
      </c>
      <c r="H1572" s="12">
        <f t="shared" si="147"/>
        <v>9.375</v>
      </c>
      <c r="I1572" s="13">
        <f>32767+3833</f>
        <v>36600</v>
      </c>
      <c r="K1572" s="11">
        <v>1562</v>
      </c>
      <c r="L1572" s="12">
        <f t="shared" si="148"/>
        <v>36609.375</v>
      </c>
      <c r="M1572" s="12">
        <f t="shared" si="149"/>
        <v>9.375</v>
      </c>
      <c r="N1572" s="13">
        <f>32767+3833</f>
        <v>36600</v>
      </c>
    </row>
    <row r="1573" spans="1:14" x14ac:dyDescent="0.25">
      <c r="A1573" s="11">
        <v>1563</v>
      </c>
      <c r="B1573" s="12">
        <f t="shared" si="144"/>
        <v>36632.8125</v>
      </c>
      <c r="C1573" s="12">
        <f t="shared" si="145"/>
        <v>257.8125</v>
      </c>
      <c r="D1573" s="13">
        <f>32767+3608</f>
        <v>36375</v>
      </c>
      <c r="F1573" s="11">
        <v>1563</v>
      </c>
      <c r="G1573" s="12">
        <f t="shared" si="146"/>
        <v>36632.8125</v>
      </c>
      <c r="H1573" s="12">
        <f t="shared" si="147"/>
        <v>7.8125</v>
      </c>
      <c r="I1573" s="13">
        <f>32767+3858</f>
        <v>36625</v>
      </c>
      <c r="K1573" s="11">
        <v>1563</v>
      </c>
      <c r="L1573" s="12">
        <f t="shared" si="148"/>
        <v>36632.8125</v>
      </c>
      <c r="M1573" s="12">
        <f t="shared" si="149"/>
        <v>7.8125</v>
      </c>
      <c r="N1573" s="13">
        <f>32767+3858</f>
        <v>36625</v>
      </c>
    </row>
    <row r="1574" spans="1:14" x14ac:dyDescent="0.25">
      <c r="A1574" s="11">
        <v>1564</v>
      </c>
      <c r="B1574" s="12">
        <f t="shared" si="144"/>
        <v>36656.25</v>
      </c>
      <c r="C1574" s="12">
        <f t="shared" si="145"/>
        <v>281.25</v>
      </c>
      <c r="D1574" s="13">
        <f>32767+3608</f>
        <v>36375</v>
      </c>
      <c r="F1574" s="11">
        <v>1564</v>
      </c>
      <c r="G1574" s="12">
        <f t="shared" si="146"/>
        <v>36656.25</v>
      </c>
      <c r="H1574" s="12">
        <f t="shared" si="147"/>
        <v>6.25</v>
      </c>
      <c r="I1574" s="13">
        <f>32767+3883</f>
        <v>36650</v>
      </c>
      <c r="K1574" s="11">
        <v>1564</v>
      </c>
      <c r="L1574" s="12">
        <f t="shared" si="148"/>
        <v>36656.25</v>
      </c>
      <c r="M1574" s="12">
        <f t="shared" si="149"/>
        <v>6.25</v>
      </c>
      <c r="N1574" s="13">
        <f>32767+3883</f>
        <v>36650</v>
      </c>
    </row>
    <row r="1575" spans="1:14" x14ac:dyDescent="0.25">
      <c r="A1575" s="11">
        <v>1565</v>
      </c>
      <c r="B1575" s="12">
        <f t="shared" si="144"/>
        <v>36679.6875</v>
      </c>
      <c r="C1575" s="12">
        <f t="shared" si="145"/>
        <v>304.6875</v>
      </c>
      <c r="D1575" s="13">
        <f>32767+3608</f>
        <v>36375</v>
      </c>
      <c r="F1575" s="11">
        <v>1565</v>
      </c>
      <c r="G1575" s="12">
        <f t="shared" si="146"/>
        <v>36679.6875</v>
      </c>
      <c r="H1575" s="12">
        <f t="shared" si="147"/>
        <v>4.6875</v>
      </c>
      <c r="I1575" s="13">
        <f>32767+3908</f>
        <v>36675</v>
      </c>
      <c r="K1575" s="11">
        <v>1565</v>
      </c>
      <c r="L1575" s="12">
        <f t="shared" si="148"/>
        <v>36679.6875</v>
      </c>
      <c r="M1575" s="12">
        <f t="shared" si="149"/>
        <v>4.6875</v>
      </c>
      <c r="N1575" s="13">
        <f>32767+3908</f>
        <v>36675</v>
      </c>
    </row>
    <row r="1576" spans="1:14" x14ac:dyDescent="0.25">
      <c r="A1576" s="11">
        <v>1566</v>
      </c>
      <c r="B1576" s="12">
        <f t="shared" si="144"/>
        <v>36703.125</v>
      </c>
      <c r="C1576" s="12">
        <f t="shared" si="145"/>
        <v>328.125</v>
      </c>
      <c r="D1576" s="13">
        <f>32767+3608</f>
        <v>36375</v>
      </c>
      <c r="F1576" s="11">
        <v>1566</v>
      </c>
      <c r="G1576" s="12">
        <f t="shared" si="146"/>
        <v>36703.125</v>
      </c>
      <c r="H1576" s="12">
        <f t="shared" si="147"/>
        <v>3.125</v>
      </c>
      <c r="I1576" s="13">
        <f>32767+3933</f>
        <v>36700</v>
      </c>
      <c r="K1576" s="11">
        <v>1566</v>
      </c>
      <c r="L1576" s="12">
        <f t="shared" si="148"/>
        <v>36703.125</v>
      </c>
      <c r="M1576" s="12">
        <f t="shared" si="149"/>
        <v>3.125</v>
      </c>
      <c r="N1576" s="13">
        <f>32767+3933</f>
        <v>36700</v>
      </c>
    </row>
    <row r="1577" spans="1:14" x14ac:dyDescent="0.25">
      <c r="A1577" s="11">
        <v>1567</v>
      </c>
      <c r="B1577" s="12">
        <f t="shared" si="144"/>
        <v>36726.5625</v>
      </c>
      <c r="C1577" s="12">
        <f t="shared" si="145"/>
        <v>351.5625</v>
      </c>
      <c r="D1577" s="13">
        <f>32767+3608</f>
        <v>36375</v>
      </c>
      <c r="F1577" s="11">
        <v>1567</v>
      </c>
      <c r="G1577" s="12">
        <f t="shared" si="146"/>
        <v>36726.5625</v>
      </c>
      <c r="H1577" s="12">
        <f t="shared" si="147"/>
        <v>1.5625</v>
      </c>
      <c r="I1577" s="13">
        <f>32767+3958</f>
        <v>36725</v>
      </c>
      <c r="K1577" s="11">
        <v>1567</v>
      </c>
      <c r="L1577" s="12">
        <f t="shared" si="148"/>
        <v>36726.5625</v>
      </c>
      <c r="M1577" s="12">
        <f t="shared" si="149"/>
        <v>1.5625</v>
      </c>
      <c r="N1577" s="13">
        <f>32767+3958</f>
        <v>36725</v>
      </c>
    </row>
    <row r="1578" spans="1:14" x14ac:dyDescent="0.25">
      <c r="A1578" s="11">
        <v>1568</v>
      </c>
      <c r="B1578" s="12">
        <f t="shared" si="144"/>
        <v>36750</v>
      </c>
      <c r="C1578" s="12">
        <f t="shared" si="145"/>
        <v>0</v>
      </c>
      <c r="D1578" s="13">
        <f>32767+3983</f>
        <v>36750</v>
      </c>
      <c r="F1578" s="11">
        <v>1568</v>
      </c>
      <c r="G1578" s="12">
        <f t="shared" si="146"/>
        <v>36750</v>
      </c>
      <c r="H1578" s="12">
        <f t="shared" si="147"/>
        <v>0</v>
      </c>
      <c r="I1578" s="13">
        <f>32767+3983</f>
        <v>36750</v>
      </c>
      <c r="K1578" s="11">
        <v>1568</v>
      </c>
      <c r="L1578" s="12">
        <f t="shared" si="148"/>
        <v>36750</v>
      </c>
      <c r="M1578" s="12">
        <f t="shared" si="149"/>
        <v>0</v>
      </c>
      <c r="N1578" s="13">
        <f>32767+3983</f>
        <v>36750</v>
      </c>
    </row>
    <row r="1579" spans="1:14" x14ac:dyDescent="0.25">
      <c r="A1579" s="11">
        <v>1569</v>
      </c>
      <c r="B1579" s="12">
        <f t="shared" si="144"/>
        <v>36773.4375</v>
      </c>
      <c r="C1579" s="12">
        <f t="shared" si="145"/>
        <v>23.4375</v>
      </c>
      <c r="D1579" s="13">
        <f>32767+3983</f>
        <v>36750</v>
      </c>
      <c r="F1579" s="11">
        <v>1569</v>
      </c>
      <c r="G1579" s="12">
        <f t="shared" si="146"/>
        <v>36773.4375</v>
      </c>
      <c r="H1579" s="12">
        <f t="shared" si="147"/>
        <v>13.4375</v>
      </c>
      <c r="I1579" s="13">
        <f>32767+3993</f>
        <v>36760</v>
      </c>
      <c r="K1579" s="11">
        <v>1569</v>
      </c>
      <c r="L1579" s="12">
        <f t="shared" si="148"/>
        <v>36773.4375</v>
      </c>
      <c r="M1579" s="12">
        <f t="shared" si="149"/>
        <v>13.4375</v>
      </c>
      <c r="N1579" s="13">
        <f>32767+3993</f>
        <v>36760</v>
      </c>
    </row>
    <row r="1580" spans="1:14" x14ac:dyDescent="0.25">
      <c r="A1580" s="11">
        <v>1570</v>
      </c>
      <c r="B1580" s="12">
        <f t="shared" si="144"/>
        <v>36796.875</v>
      </c>
      <c r="C1580" s="12">
        <f t="shared" si="145"/>
        <v>46.875</v>
      </c>
      <c r="D1580" s="13">
        <f>32767+3983</f>
        <v>36750</v>
      </c>
      <c r="F1580" s="11">
        <v>1570</v>
      </c>
      <c r="G1580" s="12">
        <f t="shared" si="146"/>
        <v>36796.875</v>
      </c>
      <c r="H1580" s="12">
        <f t="shared" si="147"/>
        <v>11.875</v>
      </c>
      <c r="I1580" s="13">
        <f>32767+4018</f>
        <v>36785</v>
      </c>
      <c r="K1580" s="11">
        <v>1570</v>
      </c>
      <c r="L1580" s="12">
        <f t="shared" si="148"/>
        <v>36796.875</v>
      </c>
      <c r="M1580" s="12">
        <f t="shared" si="149"/>
        <v>11.875</v>
      </c>
      <c r="N1580" s="13">
        <f>32767+4018</f>
        <v>36785</v>
      </c>
    </row>
    <row r="1581" spans="1:14" x14ac:dyDescent="0.25">
      <c r="A1581" s="11">
        <v>1571</v>
      </c>
      <c r="B1581" s="12">
        <f t="shared" si="144"/>
        <v>36820.3125</v>
      </c>
      <c r="C1581" s="12">
        <f t="shared" si="145"/>
        <v>70.3125</v>
      </c>
      <c r="D1581" s="13">
        <f>32767+3983</f>
        <v>36750</v>
      </c>
      <c r="F1581" s="11">
        <v>1571</v>
      </c>
      <c r="G1581" s="12">
        <f t="shared" si="146"/>
        <v>36820.3125</v>
      </c>
      <c r="H1581" s="12">
        <f t="shared" si="147"/>
        <v>10.3125</v>
      </c>
      <c r="I1581" s="13">
        <f>32767+4043</f>
        <v>36810</v>
      </c>
      <c r="K1581" s="11">
        <v>1571</v>
      </c>
      <c r="L1581" s="12">
        <f t="shared" si="148"/>
        <v>36820.3125</v>
      </c>
      <c r="M1581" s="12">
        <f t="shared" si="149"/>
        <v>10.3125</v>
      </c>
      <c r="N1581" s="13">
        <f>32767+4043</f>
        <v>36810</v>
      </c>
    </row>
    <row r="1582" spans="1:14" x14ac:dyDescent="0.25">
      <c r="A1582" s="11">
        <v>1572</v>
      </c>
      <c r="B1582" s="12">
        <f t="shared" si="144"/>
        <v>36843.75</v>
      </c>
      <c r="C1582" s="12">
        <f t="shared" si="145"/>
        <v>93.75</v>
      </c>
      <c r="D1582" s="13">
        <f>32767+3983</f>
        <v>36750</v>
      </c>
      <c r="F1582" s="11">
        <v>1572</v>
      </c>
      <c r="G1582" s="12">
        <f t="shared" si="146"/>
        <v>36843.75</v>
      </c>
      <c r="H1582" s="12">
        <f t="shared" si="147"/>
        <v>8.75</v>
      </c>
      <c r="I1582" s="13">
        <f>32767+4068</f>
        <v>36835</v>
      </c>
      <c r="K1582" s="11">
        <v>1572</v>
      </c>
      <c r="L1582" s="12">
        <f t="shared" si="148"/>
        <v>36843.75</v>
      </c>
      <c r="M1582" s="12">
        <f t="shared" si="149"/>
        <v>8.75</v>
      </c>
      <c r="N1582" s="13">
        <f>32767+4068</f>
        <v>36835</v>
      </c>
    </row>
    <row r="1583" spans="1:14" x14ac:dyDescent="0.25">
      <c r="A1583" s="11">
        <v>1573</v>
      </c>
      <c r="B1583" s="12">
        <f t="shared" si="144"/>
        <v>36867.1875</v>
      </c>
      <c r="C1583" s="12">
        <f t="shared" si="145"/>
        <v>117.1875</v>
      </c>
      <c r="D1583" s="13">
        <f>32767+3983</f>
        <v>36750</v>
      </c>
      <c r="F1583" s="11">
        <v>1573</v>
      </c>
      <c r="G1583" s="12">
        <f t="shared" si="146"/>
        <v>36867.1875</v>
      </c>
      <c r="H1583" s="12">
        <f t="shared" si="147"/>
        <v>7.1875</v>
      </c>
      <c r="I1583" s="13">
        <f>32767+4093</f>
        <v>36860</v>
      </c>
      <c r="K1583" s="11">
        <v>1573</v>
      </c>
      <c r="L1583" s="12">
        <f t="shared" si="148"/>
        <v>36867.1875</v>
      </c>
      <c r="M1583" s="12">
        <f t="shared" si="149"/>
        <v>7.1875</v>
      </c>
      <c r="N1583" s="13">
        <f>32767+4093</f>
        <v>36860</v>
      </c>
    </row>
    <row r="1584" spans="1:14" x14ac:dyDescent="0.25">
      <c r="A1584" s="11">
        <v>1574</v>
      </c>
      <c r="B1584" s="12">
        <f t="shared" si="144"/>
        <v>36890.625</v>
      </c>
      <c r="C1584" s="12">
        <f t="shared" si="145"/>
        <v>140.625</v>
      </c>
      <c r="D1584" s="13">
        <f>32767+3983</f>
        <v>36750</v>
      </c>
      <c r="F1584" s="11">
        <v>1574</v>
      </c>
      <c r="G1584" s="12">
        <f t="shared" si="146"/>
        <v>36890.625</v>
      </c>
      <c r="H1584" s="12">
        <f t="shared" si="147"/>
        <v>5.625</v>
      </c>
      <c r="I1584" s="13">
        <f>32767+4118</f>
        <v>36885</v>
      </c>
      <c r="K1584" s="11">
        <v>1574</v>
      </c>
      <c r="L1584" s="12">
        <f t="shared" si="148"/>
        <v>36890.625</v>
      </c>
      <c r="M1584" s="12">
        <f t="shared" si="149"/>
        <v>5.625</v>
      </c>
      <c r="N1584" s="13">
        <f>32767+4118</f>
        <v>36885</v>
      </c>
    </row>
    <row r="1585" spans="1:14" x14ac:dyDescent="0.25">
      <c r="A1585" s="11">
        <v>1575</v>
      </c>
      <c r="B1585" s="12">
        <f t="shared" si="144"/>
        <v>36914.0625</v>
      </c>
      <c r="C1585" s="12">
        <f t="shared" si="145"/>
        <v>164.0625</v>
      </c>
      <c r="D1585" s="13">
        <f>32767+3983</f>
        <v>36750</v>
      </c>
      <c r="F1585" s="11">
        <v>1575</v>
      </c>
      <c r="G1585" s="12">
        <f t="shared" si="146"/>
        <v>36914.0625</v>
      </c>
      <c r="H1585" s="12">
        <f t="shared" si="147"/>
        <v>4.0625</v>
      </c>
      <c r="I1585" s="13">
        <f>32767+4143</f>
        <v>36910</v>
      </c>
      <c r="K1585" s="11">
        <v>1575</v>
      </c>
      <c r="L1585" s="12">
        <f t="shared" si="148"/>
        <v>36914.0625</v>
      </c>
      <c r="M1585" s="12">
        <f t="shared" si="149"/>
        <v>4.0625</v>
      </c>
      <c r="N1585" s="13">
        <f>32767+4143</f>
        <v>36910</v>
      </c>
    </row>
    <row r="1586" spans="1:14" x14ac:dyDescent="0.25">
      <c r="A1586" s="11">
        <v>1576</v>
      </c>
      <c r="B1586" s="12">
        <f t="shared" si="144"/>
        <v>36937.5</v>
      </c>
      <c r="C1586" s="12">
        <f t="shared" si="145"/>
        <v>187.5</v>
      </c>
      <c r="D1586" s="13">
        <f>32767+3983</f>
        <v>36750</v>
      </c>
      <c r="F1586" s="11">
        <v>1576</v>
      </c>
      <c r="G1586" s="12">
        <f t="shared" si="146"/>
        <v>36937.5</v>
      </c>
      <c r="H1586" s="12">
        <f t="shared" si="147"/>
        <v>2.5</v>
      </c>
      <c r="I1586" s="13">
        <f>32767+4168</f>
        <v>36935</v>
      </c>
      <c r="K1586" s="11">
        <v>1576</v>
      </c>
      <c r="L1586" s="12">
        <f t="shared" si="148"/>
        <v>36937.5</v>
      </c>
      <c r="M1586" s="12">
        <f t="shared" si="149"/>
        <v>2.5</v>
      </c>
      <c r="N1586" s="13">
        <f>32767+4168</f>
        <v>36935</v>
      </c>
    </row>
    <row r="1587" spans="1:14" x14ac:dyDescent="0.25">
      <c r="A1587" s="11">
        <v>1577</v>
      </c>
      <c r="B1587" s="12">
        <f t="shared" si="144"/>
        <v>36960.9375</v>
      </c>
      <c r="C1587" s="12">
        <f t="shared" si="145"/>
        <v>210.9375</v>
      </c>
      <c r="D1587" s="13">
        <f>32767+3983</f>
        <v>36750</v>
      </c>
      <c r="F1587" s="11">
        <v>1577</v>
      </c>
      <c r="G1587" s="12">
        <f t="shared" si="146"/>
        <v>36960.9375</v>
      </c>
      <c r="H1587" s="12">
        <f t="shared" si="147"/>
        <v>10.9375</v>
      </c>
      <c r="I1587" s="13">
        <f>32767+4183</f>
        <v>36950</v>
      </c>
      <c r="K1587" s="11">
        <v>1577</v>
      </c>
      <c r="L1587" s="12">
        <f t="shared" si="148"/>
        <v>36960.9375</v>
      </c>
      <c r="M1587" s="12">
        <f t="shared" si="149"/>
        <v>10.9375</v>
      </c>
      <c r="N1587" s="13">
        <f>32767+4183</f>
        <v>36950</v>
      </c>
    </row>
    <row r="1588" spans="1:14" x14ac:dyDescent="0.25">
      <c r="A1588" s="11">
        <v>1578</v>
      </c>
      <c r="B1588" s="12">
        <f t="shared" si="144"/>
        <v>36984.375</v>
      </c>
      <c r="C1588" s="12">
        <f t="shared" si="145"/>
        <v>234.375</v>
      </c>
      <c r="D1588" s="13">
        <f>32767+3983</f>
        <v>36750</v>
      </c>
      <c r="F1588" s="11">
        <v>1578</v>
      </c>
      <c r="G1588" s="12">
        <f t="shared" si="146"/>
        <v>36984.375</v>
      </c>
      <c r="H1588" s="12">
        <f t="shared" si="147"/>
        <v>9.375</v>
      </c>
      <c r="I1588" s="13">
        <f>32767+4208</f>
        <v>36975</v>
      </c>
      <c r="K1588" s="11">
        <v>1578</v>
      </c>
      <c r="L1588" s="12">
        <f t="shared" si="148"/>
        <v>36984.375</v>
      </c>
      <c r="M1588" s="12">
        <f t="shared" si="149"/>
        <v>9.375</v>
      </c>
      <c r="N1588" s="13">
        <f>32767+4208</f>
        <v>36975</v>
      </c>
    </row>
    <row r="1589" spans="1:14" x14ac:dyDescent="0.25">
      <c r="A1589" s="11">
        <v>1579</v>
      </c>
      <c r="B1589" s="12">
        <f t="shared" si="144"/>
        <v>37007.8125</v>
      </c>
      <c r="C1589" s="12">
        <f t="shared" si="145"/>
        <v>257.8125</v>
      </c>
      <c r="D1589" s="13">
        <f>32767+3983</f>
        <v>36750</v>
      </c>
      <c r="F1589" s="11">
        <v>1579</v>
      </c>
      <c r="G1589" s="12">
        <f t="shared" si="146"/>
        <v>37007.8125</v>
      </c>
      <c r="H1589" s="12">
        <f t="shared" si="147"/>
        <v>7.8125</v>
      </c>
      <c r="I1589" s="13">
        <f>32767+4233</f>
        <v>37000</v>
      </c>
      <c r="K1589" s="11">
        <v>1579</v>
      </c>
      <c r="L1589" s="12">
        <f t="shared" si="148"/>
        <v>37007.8125</v>
      </c>
      <c r="M1589" s="12">
        <f t="shared" si="149"/>
        <v>7.8125</v>
      </c>
      <c r="N1589" s="13">
        <f>32767+4233</f>
        <v>37000</v>
      </c>
    </row>
    <row r="1590" spans="1:14" x14ac:dyDescent="0.25">
      <c r="A1590" s="11">
        <v>1580</v>
      </c>
      <c r="B1590" s="12">
        <f t="shared" si="144"/>
        <v>37031.25</v>
      </c>
      <c r="C1590" s="12">
        <f t="shared" si="145"/>
        <v>281.25</v>
      </c>
      <c r="D1590" s="13">
        <f>32767+3983</f>
        <v>36750</v>
      </c>
      <c r="F1590" s="11">
        <v>1580</v>
      </c>
      <c r="G1590" s="12">
        <f t="shared" si="146"/>
        <v>37031.25</v>
      </c>
      <c r="H1590" s="12">
        <f t="shared" si="147"/>
        <v>6.25</v>
      </c>
      <c r="I1590" s="13">
        <f>32767+4258</f>
        <v>37025</v>
      </c>
      <c r="K1590" s="11">
        <v>1580</v>
      </c>
      <c r="L1590" s="12">
        <f t="shared" si="148"/>
        <v>37031.25</v>
      </c>
      <c r="M1590" s="12">
        <f t="shared" si="149"/>
        <v>6.25</v>
      </c>
      <c r="N1590" s="13">
        <f>32767+4258</f>
        <v>37025</v>
      </c>
    </row>
    <row r="1591" spans="1:14" x14ac:dyDescent="0.25">
      <c r="A1591" s="11">
        <v>1581</v>
      </c>
      <c r="B1591" s="12">
        <f t="shared" si="144"/>
        <v>37054.6875</v>
      </c>
      <c r="C1591" s="12">
        <f t="shared" si="145"/>
        <v>304.6875</v>
      </c>
      <c r="D1591" s="13">
        <f>32767+3983</f>
        <v>36750</v>
      </c>
      <c r="F1591" s="11">
        <v>1581</v>
      </c>
      <c r="G1591" s="12">
        <f t="shared" si="146"/>
        <v>37054.6875</v>
      </c>
      <c r="H1591" s="12">
        <f t="shared" si="147"/>
        <v>4.6875</v>
      </c>
      <c r="I1591" s="13">
        <f>32767+4283</f>
        <v>37050</v>
      </c>
      <c r="K1591" s="11">
        <v>1581</v>
      </c>
      <c r="L1591" s="12">
        <f t="shared" si="148"/>
        <v>37054.6875</v>
      </c>
      <c r="M1591" s="12">
        <f t="shared" si="149"/>
        <v>4.6875</v>
      </c>
      <c r="N1591" s="13">
        <f>32767+4283</f>
        <v>37050</v>
      </c>
    </row>
    <row r="1592" spans="1:14" x14ac:dyDescent="0.25">
      <c r="A1592" s="11">
        <v>1582</v>
      </c>
      <c r="B1592" s="12">
        <f t="shared" si="144"/>
        <v>37078.125</v>
      </c>
      <c r="C1592" s="12">
        <f t="shared" si="145"/>
        <v>328.125</v>
      </c>
      <c r="D1592" s="13">
        <f>32767+3983</f>
        <v>36750</v>
      </c>
      <c r="F1592" s="11">
        <v>1582</v>
      </c>
      <c r="G1592" s="12">
        <f t="shared" si="146"/>
        <v>37078.125</v>
      </c>
      <c r="H1592" s="12">
        <f t="shared" si="147"/>
        <v>3.125</v>
      </c>
      <c r="I1592" s="13">
        <f>32767+4308</f>
        <v>37075</v>
      </c>
      <c r="K1592" s="11">
        <v>1582</v>
      </c>
      <c r="L1592" s="12">
        <f t="shared" si="148"/>
        <v>37078.125</v>
      </c>
      <c r="M1592" s="12">
        <f t="shared" si="149"/>
        <v>3.125</v>
      </c>
      <c r="N1592" s="13">
        <f>32767+4308</f>
        <v>37075</v>
      </c>
    </row>
    <row r="1593" spans="1:14" x14ac:dyDescent="0.25">
      <c r="A1593" s="11">
        <v>1583</v>
      </c>
      <c r="B1593" s="12">
        <f t="shared" si="144"/>
        <v>37101.5625</v>
      </c>
      <c r="C1593" s="12">
        <f t="shared" si="145"/>
        <v>351.5625</v>
      </c>
      <c r="D1593" s="13">
        <f>32767+3983</f>
        <v>36750</v>
      </c>
      <c r="F1593" s="11">
        <v>1583</v>
      </c>
      <c r="G1593" s="12">
        <f t="shared" si="146"/>
        <v>37101.5625</v>
      </c>
      <c r="H1593" s="12">
        <f t="shared" si="147"/>
        <v>1.5625</v>
      </c>
      <c r="I1593" s="13">
        <f>32767+4333</f>
        <v>37100</v>
      </c>
      <c r="K1593" s="11">
        <v>1583</v>
      </c>
      <c r="L1593" s="12">
        <f t="shared" si="148"/>
        <v>37101.5625</v>
      </c>
      <c r="M1593" s="12">
        <f t="shared" si="149"/>
        <v>1.5625</v>
      </c>
      <c r="N1593" s="13">
        <f>32767+4333</f>
        <v>37100</v>
      </c>
    </row>
    <row r="1594" spans="1:14" x14ac:dyDescent="0.25">
      <c r="A1594" s="11">
        <v>1584</v>
      </c>
      <c r="B1594" s="12">
        <f t="shared" si="144"/>
        <v>37125</v>
      </c>
      <c r="C1594" s="12">
        <f t="shared" si="145"/>
        <v>0</v>
      </c>
      <c r="D1594" s="13">
        <f>32767+4358</f>
        <v>37125</v>
      </c>
      <c r="F1594" s="11">
        <v>1584</v>
      </c>
      <c r="G1594" s="12">
        <f t="shared" si="146"/>
        <v>37125</v>
      </c>
      <c r="H1594" s="12">
        <f t="shared" si="147"/>
        <v>0</v>
      </c>
      <c r="I1594" s="13">
        <f>32767+4358</f>
        <v>37125</v>
      </c>
      <c r="K1594" s="11">
        <v>1584</v>
      </c>
      <c r="L1594" s="12">
        <f t="shared" si="148"/>
        <v>37125</v>
      </c>
      <c r="M1594" s="12">
        <f t="shared" si="149"/>
        <v>0</v>
      </c>
      <c r="N1594" s="13">
        <f>32767+4358</f>
        <v>37125</v>
      </c>
    </row>
    <row r="1595" spans="1:14" x14ac:dyDescent="0.25">
      <c r="A1595" s="11">
        <v>1585</v>
      </c>
      <c r="B1595" s="12">
        <f t="shared" si="144"/>
        <v>37148.4375</v>
      </c>
      <c r="C1595" s="12">
        <f t="shared" si="145"/>
        <v>23.4375</v>
      </c>
      <c r="D1595" s="13">
        <f>32767+4358</f>
        <v>37125</v>
      </c>
      <c r="F1595" s="11">
        <v>1585</v>
      </c>
      <c r="G1595" s="12">
        <f t="shared" si="146"/>
        <v>37148.4375</v>
      </c>
      <c r="H1595" s="12">
        <f t="shared" si="147"/>
        <v>13.4375</v>
      </c>
      <c r="I1595" s="13">
        <f>32767+4368</f>
        <v>37135</v>
      </c>
      <c r="K1595" s="11">
        <v>1585</v>
      </c>
      <c r="L1595" s="12">
        <f t="shared" si="148"/>
        <v>37148.4375</v>
      </c>
      <c r="M1595" s="12">
        <f t="shared" si="149"/>
        <v>13.4375</v>
      </c>
      <c r="N1595" s="13">
        <f>32767+4368</f>
        <v>37135</v>
      </c>
    </row>
    <row r="1596" spans="1:14" x14ac:dyDescent="0.25">
      <c r="A1596" s="11">
        <v>1586</v>
      </c>
      <c r="B1596" s="12">
        <f t="shared" si="144"/>
        <v>37171.875</v>
      </c>
      <c r="C1596" s="12">
        <f t="shared" si="145"/>
        <v>46.875</v>
      </c>
      <c r="D1596" s="13">
        <f>32767+4358</f>
        <v>37125</v>
      </c>
      <c r="F1596" s="11">
        <v>1586</v>
      </c>
      <c r="G1596" s="12">
        <f t="shared" si="146"/>
        <v>37171.875</v>
      </c>
      <c r="H1596" s="12">
        <f t="shared" si="147"/>
        <v>11.875</v>
      </c>
      <c r="I1596" s="13">
        <f>32767+4393</f>
        <v>37160</v>
      </c>
      <c r="K1596" s="11">
        <v>1586</v>
      </c>
      <c r="L1596" s="12">
        <f t="shared" si="148"/>
        <v>37171.875</v>
      </c>
      <c r="M1596" s="12">
        <f t="shared" si="149"/>
        <v>11.875</v>
      </c>
      <c r="N1596" s="13">
        <f>32767+4393</f>
        <v>37160</v>
      </c>
    </row>
    <row r="1597" spans="1:14" x14ac:dyDescent="0.25">
      <c r="A1597" s="11">
        <v>1587</v>
      </c>
      <c r="B1597" s="12">
        <f t="shared" si="144"/>
        <v>37195.3125</v>
      </c>
      <c r="C1597" s="12">
        <f t="shared" si="145"/>
        <v>70.3125</v>
      </c>
      <c r="D1597" s="13">
        <f>32767+4358</f>
        <v>37125</v>
      </c>
      <c r="F1597" s="11">
        <v>1587</v>
      </c>
      <c r="G1597" s="12">
        <f t="shared" si="146"/>
        <v>37195.3125</v>
      </c>
      <c r="H1597" s="12">
        <f t="shared" si="147"/>
        <v>10.3125</v>
      </c>
      <c r="I1597" s="13">
        <f>32767+4418</f>
        <v>37185</v>
      </c>
      <c r="K1597" s="11">
        <v>1587</v>
      </c>
      <c r="L1597" s="12">
        <f t="shared" si="148"/>
        <v>37195.3125</v>
      </c>
      <c r="M1597" s="12">
        <f t="shared" si="149"/>
        <v>10.3125</v>
      </c>
      <c r="N1597" s="13">
        <f>32767+4418</f>
        <v>37185</v>
      </c>
    </row>
    <row r="1598" spans="1:14" x14ac:dyDescent="0.25">
      <c r="A1598" s="11">
        <v>1588</v>
      </c>
      <c r="B1598" s="12">
        <f t="shared" si="144"/>
        <v>37218.75</v>
      </c>
      <c r="C1598" s="12">
        <f t="shared" si="145"/>
        <v>93.75</v>
      </c>
      <c r="D1598" s="13">
        <f>32767+4358</f>
        <v>37125</v>
      </c>
      <c r="F1598" s="11">
        <v>1588</v>
      </c>
      <c r="G1598" s="12">
        <f t="shared" si="146"/>
        <v>37218.75</v>
      </c>
      <c r="H1598" s="12">
        <f t="shared" si="147"/>
        <v>8.75</v>
      </c>
      <c r="I1598" s="13">
        <f>32767+4443</f>
        <v>37210</v>
      </c>
      <c r="K1598" s="11">
        <v>1588</v>
      </c>
      <c r="L1598" s="12">
        <f t="shared" si="148"/>
        <v>37218.75</v>
      </c>
      <c r="M1598" s="12">
        <f t="shared" si="149"/>
        <v>8.75</v>
      </c>
      <c r="N1598" s="13">
        <f>32767+4443</f>
        <v>37210</v>
      </c>
    </row>
    <row r="1599" spans="1:14" x14ac:dyDescent="0.25">
      <c r="A1599" s="11">
        <v>1589</v>
      </c>
      <c r="B1599" s="12">
        <f t="shared" si="144"/>
        <v>37242.1875</v>
      </c>
      <c r="C1599" s="12">
        <f t="shared" si="145"/>
        <v>117.1875</v>
      </c>
      <c r="D1599" s="13">
        <f>32767+4358</f>
        <v>37125</v>
      </c>
      <c r="F1599" s="11">
        <v>1589</v>
      </c>
      <c r="G1599" s="12">
        <f t="shared" si="146"/>
        <v>37242.1875</v>
      </c>
      <c r="H1599" s="12">
        <f t="shared" si="147"/>
        <v>7.1875</v>
      </c>
      <c r="I1599" s="13">
        <f>32767+4468</f>
        <v>37235</v>
      </c>
      <c r="K1599" s="11">
        <v>1589</v>
      </c>
      <c r="L1599" s="12">
        <f t="shared" si="148"/>
        <v>37242.1875</v>
      </c>
      <c r="M1599" s="12">
        <f t="shared" si="149"/>
        <v>7.1875</v>
      </c>
      <c r="N1599" s="13">
        <f>32767+4468</f>
        <v>37235</v>
      </c>
    </row>
    <row r="1600" spans="1:14" x14ac:dyDescent="0.25">
      <c r="A1600" s="11">
        <v>1590</v>
      </c>
      <c r="B1600" s="12">
        <f t="shared" si="144"/>
        <v>37265.625</v>
      </c>
      <c r="C1600" s="12">
        <f t="shared" si="145"/>
        <v>140.625</v>
      </c>
      <c r="D1600" s="13">
        <f>32767+4358</f>
        <v>37125</v>
      </c>
      <c r="F1600" s="11">
        <v>1590</v>
      </c>
      <c r="G1600" s="12">
        <f t="shared" si="146"/>
        <v>37265.625</v>
      </c>
      <c r="H1600" s="12">
        <f t="shared" si="147"/>
        <v>5.625</v>
      </c>
      <c r="I1600" s="13">
        <f>32767+4493</f>
        <v>37260</v>
      </c>
      <c r="K1600" s="11">
        <v>1590</v>
      </c>
      <c r="L1600" s="12">
        <f t="shared" si="148"/>
        <v>37265.625</v>
      </c>
      <c r="M1600" s="12">
        <f t="shared" si="149"/>
        <v>5.625</v>
      </c>
      <c r="N1600" s="13">
        <f>32767+4493</f>
        <v>37260</v>
      </c>
    </row>
    <row r="1601" spans="1:14" x14ac:dyDescent="0.25">
      <c r="A1601" s="11">
        <v>1591</v>
      </c>
      <c r="B1601" s="12">
        <f t="shared" si="144"/>
        <v>37289.0625</v>
      </c>
      <c r="C1601" s="12">
        <f t="shared" si="145"/>
        <v>164.0625</v>
      </c>
      <c r="D1601" s="13">
        <f>32767+4358</f>
        <v>37125</v>
      </c>
      <c r="F1601" s="11">
        <v>1591</v>
      </c>
      <c r="G1601" s="12">
        <f t="shared" si="146"/>
        <v>37289.0625</v>
      </c>
      <c r="H1601" s="12">
        <f t="shared" si="147"/>
        <v>4.0625</v>
      </c>
      <c r="I1601" s="13">
        <f>32767+4518</f>
        <v>37285</v>
      </c>
      <c r="K1601" s="11">
        <v>1591</v>
      </c>
      <c r="L1601" s="12">
        <f t="shared" si="148"/>
        <v>37289.0625</v>
      </c>
      <c r="M1601" s="12">
        <f t="shared" si="149"/>
        <v>4.0625</v>
      </c>
      <c r="N1601" s="13">
        <f>32767+4518</f>
        <v>37285</v>
      </c>
    </row>
    <row r="1602" spans="1:14" x14ac:dyDescent="0.25">
      <c r="A1602" s="11">
        <v>1592</v>
      </c>
      <c r="B1602" s="12">
        <f t="shared" si="144"/>
        <v>37312.5</v>
      </c>
      <c r="C1602" s="12">
        <f t="shared" si="145"/>
        <v>187.5</v>
      </c>
      <c r="D1602" s="13">
        <f>32767+4358</f>
        <v>37125</v>
      </c>
      <c r="F1602" s="11">
        <v>1592</v>
      </c>
      <c r="G1602" s="12">
        <f t="shared" si="146"/>
        <v>37312.5</v>
      </c>
      <c r="H1602" s="12">
        <f t="shared" si="147"/>
        <v>2.5</v>
      </c>
      <c r="I1602" s="13">
        <f>32767+4543</f>
        <v>37310</v>
      </c>
      <c r="K1602" s="11">
        <v>1592</v>
      </c>
      <c r="L1602" s="12">
        <f t="shared" si="148"/>
        <v>37312.5</v>
      </c>
      <c r="M1602" s="12">
        <f t="shared" si="149"/>
        <v>2.5</v>
      </c>
      <c r="N1602" s="13">
        <f>32767+4543</f>
        <v>37310</v>
      </c>
    </row>
    <row r="1603" spans="1:14" x14ac:dyDescent="0.25">
      <c r="A1603" s="11">
        <v>1593</v>
      </c>
      <c r="B1603" s="12">
        <f t="shared" si="144"/>
        <v>37335.9375</v>
      </c>
      <c r="C1603" s="12">
        <f t="shared" si="145"/>
        <v>210.9375</v>
      </c>
      <c r="D1603" s="13">
        <f>32767+4358</f>
        <v>37125</v>
      </c>
      <c r="F1603" s="11">
        <v>1593</v>
      </c>
      <c r="G1603" s="12">
        <f t="shared" si="146"/>
        <v>37335.9375</v>
      </c>
      <c r="H1603" s="12">
        <f t="shared" si="147"/>
        <v>10.9375</v>
      </c>
      <c r="I1603" s="13">
        <f>32767+4558</f>
        <v>37325</v>
      </c>
      <c r="K1603" s="11">
        <v>1593</v>
      </c>
      <c r="L1603" s="12">
        <f t="shared" si="148"/>
        <v>37335.9375</v>
      </c>
      <c r="M1603" s="12">
        <f t="shared" si="149"/>
        <v>10.9375</v>
      </c>
      <c r="N1603" s="13">
        <f>32767+4558</f>
        <v>37325</v>
      </c>
    </row>
    <row r="1604" spans="1:14" x14ac:dyDescent="0.25">
      <c r="A1604" s="11">
        <v>1594</v>
      </c>
      <c r="B1604" s="12">
        <f t="shared" si="144"/>
        <v>37359.375</v>
      </c>
      <c r="C1604" s="12">
        <f t="shared" si="145"/>
        <v>234.375</v>
      </c>
      <c r="D1604" s="13">
        <f>32767+4358</f>
        <v>37125</v>
      </c>
      <c r="F1604" s="11">
        <v>1594</v>
      </c>
      <c r="G1604" s="12">
        <f t="shared" si="146"/>
        <v>37359.375</v>
      </c>
      <c r="H1604" s="12">
        <f t="shared" si="147"/>
        <v>9.375</v>
      </c>
      <c r="I1604" s="13">
        <f>32767+4583</f>
        <v>37350</v>
      </c>
      <c r="K1604" s="11">
        <v>1594</v>
      </c>
      <c r="L1604" s="12">
        <f t="shared" si="148"/>
        <v>37359.375</v>
      </c>
      <c r="M1604" s="12">
        <f t="shared" si="149"/>
        <v>9.375</v>
      </c>
      <c r="N1604" s="13">
        <f>32767+4583</f>
        <v>37350</v>
      </c>
    </row>
    <row r="1605" spans="1:14" x14ac:dyDescent="0.25">
      <c r="A1605" s="11">
        <v>1595</v>
      </c>
      <c r="B1605" s="12">
        <f t="shared" si="144"/>
        <v>37382.8125</v>
      </c>
      <c r="C1605" s="12">
        <f t="shared" si="145"/>
        <v>257.8125</v>
      </c>
      <c r="D1605" s="13">
        <f>32767+4358</f>
        <v>37125</v>
      </c>
      <c r="F1605" s="11">
        <v>1595</v>
      </c>
      <c r="G1605" s="12">
        <f t="shared" si="146"/>
        <v>37382.8125</v>
      </c>
      <c r="H1605" s="12">
        <f t="shared" si="147"/>
        <v>7.8125</v>
      </c>
      <c r="I1605" s="13">
        <f>32767+4608</f>
        <v>37375</v>
      </c>
      <c r="K1605" s="11">
        <v>1595</v>
      </c>
      <c r="L1605" s="12">
        <f t="shared" si="148"/>
        <v>37382.8125</v>
      </c>
      <c r="M1605" s="12">
        <f t="shared" si="149"/>
        <v>7.8125</v>
      </c>
      <c r="N1605" s="13">
        <f>32767+4608</f>
        <v>37375</v>
      </c>
    </row>
    <row r="1606" spans="1:14" x14ac:dyDescent="0.25">
      <c r="A1606" s="11">
        <v>1596</v>
      </c>
      <c r="B1606" s="12">
        <f t="shared" si="144"/>
        <v>37406.25</v>
      </c>
      <c r="C1606" s="12">
        <f t="shared" si="145"/>
        <v>281.25</v>
      </c>
      <c r="D1606" s="13">
        <f>32767+4358</f>
        <v>37125</v>
      </c>
      <c r="F1606" s="11">
        <v>1596</v>
      </c>
      <c r="G1606" s="12">
        <f t="shared" si="146"/>
        <v>37406.25</v>
      </c>
      <c r="H1606" s="12">
        <f t="shared" si="147"/>
        <v>6.25</v>
      </c>
      <c r="I1606" s="13">
        <f>32767+4633</f>
        <v>37400</v>
      </c>
      <c r="K1606" s="11">
        <v>1596</v>
      </c>
      <c r="L1606" s="12">
        <f t="shared" si="148"/>
        <v>37406.25</v>
      </c>
      <c r="M1606" s="12">
        <f t="shared" si="149"/>
        <v>6.25</v>
      </c>
      <c r="N1606" s="13">
        <f>32767+4633</f>
        <v>37400</v>
      </c>
    </row>
    <row r="1607" spans="1:14" x14ac:dyDescent="0.25">
      <c r="A1607" s="11">
        <v>1597</v>
      </c>
      <c r="B1607" s="12">
        <f t="shared" si="144"/>
        <v>37429.6875</v>
      </c>
      <c r="C1607" s="12">
        <f t="shared" si="145"/>
        <v>304.6875</v>
      </c>
      <c r="D1607" s="13">
        <f>32767+4358</f>
        <v>37125</v>
      </c>
      <c r="F1607" s="11">
        <v>1597</v>
      </c>
      <c r="G1607" s="12">
        <f t="shared" si="146"/>
        <v>37429.6875</v>
      </c>
      <c r="H1607" s="12">
        <f t="shared" si="147"/>
        <v>4.6875</v>
      </c>
      <c r="I1607" s="13">
        <f>32767+4658</f>
        <v>37425</v>
      </c>
      <c r="K1607" s="11">
        <v>1597</v>
      </c>
      <c r="L1607" s="12">
        <f t="shared" si="148"/>
        <v>37429.6875</v>
      </c>
      <c r="M1607" s="12">
        <f t="shared" si="149"/>
        <v>4.6875</v>
      </c>
      <c r="N1607" s="13">
        <f>32767+4658</f>
        <v>37425</v>
      </c>
    </row>
    <row r="1608" spans="1:14" x14ac:dyDescent="0.25">
      <c r="A1608" s="11">
        <v>1598</v>
      </c>
      <c r="B1608" s="12">
        <f t="shared" si="144"/>
        <v>37453.125</v>
      </c>
      <c r="C1608" s="12">
        <f t="shared" si="145"/>
        <v>328.125</v>
      </c>
      <c r="D1608" s="13">
        <f>32767+4358</f>
        <v>37125</v>
      </c>
      <c r="F1608" s="11">
        <v>1598</v>
      </c>
      <c r="G1608" s="12">
        <f t="shared" si="146"/>
        <v>37453.125</v>
      </c>
      <c r="H1608" s="12">
        <f t="shared" si="147"/>
        <v>3.125</v>
      </c>
      <c r="I1608" s="13">
        <f>32767+4683</f>
        <v>37450</v>
      </c>
      <c r="K1608" s="11">
        <v>1598</v>
      </c>
      <c r="L1608" s="12">
        <f t="shared" si="148"/>
        <v>37453.125</v>
      </c>
      <c r="M1608" s="12">
        <f t="shared" si="149"/>
        <v>3.125</v>
      </c>
      <c r="N1608" s="13">
        <f>32767+4683</f>
        <v>37450</v>
      </c>
    </row>
    <row r="1609" spans="1:14" x14ac:dyDescent="0.25">
      <c r="A1609" s="11">
        <v>1599</v>
      </c>
      <c r="B1609" s="12">
        <f t="shared" si="144"/>
        <v>37476.5625</v>
      </c>
      <c r="C1609" s="12">
        <f t="shared" si="145"/>
        <v>351.5625</v>
      </c>
      <c r="D1609" s="13">
        <f>32767+4358</f>
        <v>37125</v>
      </c>
      <c r="F1609" s="11">
        <v>1599</v>
      </c>
      <c r="G1609" s="12">
        <f t="shared" si="146"/>
        <v>37476.5625</v>
      </c>
      <c r="H1609" s="12">
        <f t="shared" si="147"/>
        <v>1.5625</v>
      </c>
      <c r="I1609" s="13">
        <f>32767+4708</f>
        <v>37475</v>
      </c>
      <c r="K1609" s="11">
        <v>1599</v>
      </c>
      <c r="L1609" s="12">
        <f t="shared" si="148"/>
        <v>37476.5625</v>
      </c>
      <c r="M1609" s="12">
        <f t="shared" si="149"/>
        <v>1.5625</v>
      </c>
      <c r="N1609" s="13">
        <f>32767+4708</f>
        <v>37475</v>
      </c>
    </row>
    <row r="1610" spans="1:14" x14ac:dyDescent="0.25">
      <c r="A1610" s="11">
        <v>1600</v>
      </c>
      <c r="B1610" s="12">
        <f t="shared" si="144"/>
        <v>37500</v>
      </c>
      <c r="C1610" s="12">
        <f t="shared" si="145"/>
        <v>0</v>
      </c>
      <c r="D1610" s="13">
        <f>32767+4733</f>
        <v>37500</v>
      </c>
      <c r="F1610" s="11">
        <v>1600</v>
      </c>
      <c r="G1610" s="12">
        <f t="shared" si="146"/>
        <v>37500</v>
      </c>
      <c r="H1610" s="12">
        <f t="shared" si="147"/>
        <v>0</v>
      </c>
      <c r="I1610" s="13">
        <f>32767+4733</f>
        <v>37500</v>
      </c>
      <c r="K1610" s="11">
        <v>1600</v>
      </c>
      <c r="L1610" s="12">
        <f t="shared" si="148"/>
        <v>37500</v>
      </c>
      <c r="M1610" s="12">
        <f t="shared" si="149"/>
        <v>0</v>
      </c>
      <c r="N1610" s="13">
        <f>32767+4733</f>
        <v>37500</v>
      </c>
    </row>
    <row r="1611" spans="1:14" x14ac:dyDescent="0.25">
      <c r="A1611" s="11">
        <v>1601</v>
      </c>
      <c r="B1611" s="12">
        <f t="shared" si="144"/>
        <v>37523.4375</v>
      </c>
      <c r="C1611" s="12">
        <f t="shared" si="145"/>
        <v>23.4375</v>
      </c>
      <c r="D1611" s="13">
        <f>32767+4733</f>
        <v>37500</v>
      </c>
      <c r="F1611" s="11">
        <v>1601</v>
      </c>
      <c r="G1611" s="12">
        <f t="shared" si="146"/>
        <v>37523.4375</v>
      </c>
      <c r="H1611" s="12">
        <f t="shared" si="147"/>
        <v>13.4375</v>
      </c>
      <c r="I1611" s="13">
        <f>32767+4743</f>
        <v>37510</v>
      </c>
      <c r="K1611" s="11">
        <v>1601</v>
      </c>
      <c r="L1611" s="12">
        <f t="shared" si="148"/>
        <v>37523.4375</v>
      </c>
      <c r="M1611" s="12">
        <f t="shared" si="149"/>
        <v>13.4375</v>
      </c>
      <c r="N1611" s="13">
        <f>32767+4743</f>
        <v>37510</v>
      </c>
    </row>
    <row r="1612" spans="1:14" x14ac:dyDescent="0.25">
      <c r="A1612" s="11">
        <v>1602</v>
      </c>
      <c r="B1612" s="12">
        <f t="shared" si="144"/>
        <v>37546.875</v>
      </c>
      <c r="C1612" s="12">
        <f t="shared" si="145"/>
        <v>46.875</v>
      </c>
      <c r="D1612" s="13">
        <f>32767+4733</f>
        <v>37500</v>
      </c>
      <c r="F1612" s="11">
        <v>1602</v>
      </c>
      <c r="G1612" s="12">
        <f t="shared" si="146"/>
        <v>37546.875</v>
      </c>
      <c r="H1612" s="12">
        <f t="shared" si="147"/>
        <v>11.875</v>
      </c>
      <c r="I1612" s="13">
        <f>32767+4768</f>
        <v>37535</v>
      </c>
      <c r="K1612" s="11">
        <v>1602</v>
      </c>
      <c r="L1612" s="12">
        <f t="shared" si="148"/>
        <v>37546.875</v>
      </c>
      <c r="M1612" s="12">
        <f t="shared" si="149"/>
        <v>11.875</v>
      </c>
      <c r="N1612" s="13">
        <f>32767+4768</f>
        <v>37535</v>
      </c>
    </row>
    <row r="1613" spans="1:14" x14ac:dyDescent="0.25">
      <c r="A1613" s="11">
        <v>1603</v>
      </c>
      <c r="B1613" s="12">
        <f t="shared" ref="B1613:B1676" si="150">A1613*375/16</f>
        <v>37570.3125</v>
      </c>
      <c r="C1613" s="12">
        <f t="shared" ref="C1613:C1676" si="151">B1613-D1613</f>
        <v>70.3125</v>
      </c>
      <c r="D1613" s="13">
        <f>32767+4733</f>
        <v>37500</v>
      </c>
      <c r="F1613" s="11">
        <v>1603</v>
      </c>
      <c r="G1613" s="12">
        <f t="shared" ref="G1613:G1676" si="152">F1613*375/16</f>
        <v>37570.3125</v>
      </c>
      <c r="H1613" s="12">
        <f t="shared" ref="H1613:H1676" si="153">G1613-I1613</f>
        <v>10.3125</v>
      </c>
      <c r="I1613" s="13">
        <f>32767+4793</f>
        <v>37560</v>
      </c>
      <c r="K1613" s="11">
        <v>1603</v>
      </c>
      <c r="L1613" s="12">
        <f t="shared" ref="L1613:L1676" si="154">K1613*375/16</f>
        <v>37570.3125</v>
      </c>
      <c r="M1613" s="12">
        <f t="shared" ref="M1613:M1676" si="155">L1613-N1613</f>
        <v>10.3125</v>
      </c>
      <c r="N1613" s="13">
        <f>32767+4793</f>
        <v>37560</v>
      </c>
    </row>
    <row r="1614" spans="1:14" x14ac:dyDescent="0.25">
      <c r="A1614" s="11">
        <v>1604</v>
      </c>
      <c r="B1614" s="12">
        <f t="shared" si="150"/>
        <v>37593.75</v>
      </c>
      <c r="C1614" s="12">
        <f t="shared" si="151"/>
        <v>93.75</v>
      </c>
      <c r="D1614" s="13">
        <f>32767+4733</f>
        <v>37500</v>
      </c>
      <c r="F1614" s="11">
        <v>1604</v>
      </c>
      <c r="G1614" s="12">
        <f t="shared" si="152"/>
        <v>37593.75</v>
      </c>
      <c r="H1614" s="12">
        <f t="shared" si="153"/>
        <v>8.75</v>
      </c>
      <c r="I1614" s="13">
        <f>32767+4818</f>
        <v>37585</v>
      </c>
      <c r="K1614" s="11">
        <v>1604</v>
      </c>
      <c r="L1614" s="12">
        <f t="shared" si="154"/>
        <v>37593.75</v>
      </c>
      <c r="M1614" s="12">
        <f t="shared" si="155"/>
        <v>8.75</v>
      </c>
      <c r="N1614" s="13">
        <f>32767+4818</f>
        <v>37585</v>
      </c>
    </row>
    <row r="1615" spans="1:14" x14ac:dyDescent="0.25">
      <c r="A1615" s="11">
        <v>1605</v>
      </c>
      <c r="B1615" s="12">
        <f t="shared" si="150"/>
        <v>37617.1875</v>
      </c>
      <c r="C1615" s="12">
        <f t="shared" si="151"/>
        <v>117.1875</v>
      </c>
      <c r="D1615" s="13">
        <f>32767+4733</f>
        <v>37500</v>
      </c>
      <c r="F1615" s="11">
        <v>1605</v>
      </c>
      <c r="G1615" s="12">
        <f t="shared" si="152"/>
        <v>37617.1875</v>
      </c>
      <c r="H1615" s="12">
        <f t="shared" si="153"/>
        <v>7.1875</v>
      </c>
      <c r="I1615" s="13">
        <f>32767+4843</f>
        <v>37610</v>
      </c>
      <c r="K1615" s="11">
        <v>1605</v>
      </c>
      <c r="L1615" s="12">
        <f t="shared" si="154"/>
        <v>37617.1875</v>
      </c>
      <c r="M1615" s="12">
        <f t="shared" si="155"/>
        <v>7.1875</v>
      </c>
      <c r="N1615" s="13">
        <f>32767+4843</f>
        <v>37610</v>
      </c>
    </row>
    <row r="1616" spans="1:14" x14ac:dyDescent="0.25">
      <c r="A1616" s="11">
        <v>1606</v>
      </c>
      <c r="B1616" s="12">
        <f t="shared" si="150"/>
        <v>37640.625</v>
      </c>
      <c r="C1616" s="12">
        <f t="shared" si="151"/>
        <v>140.625</v>
      </c>
      <c r="D1616" s="13">
        <f>32767+4733</f>
        <v>37500</v>
      </c>
      <c r="F1616" s="11">
        <v>1606</v>
      </c>
      <c r="G1616" s="12">
        <f t="shared" si="152"/>
        <v>37640.625</v>
      </c>
      <c r="H1616" s="12">
        <f t="shared" si="153"/>
        <v>5.625</v>
      </c>
      <c r="I1616" s="13">
        <f>32767+4868</f>
        <v>37635</v>
      </c>
      <c r="K1616" s="11">
        <v>1606</v>
      </c>
      <c r="L1616" s="12">
        <f t="shared" si="154"/>
        <v>37640.625</v>
      </c>
      <c r="M1616" s="12">
        <f t="shared" si="155"/>
        <v>5.625</v>
      </c>
      <c r="N1616" s="13">
        <f>32767+4868</f>
        <v>37635</v>
      </c>
    </row>
    <row r="1617" spans="1:14" x14ac:dyDescent="0.25">
      <c r="A1617" s="11">
        <v>1607</v>
      </c>
      <c r="B1617" s="12">
        <f t="shared" si="150"/>
        <v>37664.0625</v>
      </c>
      <c r="C1617" s="12">
        <f t="shared" si="151"/>
        <v>164.0625</v>
      </c>
      <c r="D1617" s="13">
        <f>32767+4733</f>
        <v>37500</v>
      </c>
      <c r="F1617" s="11">
        <v>1607</v>
      </c>
      <c r="G1617" s="12">
        <f t="shared" si="152"/>
        <v>37664.0625</v>
      </c>
      <c r="H1617" s="12">
        <f t="shared" si="153"/>
        <v>4.0625</v>
      </c>
      <c r="I1617" s="13">
        <f>32767+4893</f>
        <v>37660</v>
      </c>
      <c r="K1617" s="11">
        <v>1607</v>
      </c>
      <c r="L1617" s="12">
        <f t="shared" si="154"/>
        <v>37664.0625</v>
      </c>
      <c r="M1617" s="12">
        <f t="shared" si="155"/>
        <v>4.0625</v>
      </c>
      <c r="N1617" s="13">
        <f>32767+4893</f>
        <v>37660</v>
      </c>
    </row>
    <row r="1618" spans="1:14" x14ac:dyDescent="0.25">
      <c r="A1618" s="11">
        <v>1608</v>
      </c>
      <c r="B1618" s="12">
        <f t="shared" si="150"/>
        <v>37687.5</v>
      </c>
      <c r="C1618" s="12">
        <f t="shared" si="151"/>
        <v>187.5</v>
      </c>
      <c r="D1618" s="13">
        <f>32767+4733</f>
        <v>37500</v>
      </c>
      <c r="F1618" s="11">
        <v>1608</v>
      </c>
      <c r="G1618" s="12">
        <f t="shared" si="152"/>
        <v>37687.5</v>
      </c>
      <c r="H1618" s="12">
        <f t="shared" si="153"/>
        <v>2.5</v>
      </c>
      <c r="I1618" s="13">
        <f>32767+4918</f>
        <v>37685</v>
      </c>
      <c r="K1618" s="11">
        <v>1608</v>
      </c>
      <c r="L1618" s="12">
        <f t="shared" si="154"/>
        <v>37687.5</v>
      </c>
      <c r="M1618" s="12">
        <f t="shared" si="155"/>
        <v>2.5</v>
      </c>
      <c r="N1618" s="13">
        <f>32767+4918</f>
        <v>37685</v>
      </c>
    </row>
    <row r="1619" spans="1:14" x14ac:dyDescent="0.25">
      <c r="A1619" s="11">
        <v>1609</v>
      </c>
      <c r="B1619" s="12">
        <f t="shared" si="150"/>
        <v>37710.9375</v>
      </c>
      <c r="C1619" s="12">
        <f t="shared" si="151"/>
        <v>210.9375</v>
      </c>
      <c r="D1619" s="13">
        <f>32767+4733</f>
        <v>37500</v>
      </c>
      <c r="F1619" s="11">
        <v>1609</v>
      </c>
      <c r="G1619" s="12">
        <f t="shared" si="152"/>
        <v>37710.9375</v>
      </c>
      <c r="H1619" s="12">
        <f t="shared" si="153"/>
        <v>10.9375</v>
      </c>
      <c r="I1619" s="13">
        <f>32767+4933</f>
        <v>37700</v>
      </c>
      <c r="K1619" s="11">
        <v>1609</v>
      </c>
      <c r="L1619" s="12">
        <f t="shared" si="154"/>
        <v>37710.9375</v>
      </c>
      <c r="M1619" s="12">
        <f t="shared" si="155"/>
        <v>10.9375</v>
      </c>
      <c r="N1619" s="13">
        <f>32767+4933</f>
        <v>37700</v>
      </c>
    </row>
    <row r="1620" spans="1:14" x14ac:dyDescent="0.25">
      <c r="A1620" s="11">
        <v>1610</v>
      </c>
      <c r="B1620" s="12">
        <f t="shared" si="150"/>
        <v>37734.375</v>
      </c>
      <c r="C1620" s="12">
        <f t="shared" si="151"/>
        <v>234.375</v>
      </c>
      <c r="D1620" s="13">
        <f>32767+4733</f>
        <v>37500</v>
      </c>
      <c r="F1620" s="11">
        <v>1610</v>
      </c>
      <c r="G1620" s="12">
        <f t="shared" si="152"/>
        <v>37734.375</v>
      </c>
      <c r="H1620" s="12">
        <f t="shared" si="153"/>
        <v>9.375</v>
      </c>
      <c r="I1620" s="13">
        <f>32767+4958</f>
        <v>37725</v>
      </c>
      <c r="K1620" s="11">
        <v>1610</v>
      </c>
      <c r="L1620" s="12">
        <f t="shared" si="154"/>
        <v>37734.375</v>
      </c>
      <c r="M1620" s="12">
        <f t="shared" si="155"/>
        <v>9.375</v>
      </c>
      <c r="N1620" s="13">
        <f>32767+4958</f>
        <v>37725</v>
      </c>
    </row>
    <row r="1621" spans="1:14" x14ac:dyDescent="0.25">
      <c r="A1621" s="11">
        <v>1611</v>
      </c>
      <c r="B1621" s="12">
        <f t="shared" si="150"/>
        <v>37757.8125</v>
      </c>
      <c r="C1621" s="12">
        <f t="shared" si="151"/>
        <v>257.8125</v>
      </c>
      <c r="D1621" s="13">
        <f>32767+4733</f>
        <v>37500</v>
      </c>
      <c r="F1621" s="11">
        <v>1611</v>
      </c>
      <c r="G1621" s="12">
        <f t="shared" si="152"/>
        <v>37757.8125</v>
      </c>
      <c r="H1621" s="12">
        <f t="shared" si="153"/>
        <v>7.8125</v>
      </c>
      <c r="I1621" s="13">
        <f>32767+4983</f>
        <v>37750</v>
      </c>
      <c r="K1621" s="11">
        <v>1611</v>
      </c>
      <c r="L1621" s="12">
        <f t="shared" si="154"/>
        <v>37757.8125</v>
      </c>
      <c r="M1621" s="12">
        <f t="shared" si="155"/>
        <v>7.8125</v>
      </c>
      <c r="N1621" s="13">
        <f>32767+4983</f>
        <v>37750</v>
      </c>
    </row>
    <row r="1622" spans="1:14" x14ac:dyDescent="0.25">
      <c r="A1622" s="11">
        <v>1612</v>
      </c>
      <c r="B1622" s="12">
        <f t="shared" si="150"/>
        <v>37781.25</v>
      </c>
      <c r="C1622" s="12">
        <f t="shared" si="151"/>
        <v>281.25</v>
      </c>
      <c r="D1622" s="13">
        <f>32767+4733</f>
        <v>37500</v>
      </c>
      <c r="F1622" s="11">
        <v>1612</v>
      </c>
      <c r="G1622" s="12">
        <f t="shared" si="152"/>
        <v>37781.25</v>
      </c>
      <c r="H1622" s="12">
        <f t="shared" si="153"/>
        <v>6.25</v>
      </c>
      <c r="I1622" s="13">
        <f>32767+5008</f>
        <v>37775</v>
      </c>
      <c r="K1622" s="11">
        <v>1612</v>
      </c>
      <c r="L1622" s="12">
        <f t="shared" si="154"/>
        <v>37781.25</v>
      </c>
      <c r="M1622" s="12">
        <f t="shared" si="155"/>
        <v>6.25</v>
      </c>
      <c r="N1622" s="13">
        <f>32767+5008</f>
        <v>37775</v>
      </c>
    </row>
    <row r="1623" spans="1:14" x14ac:dyDescent="0.25">
      <c r="A1623" s="11">
        <v>1613</v>
      </c>
      <c r="B1623" s="12">
        <f t="shared" si="150"/>
        <v>37804.6875</v>
      </c>
      <c r="C1623" s="12">
        <f t="shared" si="151"/>
        <v>304.6875</v>
      </c>
      <c r="D1623" s="13">
        <f>32767+4733</f>
        <v>37500</v>
      </c>
      <c r="F1623" s="11">
        <v>1613</v>
      </c>
      <c r="G1623" s="12">
        <f t="shared" si="152"/>
        <v>37804.6875</v>
      </c>
      <c r="H1623" s="12">
        <f t="shared" si="153"/>
        <v>4.6875</v>
      </c>
      <c r="I1623" s="13">
        <f>32767+5033</f>
        <v>37800</v>
      </c>
      <c r="K1623" s="11">
        <v>1613</v>
      </c>
      <c r="L1623" s="12">
        <f t="shared" si="154"/>
        <v>37804.6875</v>
      </c>
      <c r="M1623" s="12">
        <f t="shared" si="155"/>
        <v>4.6875</v>
      </c>
      <c r="N1623" s="13">
        <f>32767+5033</f>
        <v>37800</v>
      </c>
    </row>
    <row r="1624" spans="1:14" x14ac:dyDescent="0.25">
      <c r="A1624" s="11">
        <v>1614</v>
      </c>
      <c r="B1624" s="12">
        <f t="shared" si="150"/>
        <v>37828.125</v>
      </c>
      <c r="C1624" s="12">
        <f t="shared" si="151"/>
        <v>328.125</v>
      </c>
      <c r="D1624" s="13">
        <f>32767+4733</f>
        <v>37500</v>
      </c>
      <c r="F1624" s="11">
        <v>1614</v>
      </c>
      <c r="G1624" s="12">
        <f t="shared" si="152"/>
        <v>37828.125</v>
      </c>
      <c r="H1624" s="12">
        <f t="shared" si="153"/>
        <v>3.125</v>
      </c>
      <c r="I1624" s="13">
        <f>32767+5058</f>
        <v>37825</v>
      </c>
      <c r="K1624" s="11">
        <v>1614</v>
      </c>
      <c r="L1624" s="12">
        <f t="shared" si="154"/>
        <v>37828.125</v>
      </c>
      <c r="M1624" s="12">
        <f t="shared" si="155"/>
        <v>3.125</v>
      </c>
      <c r="N1624" s="13">
        <f>32767+5058</f>
        <v>37825</v>
      </c>
    </row>
    <row r="1625" spans="1:14" x14ac:dyDescent="0.25">
      <c r="A1625" s="11">
        <v>1615</v>
      </c>
      <c r="B1625" s="12">
        <f t="shared" si="150"/>
        <v>37851.5625</v>
      </c>
      <c r="C1625" s="12">
        <f t="shared" si="151"/>
        <v>351.5625</v>
      </c>
      <c r="D1625" s="13">
        <f>32767+4733</f>
        <v>37500</v>
      </c>
      <c r="F1625" s="11">
        <v>1615</v>
      </c>
      <c r="G1625" s="12">
        <f t="shared" si="152"/>
        <v>37851.5625</v>
      </c>
      <c r="H1625" s="12">
        <f t="shared" si="153"/>
        <v>1.5625</v>
      </c>
      <c r="I1625" s="13">
        <f>32767+5083</f>
        <v>37850</v>
      </c>
      <c r="K1625" s="11">
        <v>1615</v>
      </c>
      <c r="L1625" s="12">
        <f t="shared" si="154"/>
        <v>37851.5625</v>
      </c>
      <c r="M1625" s="12">
        <f t="shared" si="155"/>
        <v>1.5625</v>
      </c>
      <c r="N1625" s="13">
        <f>32767+5083</f>
        <v>37850</v>
      </c>
    </row>
    <row r="1626" spans="1:14" x14ac:dyDescent="0.25">
      <c r="A1626" s="11">
        <v>1616</v>
      </c>
      <c r="B1626" s="12">
        <f t="shared" si="150"/>
        <v>37875</v>
      </c>
      <c r="C1626" s="12">
        <f t="shared" si="151"/>
        <v>0</v>
      </c>
      <c r="D1626" s="13">
        <f>32767+5108</f>
        <v>37875</v>
      </c>
      <c r="F1626" s="11">
        <v>1616</v>
      </c>
      <c r="G1626" s="12">
        <f t="shared" si="152"/>
        <v>37875</v>
      </c>
      <c r="H1626" s="12">
        <f t="shared" si="153"/>
        <v>0</v>
      </c>
      <c r="I1626" s="13">
        <f>32767+5108</f>
        <v>37875</v>
      </c>
      <c r="K1626" s="11">
        <v>1616</v>
      </c>
      <c r="L1626" s="12">
        <f t="shared" si="154"/>
        <v>37875</v>
      </c>
      <c r="M1626" s="12">
        <f t="shared" si="155"/>
        <v>0</v>
      </c>
      <c r="N1626" s="13">
        <f>32767+5108</f>
        <v>37875</v>
      </c>
    </row>
    <row r="1627" spans="1:14" x14ac:dyDescent="0.25">
      <c r="A1627" s="11">
        <v>1617</v>
      </c>
      <c r="B1627" s="12">
        <f t="shared" si="150"/>
        <v>37898.4375</v>
      </c>
      <c r="C1627" s="12">
        <f t="shared" si="151"/>
        <v>23.4375</v>
      </c>
      <c r="D1627" s="13">
        <f>32767+5108</f>
        <v>37875</v>
      </c>
      <c r="F1627" s="11">
        <v>1617</v>
      </c>
      <c r="G1627" s="12">
        <f t="shared" si="152"/>
        <v>37898.4375</v>
      </c>
      <c r="H1627" s="12">
        <f t="shared" si="153"/>
        <v>13.4375</v>
      </c>
      <c r="I1627" s="13">
        <f>32767+5118</f>
        <v>37885</v>
      </c>
      <c r="K1627" s="11">
        <v>1617</v>
      </c>
      <c r="L1627" s="12">
        <f t="shared" si="154"/>
        <v>37898.4375</v>
      </c>
      <c r="M1627" s="12">
        <f t="shared" si="155"/>
        <v>13.4375</v>
      </c>
      <c r="N1627" s="13">
        <f>32767+5118</f>
        <v>37885</v>
      </c>
    </row>
    <row r="1628" spans="1:14" x14ac:dyDescent="0.25">
      <c r="A1628" s="11">
        <v>1618</v>
      </c>
      <c r="B1628" s="12">
        <f t="shared" si="150"/>
        <v>37921.875</v>
      </c>
      <c r="C1628" s="12">
        <f t="shared" si="151"/>
        <v>46.875</v>
      </c>
      <c r="D1628" s="13">
        <f>32767+5108</f>
        <v>37875</v>
      </c>
      <c r="F1628" s="11">
        <v>1618</v>
      </c>
      <c r="G1628" s="12">
        <f t="shared" si="152"/>
        <v>37921.875</v>
      </c>
      <c r="H1628" s="12">
        <f t="shared" si="153"/>
        <v>11.875</v>
      </c>
      <c r="I1628" s="13">
        <f>32767+5143</f>
        <v>37910</v>
      </c>
      <c r="K1628" s="11">
        <v>1618</v>
      </c>
      <c r="L1628" s="12">
        <f t="shared" si="154"/>
        <v>37921.875</v>
      </c>
      <c r="M1628" s="12">
        <f t="shared" si="155"/>
        <v>11.875</v>
      </c>
      <c r="N1628" s="13">
        <f>32767+5143</f>
        <v>37910</v>
      </c>
    </row>
    <row r="1629" spans="1:14" x14ac:dyDescent="0.25">
      <c r="A1629" s="11">
        <v>1619</v>
      </c>
      <c r="B1629" s="12">
        <f t="shared" si="150"/>
        <v>37945.3125</v>
      </c>
      <c r="C1629" s="12">
        <f t="shared" si="151"/>
        <v>70.3125</v>
      </c>
      <c r="D1629" s="13">
        <f>32767+5108</f>
        <v>37875</v>
      </c>
      <c r="F1629" s="11">
        <v>1619</v>
      </c>
      <c r="G1629" s="12">
        <f t="shared" si="152"/>
        <v>37945.3125</v>
      </c>
      <c r="H1629" s="12">
        <f t="shared" si="153"/>
        <v>10.3125</v>
      </c>
      <c r="I1629" s="13">
        <f>32767+5168</f>
        <v>37935</v>
      </c>
      <c r="K1629" s="11">
        <v>1619</v>
      </c>
      <c r="L1629" s="12">
        <f t="shared" si="154"/>
        <v>37945.3125</v>
      </c>
      <c r="M1629" s="12">
        <f t="shared" si="155"/>
        <v>10.3125</v>
      </c>
      <c r="N1629" s="13">
        <f>32767+5168</f>
        <v>37935</v>
      </c>
    </row>
    <row r="1630" spans="1:14" x14ac:dyDescent="0.25">
      <c r="A1630" s="11">
        <v>1620</v>
      </c>
      <c r="B1630" s="12">
        <f t="shared" si="150"/>
        <v>37968.75</v>
      </c>
      <c r="C1630" s="12">
        <f t="shared" si="151"/>
        <v>93.75</v>
      </c>
      <c r="D1630" s="13">
        <f>32767+5108</f>
        <v>37875</v>
      </c>
      <c r="F1630" s="11">
        <v>1620</v>
      </c>
      <c r="G1630" s="12">
        <f t="shared" si="152"/>
        <v>37968.75</v>
      </c>
      <c r="H1630" s="12">
        <f t="shared" si="153"/>
        <v>8.75</v>
      </c>
      <c r="I1630" s="13">
        <f>32767+5193</f>
        <v>37960</v>
      </c>
      <c r="K1630" s="11">
        <v>1620</v>
      </c>
      <c r="L1630" s="12">
        <f t="shared" si="154"/>
        <v>37968.75</v>
      </c>
      <c r="M1630" s="12">
        <f t="shared" si="155"/>
        <v>8.75</v>
      </c>
      <c r="N1630" s="13">
        <f>32767+5193</f>
        <v>37960</v>
      </c>
    </row>
    <row r="1631" spans="1:14" x14ac:dyDescent="0.25">
      <c r="A1631" s="11">
        <v>1621</v>
      </c>
      <c r="B1631" s="12">
        <f t="shared" si="150"/>
        <v>37992.1875</v>
      </c>
      <c r="C1631" s="12">
        <f t="shared" si="151"/>
        <v>117.1875</v>
      </c>
      <c r="D1631" s="13">
        <f>32767+5108</f>
        <v>37875</v>
      </c>
      <c r="F1631" s="11">
        <v>1621</v>
      </c>
      <c r="G1631" s="12">
        <f t="shared" si="152"/>
        <v>37992.1875</v>
      </c>
      <c r="H1631" s="12">
        <f t="shared" si="153"/>
        <v>7.1875</v>
      </c>
      <c r="I1631" s="13">
        <f>32767+5218</f>
        <v>37985</v>
      </c>
      <c r="K1631" s="11">
        <v>1621</v>
      </c>
      <c r="L1631" s="12">
        <f t="shared" si="154"/>
        <v>37992.1875</v>
      </c>
      <c r="M1631" s="12">
        <f t="shared" si="155"/>
        <v>7.1875</v>
      </c>
      <c r="N1631" s="13">
        <f>32767+5218</f>
        <v>37985</v>
      </c>
    </row>
    <row r="1632" spans="1:14" x14ac:dyDescent="0.25">
      <c r="A1632" s="11">
        <v>1622</v>
      </c>
      <c r="B1632" s="12">
        <f t="shared" si="150"/>
        <v>38015.625</v>
      </c>
      <c r="C1632" s="12">
        <f t="shared" si="151"/>
        <v>140.625</v>
      </c>
      <c r="D1632" s="13">
        <f>32767+5108</f>
        <v>37875</v>
      </c>
      <c r="F1632" s="11">
        <v>1622</v>
      </c>
      <c r="G1632" s="12">
        <f t="shared" si="152"/>
        <v>38015.625</v>
      </c>
      <c r="H1632" s="12">
        <f t="shared" si="153"/>
        <v>5.625</v>
      </c>
      <c r="I1632" s="13">
        <f>32767+5243</f>
        <v>38010</v>
      </c>
      <c r="K1632" s="11">
        <v>1622</v>
      </c>
      <c r="L1632" s="12">
        <f t="shared" si="154"/>
        <v>38015.625</v>
      </c>
      <c r="M1632" s="12">
        <f t="shared" si="155"/>
        <v>5.625</v>
      </c>
      <c r="N1632" s="13">
        <f>32767+5243</f>
        <v>38010</v>
      </c>
    </row>
    <row r="1633" spans="1:14" x14ac:dyDescent="0.25">
      <c r="A1633" s="11">
        <v>1623</v>
      </c>
      <c r="B1633" s="12">
        <f t="shared" si="150"/>
        <v>38039.0625</v>
      </c>
      <c r="C1633" s="12">
        <f t="shared" si="151"/>
        <v>164.0625</v>
      </c>
      <c r="D1633" s="13">
        <f>32767+5108</f>
        <v>37875</v>
      </c>
      <c r="F1633" s="11">
        <v>1623</v>
      </c>
      <c r="G1633" s="12">
        <f t="shared" si="152"/>
        <v>38039.0625</v>
      </c>
      <c r="H1633" s="12">
        <f t="shared" si="153"/>
        <v>4.0625</v>
      </c>
      <c r="I1633" s="13">
        <f>32767+5268</f>
        <v>38035</v>
      </c>
      <c r="K1633" s="11">
        <v>1623</v>
      </c>
      <c r="L1633" s="12">
        <f t="shared" si="154"/>
        <v>38039.0625</v>
      </c>
      <c r="M1633" s="12">
        <f t="shared" si="155"/>
        <v>4.0625</v>
      </c>
      <c r="N1633" s="13">
        <f>32767+5268</f>
        <v>38035</v>
      </c>
    </row>
    <row r="1634" spans="1:14" x14ac:dyDescent="0.25">
      <c r="A1634" s="11">
        <v>1624</v>
      </c>
      <c r="B1634" s="12">
        <f t="shared" si="150"/>
        <v>38062.5</v>
      </c>
      <c r="C1634" s="12">
        <f t="shared" si="151"/>
        <v>187.5</v>
      </c>
      <c r="D1634" s="13">
        <f>32767+5108</f>
        <v>37875</v>
      </c>
      <c r="F1634" s="11">
        <v>1624</v>
      </c>
      <c r="G1634" s="12">
        <f t="shared" si="152"/>
        <v>38062.5</v>
      </c>
      <c r="H1634" s="12">
        <f t="shared" si="153"/>
        <v>2.5</v>
      </c>
      <c r="I1634" s="13">
        <f>32767+5293</f>
        <v>38060</v>
      </c>
      <c r="K1634" s="11">
        <v>1624</v>
      </c>
      <c r="L1634" s="12">
        <f t="shared" si="154"/>
        <v>38062.5</v>
      </c>
      <c r="M1634" s="12">
        <f t="shared" si="155"/>
        <v>2.5</v>
      </c>
      <c r="N1634" s="13">
        <f>32767+5293</f>
        <v>38060</v>
      </c>
    </row>
    <row r="1635" spans="1:14" x14ac:dyDescent="0.25">
      <c r="A1635" s="11">
        <v>1625</v>
      </c>
      <c r="B1635" s="12">
        <f t="shared" si="150"/>
        <v>38085.9375</v>
      </c>
      <c r="C1635" s="12">
        <f t="shared" si="151"/>
        <v>210.9375</v>
      </c>
      <c r="D1635" s="13">
        <f>32767+5108</f>
        <v>37875</v>
      </c>
      <c r="F1635" s="11">
        <v>1625</v>
      </c>
      <c r="G1635" s="12">
        <f t="shared" si="152"/>
        <v>38085.9375</v>
      </c>
      <c r="H1635" s="12">
        <f t="shared" si="153"/>
        <v>10.9375</v>
      </c>
      <c r="I1635" s="13">
        <f>32767+5308</f>
        <v>38075</v>
      </c>
      <c r="K1635" s="11">
        <v>1625</v>
      </c>
      <c r="L1635" s="12">
        <f t="shared" si="154"/>
        <v>38085.9375</v>
      </c>
      <c r="M1635" s="12">
        <f t="shared" si="155"/>
        <v>10.9375</v>
      </c>
      <c r="N1635" s="13">
        <f>32767+5308</f>
        <v>38075</v>
      </c>
    </row>
    <row r="1636" spans="1:14" x14ac:dyDescent="0.25">
      <c r="A1636" s="11">
        <v>1626</v>
      </c>
      <c r="B1636" s="12">
        <f t="shared" si="150"/>
        <v>38109.375</v>
      </c>
      <c r="C1636" s="12">
        <f t="shared" si="151"/>
        <v>234.375</v>
      </c>
      <c r="D1636" s="13">
        <f>32767+5108</f>
        <v>37875</v>
      </c>
      <c r="F1636" s="11">
        <v>1626</v>
      </c>
      <c r="G1636" s="12">
        <f t="shared" si="152"/>
        <v>38109.375</v>
      </c>
      <c r="H1636" s="12">
        <f t="shared" si="153"/>
        <v>9.375</v>
      </c>
      <c r="I1636" s="13">
        <f>32767+5333</f>
        <v>38100</v>
      </c>
      <c r="K1636" s="11">
        <v>1626</v>
      </c>
      <c r="L1636" s="12">
        <f t="shared" si="154"/>
        <v>38109.375</v>
      </c>
      <c r="M1636" s="12">
        <f t="shared" si="155"/>
        <v>9.375</v>
      </c>
      <c r="N1636" s="13">
        <f>32767+5333</f>
        <v>38100</v>
      </c>
    </row>
    <row r="1637" spans="1:14" x14ac:dyDescent="0.25">
      <c r="A1637" s="11">
        <v>1627</v>
      </c>
      <c r="B1637" s="12">
        <f t="shared" si="150"/>
        <v>38132.8125</v>
      </c>
      <c r="C1637" s="12">
        <f t="shared" si="151"/>
        <v>257.8125</v>
      </c>
      <c r="D1637" s="13">
        <f>32767+5108</f>
        <v>37875</v>
      </c>
      <c r="F1637" s="11">
        <v>1627</v>
      </c>
      <c r="G1637" s="12">
        <f t="shared" si="152"/>
        <v>38132.8125</v>
      </c>
      <c r="H1637" s="12">
        <f t="shared" si="153"/>
        <v>7.8125</v>
      </c>
      <c r="I1637" s="13">
        <f>32767+5358</f>
        <v>38125</v>
      </c>
      <c r="K1637" s="11">
        <v>1627</v>
      </c>
      <c r="L1637" s="12">
        <f t="shared" si="154"/>
        <v>38132.8125</v>
      </c>
      <c r="M1637" s="12">
        <f t="shared" si="155"/>
        <v>7.8125</v>
      </c>
      <c r="N1637" s="13">
        <f>32767+5358</f>
        <v>38125</v>
      </c>
    </row>
    <row r="1638" spans="1:14" x14ac:dyDescent="0.25">
      <c r="A1638" s="11">
        <v>1628</v>
      </c>
      <c r="B1638" s="12">
        <f t="shared" si="150"/>
        <v>38156.25</v>
      </c>
      <c r="C1638" s="12">
        <f t="shared" si="151"/>
        <v>281.25</v>
      </c>
      <c r="D1638" s="13">
        <f>32767+5108</f>
        <v>37875</v>
      </c>
      <c r="F1638" s="11">
        <v>1628</v>
      </c>
      <c r="G1638" s="12">
        <f t="shared" si="152"/>
        <v>38156.25</v>
      </c>
      <c r="H1638" s="12">
        <f t="shared" si="153"/>
        <v>6.25</v>
      </c>
      <c r="I1638" s="13">
        <f>32767+5383</f>
        <v>38150</v>
      </c>
      <c r="K1638" s="11">
        <v>1628</v>
      </c>
      <c r="L1638" s="12">
        <f t="shared" si="154"/>
        <v>38156.25</v>
      </c>
      <c r="M1638" s="12">
        <f t="shared" si="155"/>
        <v>6.25</v>
      </c>
      <c r="N1638" s="13">
        <f>32767+5383</f>
        <v>38150</v>
      </c>
    </row>
    <row r="1639" spans="1:14" x14ac:dyDescent="0.25">
      <c r="A1639" s="11">
        <v>1629</v>
      </c>
      <c r="B1639" s="12">
        <f t="shared" si="150"/>
        <v>38179.6875</v>
      </c>
      <c r="C1639" s="12">
        <f t="shared" si="151"/>
        <v>304.6875</v>
      </c>
      <c r="D1639" s="13">
        <f>32767+5108</f>
        <v>37875</v>
      </c>
      <c r="F1639" s="11">
        <v>1629</v>
      </c>
      <c r="G1639" s="12">
        <f t="shared" si="152"/>
        <v>38179.6875</v>
      </c>
      <c r="H1639" s="12">
        <f t="shared" si="153"/>
        <v>4.6875</v>
      </c>
      <c r="I1639" s="13">
        <f>32767+5408</f>
        <v>38175</v>
      </c>
      <c r="K1639" s="11">
        <v>1629</v>
      </c>
      <c r="L1639" s="12">
        <f t="shared" si="154"/>
        <v>38179.6875</v>
      </c>
      <c r="M1639" s="12">
        <f t="shared" si="155"/>
        <v>4.6875</v>
      </c>
      <c r="N1639" s="13">
        <f>32767+5408</f>
        <v>38175</v>
      </c>
    </row>
    <row r="1640" spans="1:14" x14ac:dyDescent="0.25">
      <c r="A1640" s="11">
        <v>1630</v>
      </c>
      <c r="B1640" s="12">
        <f t="shared" si="150"/>
        <v>38203.125</v>
      </c>
      <c r="C1640" s="12">
        <f t="shared" si="151"/>
        <v>328.125</v>
      </c>
      <c r="D1640" s="13">
        <f>32767+5108</f>
        <v>37875</v>
      </c>
      <c r="F1640" s="11">
        <v>1630</v>
      </c>
      <c r="G1640" s="12">
        <f t="shared" si="152"/>
        <v>38203.125</v>
      </c>
      <c r="H1640" s="12">
        <f t="shared" si="153"/>
        <v>3.125</v>
      </c>
      <c r="I1640" s="13">
        <f>32767+5433</f>
        <v>38200</v>
      </c>
      <c r="K1640" s="11">
        <v>1630</v>
      </c>
      <c r="L1640" s="12">
        <f t="shared" si="154"/>
        <v>38203.125</v>
      </c>
      <c r="M1640" s="12">
        <f t="shared" si="155"/>
        <v>3.125</v>
      </c>
      <c r="N1640" s="13">
        <f>32767+5433</f>
        <v>38200</v>
      </c>
    </row>
    <row r="1641" spans="1:14" x14ac:dyDescent="0.25">
      <c r="A1641" s="11">
        <v>1631</v>
      </c>
      <c r="B1641" s="12">
        <f t="shared" si="150"/>
        <v>38226.5625</v>
      </c>
      <c r="C1641" s="12">
        <f t="shared" si="151"/>
        <v>351.5625</v>
      </c>
      <c r="D1641" s="13">
        <f>32767+5108</f>
        <v>37875</v>
      </c>
      <c r="F1641" s="11">
        <v>1631</v>
      </c>
      <c r="G1641" s="12">
        <f t="shared" si="152"/>
        <v>38226.5625</v>
      </c>
      <c r="H1641" s="12">
        <f t="shared" si="153"/>
        <v>1.5625</v>
      </c>
      <c r="I1641" s="13">
        <f>32767+5458</f>
        <v>38225</v>
      </c>
      <c r="K1641" s="11">
        <v>1631</v>
      </c>
      <c r="L1641" s="12">
        <f t="shared" si="154"/>
        <v>38226.5625</v>
      </c>
      <c r="M1641" s="12">
        <f t="shared" si="155"/>
        <v>1.5625</v>
      </c>
      <c r="N1641" s="13">
        <f>32767+5458</f>
        <v>38225</v>
      </c>
    </row>
    <row r="1642" spans="1:14" x14ac:dyDescent="0.25">
      <c r="A1642" s="11">
        <v>1632</v>
      </c>
      <c r="B1642" s="12">
        <f t="shared" si="150"/>
        <v>38250</v>
      </c>
      <c r="C1642" s="12">
        <f t="shared" si="151"/>
        <v>0</v>
      </c>
      <c r="D1642" s="13">
        <f>32767+5483</f>
        <v>38250</v>
      </c>
      <c r="F1642" s="11">
        <v>1632</v>
      </c>
      <c r="G1642" s="12">
        <f t="shared" si="152"/>
        <v>38250</v>
      </c>
      <c r="H1642" s="12">
        <f t="shared" si="153"/>
        <v>0</v>
      </c>
      <c r="I1642" s="13">
        <f>32767+5483</f>
        <v>38250</v>
      </c>
      <c r="K1642" s="11">
        <v>1632</v>
      </c>
      <c r="L1642" s="12">
        <f t="shared" si="154"/>
        <v>38250</v>
      </c>
      <c r="M1642" s="12">
        <f t="shared" si="155"/>
        <v>0</v>
      </c>
      <c r="N1642" s="13">
        <f>32767+5483</f>
        <v>38250</v>
      </c>
    </row>
    <row r="1643" spans="1:14" x14ac:dyDescent="0.25">
      <c r="A1643" s="11">
        <v>1633</v>
      </c>
      <c r="B1643" s="12">
        <f t="shared" si="150"/>
        <v>38273.4375</v>
      </c>
      <c r="C1643" s="12">
        <f t="shared" si="151"/>
        <v>23.4375</v>
      </c>
      <c r="D1643" s="13">
        <f>32767+5483</f>
        <v>38250</v>
      </c>
      <c r="F1643" s="11">
        <v>1633</v>
      </c>
      <c r="G1643" s="12">
        <f t="shared" si="152"/>
        <v>38273.4375</v>
      </c>
      <c r="H1643" s="12">
        <f t="shared" si="153"/>
        <v>13.4375</v>
      </c>
      <c r="I1643" s="13">
        <f>32767+5493</f>
        <v>38260</v>
      </c>
      <c r="K1643" s="11">
        <v>1633</v>
      </c>
      <c r="L1643" s="12">
        <f t="shared" si="154"/>
        <v>38273.4375</v>
      </c>
      <c r="M1643" s="12">
        <f t="shared" si="155"/>
        <v>13.4375</v>
      </c>
      <c r="N1643" s="13">
        <f>32767+5493</f>
        <v>38260</v>
      </c>
    </row>
    <row r="1644" spans="1:14" x14ac:dyDescent="0.25">
      <c r="A1644" s="11">
        <v>1634</v>
      </c>
      <c r="B1644" s="12">
        <f t="shared" si="150"/>
        <v>38296.875</v>
      </c>
      <c r="C1644" s="12">
        <f t="shared" si="151"/>
        <v>46.875</v>
      </c>
      <c r="D1644" s="13">
        <f>32767+5483</f>
        <v>38250</v>
      </c>
      <c r="F1644" s="11">
        <v>1634</v>
      </c>
      <c r="G1644" s="12">
        <f t="shared" si="152"/>
        <v>38296.875</v>
      </c>
      <c r="H1644" s="12">
        <f t="shared" si="153"/>
        <v>11.875</v>
      </c>
      <c r="I1644" s="13">
        <f>32767+5518</f>
        <v>38285</v>
      </c>
      <c r="K1644" s="11">
        <v>1634</v>
      </c>
      <c r="L1644" s="12">
        <f t="shared" si="154"/>
        <v>38296.875</v>
      </c>
      <c r="M1644" s="12">
        <f t="shared" si="155"/>
        <v>11.875</v>
      </c>
      <c r="N1644" s="13">
        <f>32767+5518</f>
        <v>38285</v>
      </c>
    </row>
    <row r="1645" spans="1:14" x14ac:dyDescent="0.25">
      <c r="A1645" s="11">
        <v>1635</v>
      </c>
      <c r="B1645" s="12">
        <f t="shared" si="150"/>
        <v>38320.3125</v>
      </c>
      <c r="C1645" s="12">
        <f t="shared" si="151"/>
        <v>70.3125</v>
      </c>
      <c r="D1645" s="13">
        <f>32767+5483</f>
        <v>38250</v>
      </c>
      <c r="F1645" s="11">
        <v>1635</v>
      </c>
      <c r="G1645" s="12">
        <f t="shared" si="152"/>
        <v>38320.3125</v>
      </c>
      <c r="H1645" s="12">
        <f t="shared" si="153"/>
        <v>10.3125</v>
      </c>
      <c r="I1645" s="13">
        <f>32767+5543</f>
        <v>38310</v>
      </c>
      <c r="K1645" s="11">
        <v>1635</v>
      </c>
      <c r="L1645" s="12">
        <f t="shared" si="154"/>
        <v>38320.3125</v>
      </c>
      <c r="M1645" s="12">
        <f t="shared" si="155"/>
        <v>10.3125</v>
      </c>
      <c r="N1645" s="13">
        <f>32767+5543</f>
        <v>38310</v>
      </c>
    </row>
    <row r="1646" spans="1:14" x14ac:dyDescent="0.25">
      <c r="A1646" s="11">
        <v>1636</v>
      </c>
      <c r="B1646" s="12">
        <f t="shared" si="150"/>
        <v>38343.75</v>
      </c>
      <c r="C1646" s="12">
        <f t="shared" si="151"/>
        <v>93.75</v>
      </c>
      <c r="D1646" s="13">
        <f>32767+5483</f>
        <v>38250</v>
      </c>
      <c r="F1646" s="11">
        <v>1636</v>
      </c>
      <c r="G1646" s="12">
        <f t="shared" si="152"/>
        <v>38343.75</v>
      </c>
      <c r="H1646" s="12">
        <f t="shared" si="153"/>
        <v>8.75</v>
      </c>
      <c r="I1646" s="13">
        <f>32767+5568</f>
        <v>38335</v>
      </c>
      <c r="K1646" s="11">
        <v>1636</v>
      </c>
      <c r="L1646" s="12">
        <f t="shared" si="154"/>
        <v>38343.75</v>
      </c>
      <c r="M1646" s="12">
        <f t="shared" si="155"/>
        <v>8.75</v>
      </c>
      <c r="N1646" s="13">
        <f>32767+5568</f>
        <v>38335</v>
      </c>
    </row>
    <row r="1647" spans="1:14" x14ac:dyDescent="0.25">
      <c r="A1647" s="11">
        <v>1637</v>
      </c>
      <c r="B1647" s="12">
        <f t="shared" si="150"/>
        <v>38367.1875</v>
      </c>
      <c r="C1647" s="12">
        <f t="shared" si="151"/>
        <v>117.1875</v>
      </c>
      <c r="D1647" s="13">
        <f>32767+5483</f>
        <v>38250</v>
      </c>
      <c r="F1647" s="11">
        <v>1637</v>
      </c>
      <c r="G1647" s="12">
        <f t="shared" si="152"/>
        <v>38367.1875</v>
      </c>
      <c r="H1647" s="12">
        <f t="shared" si="153"/>
        <v>7.1875</v>
      </c>
      <c r="I1647" s="13">
        <f>32767+5593</f>
        <v>38360</v>
      </c>
      <c r="K1647" s="11">
        <v>1637</v>
      </c>
      <c r="L1647" s="12">
        <f t="shared" si="154"/>
        <v>38367.1875</v>
      </c>
      <c r="M1647" s="12">
        <f t="shared" si="155"/>
        <v>7.1875</v>
      </c>
      <c r="N1647" s="13">
        <f>32767+5593</f>
        <v>38360</v>
      </c>
    </row>
    <row r="1648" spans="1:14" x14ac:dyDescent="0.25">
      <c r="A1648" s="11">
        <v>1638</v>
      </c>
      <c r="B1648" s="12">
        <f t="shared" si="150"/>
        <v>38390.625</v>
      </c>
      <c r="C1648" s="12">
        <f t="shared" si="151"/>
        <v>140.625</v>
      </c>
      <c r="D1648" s="13">
        <f>32767+5483</f>
        <v>38250</v>
      </c>
      <c r="F1648" s="11">
        <v>1638</v>
      </c>
      <c r="G1648" s="12">
        <f t="shared" si="152"/>
        <v>38390.625</v>
      </c>
      <c r="H1648" s="12">
        <f t="shared" si="153"/>
        <v>5.625</v>
      </c>
      <c r="I1648" s="13">
        <f>32767+5618</f>
        <v>38385</v>
      </c>
      <c r="K1648" s="11">
        <v>1638</v>
      </c>
      <c r="L1648" s="12">
        <f t="shared" si="154"/>
        <v>38390.625</v>
      </c>
      <c r="M1648" s="12">
        <f t="shared" si="155"/>
        <v>5.625</v>
      </c>
      <c r="N1648" s="13">
        <f>32767+5618</f>
        <v>38385</v>
      </c>
    </row>
    <row r="1649" spans="1:14" x14ac:dyDescent="0.25">
      <c r="A1649" s="11">
        <v>1639</v>
      </c>
      <c r="B1649" s="12">
        <f t="shared" si="150"/>
        <v>38414.0625</v>
      </c>
      <c r="C1649" s="12">
        <f t="shared" si="151"/>
        <v>164.0625</v>
      </c>
      <c r="D1649" s="13">
        <f>32767+5483</f>
        <v>38250</v>
      </c>
      <c r="F1649" s="11">
        <v>1639</v>
      </c>
      <c r="G1649" s="12">
        <f t="shared" si="152"/>
        <v>38414.0625</v>
      </c>
      <c r="H1649" s="12">
        <f t="shared" si="153"/>
        <v>4.0625</v>
      </c>
      <c r="I1649" s="13">
        <f>32767+5643</f>
        <v>38410</v>
      </c>
      <c r="K1649" s="11">
        <v>1639</v>
      </c>
      <c r="L1649" s="12">
        <f t="shared" si="154"/>
        <v>38414.0625</v>
      </c>
      <c r="M1649" s="12">
        <f t="shared" si="155"/>
        <v>4.0625</v>
      </c>
      <c r="N1649" s="13">
        <f>32767+5643</f>
        <v>38410</v>
      </c>
    </row>
    <row r="1650" spans="1:14" x14ac:dyDescent="0.25">
      <c r="A1650" s="11">
        <v>1640</v>
      </c>
      <c r="B1650" s="12">
        <f t="shared" si="150"/>
        <v>38437.5</v>
      </c>
      <c r="C1650" s="12">
        <f t="shared" si="151"/>
        <v>187.5</v>
      </c>
      <c r="D1650" s="13">
        <f>32767+5483</f>
        <v>38250</v>
      </c>
      <c r="F1650" s="11">
        <v>1640</v>
      </c>
      <c r="G1650" s="12">
        <f t="shared" si="152"/>
        <v>38437.5</v>
      </c>
      <c r="H1650" s="12">
        <f t="shared" si="153"/>
        <v>2.5</v>
      </c>
      <c r="I1650" s="13">
        <f>32767+5668</f>
        <v>38435</v>
      </c>
      <c r="K1650" s="11">
        <v>1640</v>
      </c>
      <c r="L1650" s="12">
        <f t="shared" si="154"/>
        <v>38437.5</v>
      </c>
      <c r="M1650" s="12">
        <f t="shared" si="155"/>
        <v>2.5</v>
      </c>
      <c r="N1650" s="13">
        <f>32767+5668</f>
        <v>38435</v>
      </c>
    </row>
    <row r="1651" spans="1:14" x14ac:dyDescent="0.25">
      <c r="A1651" s="11">
        <v>1641</v>
      </c>
      <c r="B1651" s="12">
        <f t="shared" si="150"/>
        <v>38460.9375</v>
      </c>
      <c r="C1651" s="12">
        <f t="shared" si="151"/>
        <v>210.9375</v>
      </c>
      <c r="D1651" s="13">
        <f>32767+5483</f>
        <v>38250</v>
      </c>
      <c r="F1651" s="11">
        <v>1641</v>
      </c>
      <c r="G1651" s="12">
        <f t="shared" si="152"/>
        <v>38460.9375</v>
      </c>
      <c r="H1651" s="12">
        <f t="shared" si="153"/>
        <v>10.9375</v>
      </c>
      <c r="I1651" s="13">
        <f>32767+5683</f>
        <v>38450</v>
      </c>
      <c r="K1651" s="11">
        <v>1641</v>
      </c>
      <c r="L1651" s="12">
        <f t="shared" si="154"/>
        <v>38460.9375</v>
      </c>
      <c r="M1651" s="12">
        <f t="shared" si="155"/>
        <v>10.9375</v>
      </c>
      <c r="N1651" s="13">
        <f>32767+5683</f>
        <v>38450</v>
      </c>
    </row>
    <row r="1652" spans="1:14" x14ac:dyDescent="0.25">
      <c r="A1652" s="11">
        <v>1642</v>
      </c>
      <c r="B1652" s="12">
        <f t="shared" si="150"/>
        <v>38484.375</v>
      </c>
      <c r="C1652" s="12">
        <f t="shared" si="151"/>
        <v>234.375</v>
      </c>
      <c r="D1652" s="13">
        <f>32767+5483</f>
        <v>38250</v>
      </c>
      <c r="F1652" s="11">
        <v>1642</v>
      </c>
      <c r="G1652" s="12">
        <f t="shared" si="152"/>
        <v>38484.375</v>
      </c>
      <c r="H1652" s="12">
        <f t="shared" si="153"/>
        <v>9.375</v>
      </c>
      <c r="I1652" s="13">
        <f>32767+5708</f>
        <v>38475</v>
      </c>
      <c r="K1652" s="11">
        <v>1642</v>
      </c>
      <c r="L1652" s="12">
        <f t="shared" si="154"/>
        <v>38484.375</v>
      </c>
      <c r="M1652" s="12">
        <f t="shared" si="155"/>
        <v>9.375</v>
      </c>
      <c r="N1652" s="13">
        <f>32767+5708</f>
        <v>38475</v>
      </c>
    </row>
    <row r="1653" spans="1:14" x14ac:dyDescent="0.25">
      <c r="A1653" s="11">
        <v>1643</v>
      </c>
      <c r="B1653" s="12">
        <f t="shared" si="150"/>
        <v>38507.8125</v>
      </c>
      <c r="C1653" s="12">
        <f t="shared" si="151"/>
        <v>257.8125</v>
      </c>
      <c r="D1653" s="13">
        <f>32767+5483</f>
        <v>38250</v>
      </c>
      <c r="F1653" s="11">
        <v>1643</v>
      </c>
      <c r="G1653" s="12">
        <f t="shared" si="152"/>
        <v>38507.8125</v>
      </c>
      <c r="H1653" s="12">
        <f t="shared" si="153"/>
        <v>7.8125</v>
      </c>
      <c r="I1653" s="13">
        <f>32767+5733</f>
        <v>38500</v>
      </c>
      <c r="K1653" s="11">
        <v>1643</v>
      </c>
      <c r="L1653" s="12">
        <f t="shared" si="154"/>
        <v>38507.8125</v>
      </c>
      <c r="M1653" s="12">
        <f t="shared" si="155"/>
        <v>7.8125</v>
      </c>
      <c r="N1653" s="13">
        <f>32767+5733</f>
        <v>38500</v>
      </c>
    </row>
    <row r="1654" spans="1:14" x14ac:dyDescent="0.25">
      <c r="A1654" s="11">
        <v>1644</v>
      </c>
      <c r="B1654" s="12">
        <f t="shared" si="150"/>
        <v>38531.25</v>
      </c>
      <c r="C1654" s="12">
        <f t="shared" si="151"/>
        <v>281.25</v>
      </c>
      <c r="D1654" s="13">
        <f>32767+5483</f>
        <v>38250</v>
      </c>
      <c r="F1654" s="11">
        <v>1644</v>
      </c>
      <c r="G1654" s="12">
        <f t="shared" si="152"/>
        <v>38531.25</v>
      </c>
      <c r="H1654" s="12">
        <f t="shared" si="153"/>
        <v>6.25</v>
      </c>
      <c r="I1654" s="13">
        <f>32767+5758</f>
        <v>38525</v>
      </c>
      <c r="K1654" s="11">
        <v>1644</v>
      </c>
      <c r="L1654" s="12">
        <f t="shared" si="154"/>
        <v>38531.25</v>
      </c>
      <c r="M1654" s="12">
        <f t="shared" si="155"/>
        <v>6.25</v>
      </c>
      <c r="N1654" s="13">
        <f>32767+5758</f>
        <v>38525</v>
      </c>
    </row>
    <row r="1655" spans="1:14" x14ac:dyDescent="0.25">
      <c r="A1655" s="11">
        <v>1645</v>
      </c>
      <c r="B1655" s="12">
        <f t="shared" si="150"/>
        <v>38554.6875</v>
      </c>
      <c r="C1655" s="12">
        <f t="shared" si="151"/>
        <v>304.6875</v>
      </c>
      <c r="D1655" s="13">
        <f>32767+5483</f>
        <v>38250</v>
      </c>
      <c r="F1655" s="11">
        <v>1645</v>
      </c>
      <c r="G1655" s="12">
        <f t="shared" si="152"/>
        <v>38554.6875</v>
      </c>
      <c r="H1655" s="12">
        <f t="shared" si="153"/>
        <v>4.6875</v>
      </c>
      <c r="I1655" s="13">
        <f>32767+5783</f>
        <v>38550</v>
      </c>
      <c r="K1655" s="11">
        <v>1645</v>
      </c>
      <c r="L1655" s="12">
        <f t="shared" si="154"/>
        <v>38554.6875</v>
      </c>
      <c r="M1655" s="12">
        <f t="shared" si="155"/>
        <v>4.6875</v>
      </c>
      <c r="N1655" s="13">
        <f>32767+5783</f>
        <v>38550</v>
      </c>
    </row>
    <row r="1656" spans="1:14" x14ac:dyDescent="0.25">
      <c r="A1656" s="11">
        <v>1646</v>
      </c>
      <c r="B1656" s="12">
        <f t="shared" si="150"/>
        <v>38578.125</v>
      </c>
      <c r="C1656" s="12">
        <f t="shared" si="151"/>
        <v>328.125</v>
      </c>
      <c r="D1656" s="13">
        <f>32767+5483</f>
        <v>38250</v>
      </c>
      <c r="F1656" s="11">
        <v>1646</v>
      </c>
      <c r="G1656" s="12">
        <f t="shared" si="152"/>
        <v>38578.125</v>
      </c>
      <c r="H1656" s="12">
        <f t="shared" si="153"/>
        <v>3.125</v>
      </c>
      <c r="I1656" s="13">
        <f>32767+5808</f>
        <v>38575</v>
      </c>
      <c r="K1656" s="11">
        <v>1646</v>
      </c>
      <c r="L1656" s="12">
        <f t="shared" si="154"/>
        <v>38578.125</v>
      </c>
      <c r="M1656" s="12">
        <f t="shared" si="155"/>
        <v>3.125</v>
      </c>
      <c r="N1656" s="13">
        <f>32767+5808</f>
        <v>38575</v>
      </c>
    </row>
    <row r="1657" spans="1:14" x14ac:dyDescent="0.25">
      <c r="A1657" s="11">
        <v>1647</v>
      </c>
      <c r="B1657" s="12">
        <f t="shared" si="150"/>
        <v>38601.5625</v>
      </c>
      <c r="C1657" s="12">
        <f t="shared" si="151"/>
        <v>351.5625</v>
      </c>
      <c r="D1657" s="13">
        <f>32767+5483</f>
        <v>38250</v>
      </c>
      <c r="F1657" s="11">
        <v>1647</v>
      </c>
      <c r="G1657" s="12">
        <f t="shared" si="152"/>
        <v>38601.5625</v>
      </c>
      <c r="H1657" s="12">
        <f t="shared" si="153"/>
        <v>1.5625</v>
      </c>
      <c r="I1657" s="13">
        <f>32767+5833</f>
        <v>38600</v>
      </c>
      <c r="K1657" s="11">
        <v>1647</v>
      </c>
      <c r="L1657" s="12">
        <f t="shared" si="154"/>
        <v>38601.5625</v>
      </c>
      <c r="M1657" s="12">
        <f t="shared" si="155"/>
        <v>1.5625</v>
      </c>
      <c r="N1657" s="13">
        <f>32767+5833</f>
        <v>38600</v>
      </c>
    </row>
    <row r="1658" spans="1:14" x14ac:dyDescent="0.25">
      <c r="A1658" s="11">
        <v>1648</v>
      </c>
      <c r="B1658" s="12">
        <f t="shared" si="150"/>
        <v>38625</v>
      </c>
      <c r="C1658" s="12">
        <f t="shared" si="151"/>
        <v>0</v>
      </c>
      <c r="D1658" s="13">
        <f>32767+5858</f>
        <v>38625</v>
      </c>
      <c r="F1658" s="11">
        <v>1648</v>
      </c>
      <c r="G1658" s="12">
        <f t="shared" si="152"/>
        <v>38625</v>
      </c>
      <c r="H1658" s="12">
        <f t="shared" si="153"/>
        <v>0</v>
      </c>
      <c r="I1658" s="13">
        <f>32767+5858</f>
        <v>38625</v>
      </c>
      <c r="K1658" s="11">
        <v>1648</v>
      </c>
      <c r="L1658" s="12">
        <f t="shared" si="154"/>
        <v>38625</v>
      </c>
      <c r="M1658" s="12">
        <f t="shared" si="155"/>
        <v>0</v>
      </c>
      <c r="N1658" s="13">
        <f>32767+5858</f>
        <v>38625</v>
      </c>
    </row>
    <row r="1659" spans="1:14" x14ac:dyDescent="0.25">
      <c r="A1659" s="11">
        <v>1649</v>
      </c>
      <c r="B1659" s="12">
        <f t="shared" si="150"/>
        <v>38648.4375</v>
      </c>
      <c r="C1659" s="12">
        <f t="shared" si="151"/>
        <v>23.4375</v>
      </c>
      <c r="D1659" s="13">
        <f>32767+5858</f>
        <v>38625</v>
      </c>
      <c r="F1659" s="11">
        <v>1649</v>
      </c>
      <c r="G1659" s="12">
        <f t="shared" si="152"/>
        <v>38648.4375</v>
      </c>
      <c r="H1659" s="12">
        <f t="shared" si="153"/>
        <v>13.4375</v>
      </c>
      <c r="I1659" s="13">
        <f>32767+5868</f>
        <v>38635</v>
      </c>
      <c r="K1659" s="11">
        <v>1649</v>
      </c>
      <c r="L1659" s="12">
        <f t="shared" si="154"/>
        <v>38648.4375</v>
      </c>
      <c r="M1659" s="12">
        <f t="shared" si="155"/>
        <v>13.4375</v>
      </c>
      <c r="N1659" s="13">
        <f>32767+5868</f>
        <v>38635</v>
      </c>
    </row>
    <row r="1660" spans="1:14" x14ac:dyDescent="0.25">
      <c r="A1660" s="11">
        <v>1650</v>
      </c>
      <c r="B1660" s="12">
        <f t="shared" si="150"/>
        <v>38671.875</v>
      </c>
      <c r="C1660" s="12">
        <f t="shared" si="151"/>
        <v>46.875</v>
      </c>
      <c r="D1660" s="13">
        <f>32767+5858</f>
        <v>38625</v>
      </c>
      <c r="F1660" s="11">
        <v>1650</v>
      </c>
      <c r="G1660" s="12">
        <f t="shared" si="152"/>
        <v>38671.875</v>
      </c>
      <c r="H1660" s="12">
        <f t="shared" si="153"/>
        <v>11.875</v>
      </c>
      <c r="I1660" s="13">
        <f>32767+5893</f>
        <v>38660</v>
      </c>
      <c r="K1660" s="11">
        <v>1650</v>
      </c>
      <c r="L1660" s="12">
        <f t="shared" si="154"/>
        <v>38671.875</v>
      </c>
      <c r="M1660" s="12">
        <f t="shared" si="155"/>
        <v>11.875</v>
      </c>
      <c r="N1660" s="13">
        <f>32767+5893</f>
        <v>38660</v>
      </c>
    </row>
    <row r="1661" spans="1:14" x14ac:dyDescent="0.25">
      <c r="A1661" s="11">
        <v>1651</v>
      </c>
      <c r="B1661" s="12">
        <f t="shared" si="150"/>
        <v>38695.3125</v>
      </c>
      <c r="C1661" s="12">
        <f t="shared" si="151"/>
        <v>70.3125</v>
      </c>
      <c r="D1661" s="13">
        <f>32767+5858</f>
        <v>38625</v>
      </c>
      <c r="F1661" s="11">
        <v>1651</v>
      </c>
      <c r="G1661" s="12">
        <f t="shared" si="152"/>
        <v>38695.3125</v>
      </c>
      <c r="H1661" s="12">
        <f t="shared" si="153"/>
        <v>10.3125</v>
      </c>
      <c r="I1661" s="13">
        <f>32767+5918</f>
        <v>38685</v>
      </c>
      <c r="K1661" s="11">
        <v>1651</v>
      </c>
      <c r="L1661" s="12">
        <f t="shared" si="154"/>
        <v>38695.3125</v>
      </c>
      <c r="M1661" s="12">
        <f t="shared" si="155"/>
        <v>10.3125</v>
      </c>
      <c r="N1661" s="13">
        <f>32767+5918</f>
        <v>38685</v>
      </c>
    </row>
    <row r="1662" spans="1:14" x14ac:dyDescent="0.25">
      <c r="A1662" s="11">
        <v>1652</v>
      </c>
      <c r="B1662" s="12">
        <f t="shared" si="150"/>
        <v>38718.75</v>
      </c>
      <c r="C1662" s="12">
        <f t="shared" si="151"/>
        <v>93.75</v>
      </c>
      <c r="D1662" s="13">
        <f>32767+5858</f>
        <v>38625</v>
      </c>
      <c r="F1662" s="11">
        <v>1652</v>
      </c>
      <c r="G1662" s="12">
        <f t="shared" si="152"/>
        <v>38718.75</v>
      </c>
      <c r="H1662" s="12">
        <f t="shared" si="153"/>
        <v>8.75</v>
      </c>
      <c r="I1662" s="13">
        <f>32767+5943</f>
        <v>38710</v>
      </c>
      <c r="K1662" s="11">
        <v>1652</v>
      </c>
      <c r="L1662" s="12">
        <f t="shared" si="154"/>
        <v>38718.75</v>
      </c>
      <c r="M1662" s="12">
        <f t="shared" si="155"/>
        <v>8.75</v>
      </c>
      <c r="N1662" s="13">
        <f>32767+5943</f>
        <v>38710</v>
      </c>
    </row>
    <row r="1663" spans="1:14" x14ac:dyDescent="0.25">
      <c r="A1663" s="11">
        <v>1653</v>
      </c>
      <c r="B1663" s="12">
        <f t="shared" si="150"/>
        <v>38742.1875</v>
      </c>
      <c r="C1663" s="12">
        <f t="shared" si="151"/>
        <v>117.1875</v>
      </c>
      <c r="D1663" s="13">
        <f>32767+5858</f>
        <v>38625</v>
      </c>
      <c r="F1663" s="11">
        <v>1653</v>
      </c>
      <c r="G1663" s="12">
        <f t="shared" si="152"/>
        <v>38742.1875</v>
      </c>
      <c r="H1663" s="12">
        <f t="shared" si="153"/>
        <v>7.1875</v>
      </c>
      <c r="I1663" s="13">
        <f>32767+5968</f>
        <v>38735</v>
      </c>
      <c r="K1663" s="11">
        <v>1653</v>
      </c>
      <c r="L1663" s="12">
        <f t="shared" si="154"/>
        <v>38742.1875</v>
      </c>
      <c r="M1663" s="12">
        <f t="shared" si="155"/>
        <v>7.1875</v>
      </c>
      <c r="N1663" s="13">
        <f>32767+5968</f>
        <v>38735</v>
      </c>
    </row>
    <row r="1664" spans="1:14" x14ac:dyDescent="0.25">
      <c r="A1664" s="11">
        <v>1654</v>
      </c>
      <c r="B1664" s="12">
        <f t="shared" si="150"/>
        <v>38765.625</v>
      </c>
      <c r="C1664" s="12">
        <f t="shared" si="151"/>
        <v>140.625</v>
      </c>
      <c r="D1664" s="13">
        <f>32767+5858</f>
        <v>38625</v>
      </c>
      <c r="F1664" s="11">
        <v>1654</v>
      </c>
      <c r="G1664" s="12">
        <f t="shared" si="152"/>
        <v>38765.625</v>
      </c>
      <c r="H1664" s="12">
        <f t="shared" si="153"/>
        <v>5.625</v>
      </c>
      <c r="I1664" s="13">
        <f>32767+5993</f>
        <v>38760</v>
      </c>
      <c r="K1664" s="11">
        <v>1654</v>
      </c>
      <c r="L1664" s="12">
        <f t="shared" si="154"/>
        <v>38765.625</v>
      </c>
      <c r="M1664" s="12">
        <f t="shared" si="155"/>
        <v>5.625</v>
      </c>
      <c r="N1664" s="13">
        <f>32767+5993</f>
        <v>38760</v>
      </c>
    </row>
    <row r="1665" spans="1:14" x14ac:dyDescent="0.25">
      <c r="A1665" s="11">
        <v>1655</v>
      </c>
      <c r="B1665" s="12">
        <f t="shared" si="150"/>
        <v>38789.0625</v>
      </c>
      <c r="C1665" s="12">
        <f t="shared" si="151"/>
        <v>164.0625</v>
      </c>
      <c r="D1665" s="13">
        <f>32767+5858</f>
        <v>38625</v>
      </c>
      <c r="F1665" s="11">
        <v>1655</v>
      </c>
      <c r="G1665" s="12">
        <f t="shared" si="152"/>
        <v>38789.0625</v>
      </c>
      <c r="H1665" s="12">
        <f t="shared" si="153"/>
        <v>4.0625</v>
      </c>
      <c r="I1665" s="13">
        <f>32767+6018</f>
        <v>38785</v>
      </c>
      <c r="K1665" s="11">
        <v>1655</v>
      </c>
      <c r="L1665" s="12">
        <f t="shared" si="154"/>
        <v>38789.0625</v>
      </c>
      <c r="M1665" s="12">
        <f t="shared" si="155"/>
        <v>4.0625</v>
      </c>
      <c r="N1665" s="13">
        <f>32767+6018</f>
        <v>38785</v>
      </c>
    </row>
    <row r="1666" spans="1:14" x14ac:dyDescent="0.25">
      <c r="A1666" s="11">
        <v>1656</v>
      </c>
      <c r="B1666" s="12">
        <f t="shared" si="150"/>
        <v>38812.5</v>
      </c>
      <c r="C1666" s="12">
        <f t="shared" si="151"/>
        <v>187.5</v>
      </c>
      <c r="D1666" s="13">
        <f>32767+5858</f>
        <v>38625</v>
      </c>
      <c r="F1666" s="11">
        <v>1656</v>
      </c>
      <c r="G1666" s="12">
        <f t="shared" si="152"/>
        <v>38812.5</v>
      </c>
      <c r="H1666" s="12">
        <f t="shared" si="153"/>
        <v>2.5</v>
      </c>
      <c r="I1666" s="13">
        <f>32767+6043</f>
        <v>38810</v>
      </c>
      <c r="K1666" s="11">
        <v>1656</v>
      </c>
      <c r="L1666" s="12">
        <f t="shared" si="154"/>
        <v>38812.5</v>
      </c>
      <c r="M1666" s="12">
        <f t="shared" si="155"/>
        <v>2.5</v>
      </c>
      <c r="N1666" s="13">
        <f>32767+6043</f>
        <v>38810</v>
      </c>
    </row>
    <row r="1667" spans="1:14" x14ac:dyDescent="0.25">
      <c r="A1667" s="11">
        <v>1657</v>
      </c>
      <c r="B1667" s="12">
        <f t="shared" si="150"/>
        <v>38835.9375</v>
      </c>
      <c r="C1667" s="12">
        <f t="shared" si="151"/>
        <v>210.9375</v>
      </c>
      <c r="D1667" s="13">
        <f>32767+5858</f>
        <v>38625</v>
      </c>
      <c r="F1667" s="11">
        <v>1657</v>
      </c>
      <c r="G1667" s="12">
        <f t="shared" si="152"/>
        <v>38835.9375</v>
      </c>
      <c r="H1667" s="12">
        <f t="shared" si="153"/>
        <v>10.9375</v>
      </c>
      <c r="I1667" s="13">
        <f>32767+6058</f>
        <v>38825</v>
      </c>
      <c r="K1667" s="11">
        <v>1657</v>
      </c>
      <c r="L1667" s="12">
        <f t="shared" si="154"/>
        <v>38835.9375</v>
      </c>
      <c r="M1667" s="12">
        <f t="shared" si="155"/>
        <v>10.9375</v>
      </c>
      <c r="N1667" s="13">
        <f>32767+6058</f>
        <v>38825</v>
      </c>
    </row>
    <row r="1668" spans="1:14" x14ac:dyDescent="0.25">
      <c r="A1668" s="11">
        <v>1658</v>
      </c>
      <c r="B1668" s="12">
        <f t="shared" si="150"/>
        <v>38859.375</v>
      </c>
      <c r="C1668" s="12">
        <f t="shared" si="151"/>
        <v>234.375</v>
      </c>
      <c r="D1668" s="13">
        <f>32767+5858</f>
        <v>38625</v>
      </c>
      <c r="F1668" s="11">
        <v>1658</v>
      </c>
      <c r="G1668" s="12">
        <f t="shared" si="152"/>
        <v>38859.375</v>
      </c>
      <c r="H1668" s="12">
        <f t="shared" si="153"/>
        <v>9.375</v>
      </c>
      <c r="I1668" s="13">
        <f>32767+6083</f>
        <v>38850</v>
      </c>
      <c r="K1668" s="11">
        <v>1658</v>
      </c>
      <c r="L1668" s="12">
        <f t="shared" si="154"/>
        <v>38859.375</v>
      </c>
      <c r="M1668" s="12">
        <f t="shared" si="155"/>
        <v>9.375</v>
      </c>
      <c r="N1668" s="13">
        <f>32767+6083</f>
        <v>38850</v>
      </c>
    </row>
    <row r="1669" spans="1:14" x14ac:dyDescent="0.25">
      <c r="A1669" s="11">
        <v>1659</v>
      </c>
      <c r="B1669" s="12">
        <f t="shared" si="150"/>
        <v>38882.8125</v>
      </c>
      <c r="C1669" s="12">
        <f t="shared" si="151"/>
        <v>257.8125</v>
      </c>
      <c r="D1669" s="13">
        <f>32767+5858</f>
        <v>38625</v>
      </c>
      <c r="F1669" s="11">
        <v>1659</v>
      </c>
      <c r="G1669" s="12">
        <f t="shared" si="152"/>
        <v>38882.8125</v>
      </c>
      <c r="H1669" s="12">
        <f t="shared" si="153"/>
        <v>7.8125</v>
      </c>
      <c r="I1669" s="13">
        <f>32767+6108</f>
        <v>38875</v>
      </c>
      <c r="K1669" s="11">
        <v>1659</v>
      </c>
      <c r="L1669" s="12">
        <f t="shared" si="154"/>
        <v>38882.8125</v>
      </c>
      <c r="M1669" s="12">
        <f t="shared" si="155"/>
        <v>7.8125</v>
      </c>
      <c r="N1669" s="13">
        <f>32767+6108</f>
        <v>38875</v>
      </c>
    </row>
    <row r="1670" spans="1:14" x14ac:dyDescent="0.25">
      <c r="A1670" s="11">
        <v>1660</v>
      </c>
      <c r="B1670" s="12">
        <f t="shared" si="150"/>
        <v>38906.25</v>
      </c>
      <c r="C1670" s="12">
        <f t="shared" si="151"/>
        <v>281.25</v>
      </c>
      <c r="D1670" s="13">
        <f>32767+5858</f>
        <v>38625</v>
      </c>
      <c r="F1670" s="11">
        <v>1660</v>
      </c>
      <c r="G1670" s="12">
        <f t="shared" si="152"/>
        <v>38906.25</v>
      </c>
      <c r="H1670" s="12">
        <f t="shared" si="153"/>
        <v>6.25</v>
      </c>
      <c r="I1670" s="13">
        <f>32767+6133</f>
        <v>38900</v>
      </c>
      <c r="K1670" s="11">
        <v>1660</v>
      </c>
      <c r="L1670" s="12">
        <f t="shared" si="154"/>
        <v>38906.25</v>
      </c>
      <c r="M1670" s="12">
        <f t="shared" si="155"/>
        <v>6.25</v>
      </c>
      <c r="N1670" s="13">
        <f>32767+6133</f>
        <v>38900</v>
      </c>
    </row>
    <row r="1671" spans="1:14" x14ac:dyDescent="0.25">
      <c r="A1671" s="11">
        <v>1661</v>
      </c>
      <c r="B1671" s="12">
        <f t="shared" si="150"/>
        <v>38929.6875</v>
      </c>
      <c r="C1671" s="12">
        <f t="shared" si="151"/>
        <v>304.6875</v>
      </c>
      <c r="D1671" s="13">
        <f>32767+5858</f>
        <v>38625</v>
      </c>
      <c r="F1671" s="11">
        <v>1661</v>
      </c>
      <c r="G1671" s="12">
        <f t="shared" si="152"/>
        <v>38929.6875</v>
      </c>
      <c r="H1671" s="12">
        <f t="shared" si="153"/>
        <v>4.6875</v>
      </c>
      <c r="I1671" s="13">
        <f>32767+6158</f>
        <v>38925</v>
      </c>
      <c r="K1671" s="11">
        <v>1661</v>
      </c>
      <c r="L1671" s="12">
        <f t="shared" si="154"/>
        <v>38929.6875</v>
      </c>
      <c r="M1671" s="12">
        <f t="shared" si="155"/>
        <v>4.6875</v>
      </c>
      <c r="N1671" s="13">
        <f>32767+6158</f>
        <v>38925</v>
      </c>
    </row>
    <row r="1672" spans="1:14" x14ac:dyDescent="0.25">
      <c r="A1672" s="11">
        <v>1662</v>
      </c>
      <c r="B1672" s="12">
        <f t="shared" si="150"/>
        <v>38953.125</v>
      </c>
      <c r="C1672" s="12">
        <f t="shared" si="151"/>
        <v>328.125</v>
      </c>
      <c r="D1672" s="13">
        <f>32767+5858</f>
        <v>38625</v>
      </c>
      <c r="F1672" s="11">
        <v>1662</v>
      </c>
      <c r="G1672" s="12">
        <f t="shared" si="152"/>
        <v>38953.125</v>
      </c>
      <c r="H1672" s="12">
        <f t="shared" si="153"/>
        <v>3.125</v>
      </c>
      <c r="I1672" s="13">
        <f>32767+6183</f>
        <v>38950</v>
      </c>
      <c r="K1672" s="11">
        <v>1662</v>
      </c>
      <c r="L1672" s="12">
        <f t="shared" si="154"/>
        <v>38953.125</v>
      </c>
      <c r="M1672" s="12">
        <f t="shared" si="155"/>
        <v>3.125</v>
      </c>
      <c r="N1672" s="13">
        <f>32767+6183</f>
        <v>38950</v>
      </c>
    </row>
    <row r="1673" spans="1:14" x14ac:dyDescent="0.25">
      <c r="A1673" s="11">
        <v>1663</v>
      </c>
      <c r="B1673" s="12">
        <f t="shared" si="150"/>
        <v>38976.5625</v>
      </c>
      <c r="C1673" s="12">
        <f t="shared" si="151"/>
        <v>351.5625</v>
      </c>
      <c r="D1673" s="13">
        <f>32767+5858</f>
        <v>38625</v>
      </c>
      <c r="F1673" s="11">
        <v>1663</v>
      </c>
      <c r="G1673" s="12">
        <f t="shared" si="152"/>
        <v>38976.5625</v>
      </c>
      <c r="H1673" s="12">
        <f t="shared" si="153"/>
        <v>1.5625</v>
      </c>
      <c r="I1673" s="13">
        <f>32767+6208</f>
        <v>38975</v>
      </c>
      <c r="K1673" s="11">
        <v>1663</v>
      </c>
      <c r="L1673" s="12">
        <f t="shared" si="154"/>
        <v>38976.5625</v>
      </c>
      <c r="M1673" s="12">
        <f t="shared" si="155"/>
        <v>1.5625</v>
      </c>
      <c r="N1673" s="13">
        <f>32767+6208</f>
        <v>38975</v>
      </c>
    </row>
    <row r="1674" spans="1:14" x14ac:dyDescent="0.25">
      <c r="A1674" s="11">
        <v>1664</v>
      </c>
      <c r="B1674" s="12">
        <f t="shared" si="150"/>
        <v>39000</v>
      </c>
      <c r="C1674" s="12">
        <f t="shared" si="151"/>
        <v>0</v>
      </c>
      <c r="D1674" s="13">
        <f>32767+6233</f>
        <v>39000</v>
      </c>
      <c r="F1674" s="11">
        <v>1664</v>
      </c>
      <c r="G1674" s="12">
        <f t="shared" si="152"/>
        <v>39000</v>
      </c>
      <c r="H1674" s="12">
        <f t="shared" si="153"/>
        <v>0</v>
      </c>
      <c r="I1674" s="13">
        <f>32767+6233</f>
        <v>39000</v>
      </c>
      <c r="K1674" s="11">
        <v>1664</v>
      </c>
      <c r="L1674" s="12">
        <f t="shared" si="154"/>
        <v>39000</v>
      </c>
      <c r="M1674" s="12">
        <f t="shared" si="155"/>
        <v>0</v>
      </c>
      <c r="N1674" s="13">
        <f>32767+6233</f>
        <v>39000</v>
      </c>
    </row>
    <row r="1675" spans="1:14" x14ac:dyDescent="0.25">
      <c r="A1675" s="11">
        <v>1665</v>
      </c>
      <c r="B1675" s="12">
        <f t="shared" si="150"/>
        <v>39023.4375</v>
      </c>
      <c r="C1675" s="12">
        <f t="shared" si="151"/>
        <v>23.4375</v>
      </c>
      <c r="D1675" s="13">
        <f>32767+6233</f>
        <v>39000</v>
      </c>
      <c r="F1675" s="11">
        <v>1665</v>
      </c>
      <c r="G1675" s="12">
        <f t="shared" si="152"/>
        <v>39023.4375</v>
      </c>
      <c r="H1675" s="12">
        <f t="shared" si="153"/>
        <v>13.4375</v>
      </c>
      <c r="I1675" s="13">
        <f>32767+6243</f>
        <v>39010</v>
      </c>
      <c r="K1675" s="11">
        <v>1665</v>
      </c>
      <c r="L1675" s="12">
        <f t="shared" si="154"/>
        <v>39023.4375</v>
      </c>
      <c r="M1675" s="12">
        <f t="shared" si="155"/>
        <v>13.4375</v>
      </c>
      <c r="N1675" s="13">
        <f>32767+6243</f>
        <v>39010</v>
      </c>
    </row>
    <row r="1676" spans="1:14" x14ac:dyDescent="0.25">
      <c r="A1676" s="11">
        <v>1666</v>
      </c>
      <c r="B1676" s="12">
        <f t="shared" si="150"/>
        <v>39046.875</v>
      </c>
      <c r="C1676" s="12">
        <f t="shared" si="151"/>
        <v>46.875</v>
      </c>
      <c r="D1676" s="13">
        <f>32767+6233</f>
        <v>39000</v>
      </c>
      <c r="F1676" s="11">
        <v>1666</v>
      </c>
      <c r="G1676" s="12">
        <f t="shared" si="152"/>
        <v>39046.875</v>
      </c>
      <c r="H1676" s="12">
        <f t="shared" si="153"/>
        <v>11.875</v>
      </c>
      <c r="I1676" s="13">
        <f>32767+6268</f>
        <v>39035</v>
      </c>
      <c r="K1676" s="11">
        <v>1666</v>
      </c>
      <c r="L1676" s="12">
        <f t="shared" si="154"/>
        <v>39046.875</v>
      </c>
      <c r="M1676" s="12">
        <f t="shared" si="155"/>
        <v>11.875</v>
      </c>
      <c r="N1676" s="13">
        <f>32767+6268</f>
        <v>39035</v>
      </c>
    </row>
    <row r="1677" spans="1:14" x14ac:dyDescent="0.25">
      <c r="A1677" s="11">
        <v>1667</v>
      </c>
      <c r="B1677" s="12">
        <f t="shared" ref="B1677:B1740" si="156">A1677*375/16</f>
        <v>39070.3125</v>
      </c>
      <c r="C1677" s="12">
        <f t="shared" ref="C1677:C1740" si="157">B1677-D1677</f>
        <v>70.3125</v>
      </c>
      <c r="D1677" s="13">
        <f>32767+6233</f>
        <v>39000</v>
      </c>
      <c r="F1677" s="11">
        <v>1667</v>
      </c>
      <c r="G1677" s="12">
        <f t="shared" ref="G1677:G1740" si="158">F1677*375/16</f>
        <v>39070.3125</v>
      </c>
      <c r="H1677" s="12">
        <f t="shared" ref="H1677:H1740" si="159">G1677-I1677</f>
        <v>10.3125</v>
      </c>
      <c r="I1677" s="13">
        <f>32767+6293</f>
        <v>39060</v>
      </c>
      <c r="K1677" s="11">
        <v>1667</v>
      </c>
      <c r="L1677" s="12">
        <f t="shared" ref="L1677:L1740" si="160">K1677*375/16</f>
        <v>39070.3125</v>
      </c>
      <c r="M1677" s="12">
        <f t="shared" ref="M1677:M1740" si="161">L1677-N1677</f>
        <v>10.3125</v>
      </c>
      <c r="N1677" s="13">
        <f>32767+6293</f>
        <v>39060</v>
      </c>
    </row>
    <row r="1678" spans="1:14" x14ac:dyDescent="0.25">
      <c r="A1678" s="11">
        <v>1668</v>
      </c>
      <c r="B1678" s="12">
        <f t="shared" si="156"/>
        <v>39093.75</v>
      </c>
      <c r="C1678" s="12">
        <f t="shared" si="157"/>
        <v>93.75</v>
      </c>
      <c r="D1678" s="13">
        <f>32767+6233</f>
        <v>39000</v>
      </c>
      <c r="F1678" s="11">
        <v>1668</v>
      </c>
      <c r="G1678" s="12">
        <f t="shared" si="158"/>
        <v>39093.75</v>
      </c>
      <c r="H1678" s="12">
        <f t="shared" si="159"/>
        <v>8.75</v>
      </c>
      <c r="I1678" s="13">
        <f>32767+6318</f>
        <v>39085</v>
      </c>
      <c r="K1678" s="11">
        <v>1668</v>
      </c>
      <c r="L1678" s="12">
        <f t="shared" si="160"/>
        <v>39093.75</v>
      </c>
      <c r="M1678" s="12">
        <f t="shared" si="161"/>
        <v>8.75</v>
      </c>
      <c r="N1678" s="13">
        <f>32767+6318</f>
        <v>39085</v>
      </c>
    </row>
    <row r="1679" spans="1:14" x14ac:dyDescent="0.25">
      <c r="A1679" s="11">
        <v>1669</v>
      </c>
      <c r="B1679" s="12">
        <f t="shared" si="156"/>
        <v>39117.1875</v>
      </c>
      <c r="C1679" s="12">
        <f t="shared" si="157"/>
        <v>117.1875</v>
      </c>
      <c r="D1679" s="13">
        <f>32767+6233</f>
        <v>39000</v>
      </c>
      <c r="F1679" s="11">
        <v>1669</v>
      </c>
      <c r="G1679" s="12">
        <f t="shared" si="158"/>
        <v>39117.1875</v>
      </c>
      <c r="H1679" s="12">
        <f t="shared" si="159"/>
        <v>7.1875</v>
      </c>
      <c r="I1679" s="13">
        <f>32767+6343</f>
        <v>39110</v>
      </c>
      <c r="K1679" s="11">
        <v>1669</v>
      </c>
      <c r="L1679" s="12">
        <f t="shared" si="160"/>
        <v>39117.1875</v>
      </c>
      <c r="M1679" s="12">
        <f t="shared" si="161"/>
        <v>7.1875</v>
      </c>
      <c r="N1679" s="13">
        <f>32767+6343</f>
        <v>39110</v>
      </c>
    </row>
    <row r="1680" spans="1:14" x14ac:dyDescent="0.25">
      <c r="A1680" s="11">
        <v>1670</v>
      </c>
      <c r="B1680" s="12">
        <f t="shared" si="156"/>
        <v>39140.625</v>
      </c>
      <c r="C1680" s="12">
        <f t="shared" si="157"/>
        <v>140.625</v>
      </c>
      <c r="D1680" s="13">
        <f>32767+6233</f>
        <v>39000</v>
      </c>
      <c r="F1680" s="11">
        <v>1670</v>
      </c>
      <c r="G1680" s="12">
        <f t="shared" si="158"/>
        <v>39140.625</v>
      </c>
      <c r="H1680" s="12">
        <f t="shared" si="159"/>
        <v>5.625</v>
      </c>
      <c r="I1680" s="13">
        <f>32767+6368</f>
        <v>39135</v>
      </c>
      <c r="K1680" s="11">
        <v>1670</v>
      </c>
      <c r="L1680" s="12">
        <f t="shared" si="160"/>
        <v>39140.625</v>
      </c>
      <c r="M1680" s="12">
        <f t="shared" si="161"/>
        <v>5.625</v>
      </c>
      <c r="N1680" s="13">
        <f>32767+6368</f>
        <v>39135</v>
      </c>
    </row>
    <row r="1681" spans="1:14" x14ac:dyDescent="0.25">
      <c r="A1681" s="11">
        <v>1671</v>
      </c>
      <c r="B1681" s="12">
        <f t="shared" si="156"/>
        <v>39164.0625</v>
      </c>
      <c r="C1681" s="12">
        <f t="shared" si="157"/>
        <v>164.0625</v>
      </c>
      <c r="D1681" s="13">
        <f>32767+6233</f>
        <v>39000</v>
      </c>
      <c r="F1681" s="11">
        <v>1671</v>
      </c>
      <c r="G1681" s="12">
        <f t="shared" si="158"/>
        <v>39164.0625</v>
      </c>
      <c r="H1681" s="12">
        <f t="shared" si="159"/>
        <v>4.0625</v>
      </c>
      <c r="I1681" s="13">
        <f>32767+6393</f>
        <v>39160</v>
      </c>
      <c r="K1681" s="11">
        <v>1671</v>
      </c>
      <c r="L1681" s="12">
        <f t="shared" si="160"/>
        <v>39164.0625</v>
      </c>
      <c r="M1681" s="12">
        <f t="shared" si="161"/>
        <v>4.0625</v>
      </c>
      <c r="N1681" s="13">
        <f>32767+6393</f>
        <v>39160</v>
      </c>
    </row>
    <row r="1682" spans="1:14" x14ac:dyDescent="0.25">
      <c r="A1682" s="11">
        <v>1672</v>
      </c>
      <c r="B1682" s="12">
        <f t="shared" si="156"/>
        <v>39187.5</v>
      </c>
      <c r="C1682" s="12">
        <f t="shared" si="157"/>
        <v>187.5</v>
      </c>
      <c r="D1682" s="13">
        <f>32767+6233</f>
        <v>39000</v>
      </c>
      <c r="F1682" s="11">
        <v>1672</v>
      </c>
      <c r="G1682" s="12">
        <f t="shared" si="158"/>
        <v>39187.5</v>
      </c>
      <c r="H1682" s="12">
        <f t="shared" si="159"/>
        <v>2.5</v>
      </c>
      <c r="I1682" s="13">
        <f>32767+6418</f>
        <v>39185</v>
      </c>
      <c r="K1682" s="11">
        <v>1672</v>
      </c>
      <c r="L1682" s="12">
        <f t="shared" si="160"/>
        <v>39187.5</v>
      </c>
      <c r="M1682" s="12">
        <f t="shared" si="161"/>
        <v>2.5</v>
      </c>
      <c r="N1682" s="13">
        <f>32767+6418</f>
        <v>39185</v>
      </c>
    </row>
    <row r="1683" spans="1:14" x14ac:dyDescent="0.25">
      <c r="A1683" s="11">
        <v>1673</v>
      </c>
      <c r="B1683" s="12">
        <f t="shared" si="156"/>
        <v>39210.9375</v>
      </c>
      <c r="C1683" s="12">
        <f t="shared" si="157"/>
        <v>210.9375</v>
      </c>
      <c r="D1683" s="13">
        <f>32767+6233</f>
        <v>39000</v>
      </c>
      <c r="F1683" s="11">
        <v>1673</v>
      </c>
      <c r="G1683" s="12">
        <f t="shared" si="158"/>
        <v>39210.9375</v>
      </c>
      <c r="H1683" s="12">
        <f t="shared" si="159"/>
        <v>10.9375</v>
      </c>
      <c r="I1683" s="13">
        <f>32767+6433</f>
        <v>39200</v>
      </c>
      <c r="K1683" s="11">
        <v>1673</v>
      </c>
      <c r="L1683" s="12">
        <f t="shared" si="160"/>
        <v>39210.9375</v>
      </c>
      <c r="M1683" s="12">
        <f t="shared" si="161"/>
        <v>10.9375</v>
      </c>
      <c r="N1683" s="13">
        <f>32767+6433</f>
        <v>39200</v>
      </c>
    </row>
    <row r="1684" spans="1:14" x14ac:dyDescent="0.25">
      <c r="A1684" s="11">
        <v>1674</v>
      </c>
      <c r="B1684" s="12">
        <f t="shared" si="156"/>
        <v>39234.375</v>
      </c>
      <c r="C1684" s="12">
        <f t="shared" si="157"/>
        <v>234.375</v>
      </c>
      <c r="D1684" s="13">
        <f>32767+6233</f>
        <v>39000</v>
      </c>
      <c r="F1684" s="11">
        <v>1674</v>
      </c>
      <c r="G1684" s="12">
        <f t="shared" si="158"/>
        <v>39234.375</v>
      </c>
      <c r="H1684" s="12">
        <f t="shared" si="159"/>
        <v>9.375</v>
      </c>
      <c r="I1684" s="13">
        <f>32767+6458</f>
        <v>39225</v>
      </c>
      <c r="K1684" s="11">
        <v>1674</v>
      </c>
      <c r="L1684" s="12">
        <f t="shared" si="160"/>
        <v>39234.375</v>
      </c>
      <c r="M1684" s="12">
        <f t="shared" si="161"/>
        <v>9.375</v>
      </c>
      <c r="N1684" s="13">
        <f>32767+6458</f>
        <v>39225</v>
      </c>
    </row>
    <row r="1685" spans="1:14" x14ac:dyDescent="0.25">
      <c r="A1685" s="11">
        <v>1675</v>
      </c>
      <c r="B1685" s="12">
        <f t="shared" si="156"/>
        <v>39257.8125</v>
      </c>
      <c r="C1685" s="12">
        <f t="shared" si="157"/>
        <v>257.8125</v>
      </c>
      <c r="D1685" s="13">
        <f>32767+6233</f>
        <v>39000</v>
      </c>
      <c r="F1685" s="11">
        <v>1675</v>
      </c>
      <c r="G1685" s="12">
        <f t="shared" si="158"/>
        <v>39257.8125</v>
      </c>
      <c r="H1685" s="12">
        <f t="shared" si="159"/>
        <v>7.8125</v>
      </c>
      <c r="I1685" s="13">
        <f>32767+6483</f>
        <v>39250</v>
      </c>
      <c r="K1685" s="11">
        <v>1675</v>
      </c>
      <c r="L1685" s="12">
        <f t="shared" si="160"/>
        <v>39257.8125</v>
      </c>
      <c r="M1685" s="12">
        <f t="shared" si="161"/>
        <v>7.8125</v>
      </c>
      <c r="N1685" s="13">
        <f>32767+6483</f>
        <v>39250</v>
      </c>
    </row>
    <row r="1686" spans="1:14" x14ac:dyDescent="0.25">
      <c r="A1686" s="11">
        <v>1676</v>
      </c>
      <c r="B1686" s="12">
        <f t="shared" si="156"/>
        <v>39281.25</v>
      </c>
      <c r="C1686" s="12">
        <f t="shared" si="157"/>
        <v>281.25</v>
      </c>
      <c r="D1686" s="13">
        <f>32767+6233</f>
        <v>39000</v>
      </c>
      <c r="F1686" s="11">
        <v>1676</v>
      </c>
      <c r="G1686" s="12">
        <f t="shared" si="158"/>
        <v>39281.25</v>
      </c>
      <c r="H1686" s="12">
        <f t="shared" si="159"/>
        <v>6.25</v>
      </c>
      <c r="I1686" s="13">
        <f>32767+6508</f>
        <v>39275</v>
      </c>
      <c r="K1686" s="11">
        <v>1676</v>
      </c>
      <c r="L1686" s="12">
        <f t="shared" si="160"/>
        <v>39281.25</v>
      </c>
      <c r="M1686" s="12">
        <f t="shared" si="161"/>
        <v>6.25</v>
      </c>
      <c r="N1686" s="13">
        <f>32767+6508</f>
        <v>39275</v>
      </c>
    </row>
    <row r="1687" spans="1:14" x14ac:dyDescent="0.25">
      <c r="A1687" s="11">
        <v>1677</v>
      </c>
      <c r="B1687" s="12">
        <f t="shared" si="156"/>
        <v>39304.6875</v>
      </c>
      <c r="C1687" s="12">
        <f t="shared" si="157"/>
        <v>304.6875</v>
      </c>
      <c r="D1687" s="13">
        <f>32767+6233</f>
        <v>39000</v>
      </c>
      <c r="F1687" s="11">
        <v>1677</v>
      </c>
      <c r="G1687" s="12">
        <f t="shared" si="158"/>
        <v>39304.6875</v>
      </c>
      <c r="H1687" s="12">
        <f t="shared" si="159"/>
        <v>4.6875</v>
      </c>
      <c r="I1687" s="13">
        <f>32767+6533</f>
        <v>39300</v>
      </c>
      <c r="K1687" s="11">
        <v>1677</v>
      </c>
      <c r="L1687" s="12">
        <f t="shared" si="160"/>
        <v>39304.6875</v>
      </c>
      <c r="M1687" s="12">
        <f t="shared" si="161"/>
        <v>4.6875</v>
      </c>
      <c r="N1687" s="13">
        <f>32767+6533</f>
        <v>39300</v>
      </c>
    </row>
    <row r="1688" spans="1:14" x14ac:dyDescent="0.25">
      <c r="A1688" s="11">
        <v>1678</v>
      </c>
      <c r="B1688" s="12">
        <f t="shared" si="156"/>
        <v>39328.125</v>
      </c>
      <c r="C1688" s="12">
        <f t="shared" si="157"/>
        <v>328.125</v>
      </c>
      <c r="D1688" s="13">
        <f>32767+6233</f>
        <v>39000</v>
      </c>
      <c r="F1688" s="11">
        <v>1678</v>
      </c>
      <c r="G1688" s="12">
        <f t="shared" si="158"/>
        <v>39328.125</v>
      </c>
      <c r="H1688" s="12">
        <f t="shared" si="159"/>
        <v>3.125</v>
      </c>
      <c r="I1688" s="13">
        <f>32767+6558</f>
        <v>39325</v>
      </c>
      <c r="K1688" s="11">
        <v>1678</v>
      </c>
      <c r="L1688" s="12">
        <f t="shared" si="160"/>
        <v>39328.125</v>
      </c>
      <c r="M1688" s="12">
        <f t="shared" si="161"/>
        <v>3.125</v>
      </c>
      <c r="N1688" s="13">
        <f>32767+6558</f>
        <v>39325</v>
      </c>
    </row>
    <row r="1689" spans="1:14" x14ac:dyDescent="0.25">
      <c r="A1689" s="11">
        <v>1679</v>
      </c>
      <c r="B1689" s="12">
        <f t="shared" si="156"/>
        <v>39351.5625</v>
      </c>
      <c r="C1689" s="12">
        <f t="shared" si="157"/>
        <v>351.5625</v>
      </c>
      <c r="D1689" s="13">
        <f>32767+6233</f>
        <v>39000</v>
      </c>
      <c r="F1689" s="11">
        <v>1679</v>
      </c>
      <c r="G1689" s="12">
        <f t="shared" si="158"/>
        <v>39351.5625</v>
      </c>
      <c r="H1689" s="12">
        <f t="shared" si="159"/>
        <v>1.5625</v>
      </c>
      <c r="I1689" s="13">
        <f>32767+6583</f>
        <v>39350</v>
      </c>
      <c r="K1689" s="11">
        <v>1679</v>
      </c>
      <c r="L1689" s="12">
        <f t="shared" si="160"/>
        <v>39351.5625</v>
      </c>
      <c r="M1689" s="12">
        <f t="shared" si="161"/>
        <v>1.5625</v>
      </c>
      <c r="N1689" s="13">
        <f>32767+6583</f>
        <v>39350</v>
      </c>
    </row>
    <row r="1690" spans="1:14" x14ac:dyDescent="0.25">
      <c r="A1690" s="11">
        <v>1680</v>
      </c>
      <c r="B1690" s="12">
        <f t="shared" si="156"/>
        <v>39375</v>
      </c>
      <c r="C1690" s="12">
        <f t="shared" si="157"/>
        <v>0</v>
      </c>
      <c r="D1690" s="13">
        <f>32767+6608</f>
        <v>39375</v>
      </c>
      <c r="F1690" s="11">
        <v>1680</v>
      </c>
      <c r="G1690" s="12">
        <f t="shared" si="158"/>
        <v>39375</v>
      </c>
      <c r="H1690" s="12">
        <f t="shared" si="159"/>
        <v>0</v>
      </c>
      <c r="I1690" s="13">
        <f>32767+6608</f>
        <v>39375</v>
      </c>
      <c r="K1690" s="11">
        <v>1680</v>
      </c>
      <c r="L1690" s="12">
        <f t="shared" si="160"/>
        <v>39375</v>
      </c>
      <c r="M1690" s="12">
        <f t="shared" si="161"/>
        <v>0</v>
      </c>
      <c r="N1690" s="13">
        <f>32767+6608</f>
        <v>39375</v>
      </c>
    </row>
    <row r="1691" spans="1:14" x14ac:dyDescent="0.25">
      <c r="A1691" s="11">
        <v>1681</v>
      </c>
      <c r="B1691" s="12">
        <f t="shared" si="156"/>
        <v>39398.4375</v>
      </c>
      <c r="C1691" s="12">
        <f t="shared" si="157"/>
        <v>23.4375</v>
      </c>
      <c r="D1691" s="13">
        <f>32767+6608</f>
        <v>39375</v>
      </c>
      <c r="F1691" s="11">
        <v>1681</v>
      </c>
      <c r="G1691" s="12">
        <f t="shared" si="158"/>
        <v>39398.4375</v>
      </c>
      <c r="H1691" s="12">
        <f t="shared" si="159"/>
        <v>13.4375</v>
      </c>
      <c r="I1691" s="13">
        <f>32767+6618</f>
        <v>39385</v>
      </c>
      <c r="K1691" s="11">
        <v>1681</v>
      </c>
      <c r="L1691" s="12">
        <f t="shared" si="160"/>
        <v>39398.4375</v>
      </c>
      <c r="M1691" s="12">
        <f t="shared" si="161"/>
        <v>13.4375</v>
      </c>
      <c r="N1691" s="13">
        <f>32767+6618</f>
        <v>39385</v>
      </c>
    </row>
    <row r="1692" spans="1:14" x14ac:dyDescent="0.25">
      <c r="A1692" s="11">
        <v>1682</v>
      </c>
      <c r="B1692" s="12">
        <f t="shared" si="156"/>
        <v>39421.875</v>
      </c>
      <c r="C1692" s="12">
        <f t="shared" si="157"/>
        <v>46.875</v>
      </c>
      <c r="D1692" s="13">
        <f>32767+6608</f>
        <v>39375</v>
      </c>
      <c r="F1692" s="11">
        <v>1682</v>
      </c>
      <c r="G1692" s="12">
        <f t="shared" si="158"/>
        <v>39421.875</v>
      </c>
      <c r="H1692" s="12">
        <f t="shared" si="159"/>
        <v>11.875</v>
      </c>
      <c r="I1692" s="13">
        <f>32767+6643</f>
        <v>39410</v>
      </c>
      <c r="K1692" s="11">
        <v>1682</v>
      </c>
      <c r="L1692" s="12">
        <f t="shared" si="160"/>
        <v>39421.875</v>
      </c>
      <c r="M1692" s="12">
        <f t="shared" si="161"/>
        <v>11.875</v>
      </c>
      <c r="N1692" s="13">
        <f>32767+6643</f>
        <v>39410</v>
      </c>
    </row>
    <row r="1693" spans="1:14" x14ac:dyDescent="0.25">
      <c r="A1693" s="11">
        <v>1683</v>
      </c>
      <c r="B1693" s="12">
        <f t="shared" si="156"/>
        <v>39445.3125</v>
      </c>
      <c r="C1693" s="12">
        <f t="shared" si="157"/>
        <v>70.3125</v>
      </c>
      <c r="D1693" s="13">
        <f>32767+6608</f>
        <v>39375</v>
      </c>
      <c r="F1693" s="11">
        <v>1683</v>
      </c>
      <c r="G1693" s="12">
        <f t="shared" si="158"/>
        <v>39445.3125</v>
      </c>
      <c r="H1693" s="12">
        <f t="shared" si="159"/>
        <v>10.3125</v>
      </c>
      <c r="I1693" s="13">
        <f>32767+6668</f>
        <v>39435</v>
      </c>
      <c r="K1693" s="11">
        <v>1683</v>
      </c>
      <c r="L1693" s="12">
        <f t="shared" si="160"/>
        <v>39445.3125</v>
      </c>
      <c r="M1693" s="12">
        <f t="shared" si="161"/>
        <v>10.3125</v>
      </c>
      <c r="N1693" s="13">
        <f>32767+6668</f>
        <v>39435</v>
      </c>
    </row>
    <row r="1694" spans="1:14" x14ac:dyDescent="0.25">
      <c r="A1694" s="11">
        <v>1684</v>
      </c>
      <c r="B1694" s="12">
        <f t="shared" si="156"/>
        <v>39468.75</v>
      </c>
      <c r="C1694" s="12">
        <f t="shared" si="157"/>
        <v>93.75</v>
      </c>
      <c r="D1694" s="13">
        <f>32767+6608</f>
        <v>39375</v>
      </c>
      <c r="F1694" s="11">
        <v>1684</v>
      </c>
      <c r="G1694" s="12">
        <f t="shared" si="158"/>
        <v>39468.75</v>
      </c>
      <c r="H1694" s="12">
        <f t="shared" si="159"/>
        <v>8.75</v>
      </c>
      <c r="I1694" s="13">
        <f>32767+6693</f>
        <v>39460</v>
      </c>
      <c r="K1694" s="11">
        <v>1684</v>
      </c>
      <c r="L1694" s="12">
        <f t="shared" si="160"/>
        <v>39468.75</v>
      </c>
      <c r="M1694" s="12">
        <f t="shared" si="161"/>
        <v>8.75</v>
      </c>
      <c r="N1694" s="13">
        <f>32767+6693</f>
        <v>39460</v>
      </c>
    </row>
    <row r="1695" spans="1:14" x14ac:dyDescent="0.25">
      <c r="A1695" s="11">
        <v>1685</v>
      </c>
      <c r="B1695" s="12">
        <f t="shared" si="156"/>
        <v>39492.1875</v>
      </c>
      <c r="C1695" s="12">
        <f t="shared" si="157"/>
        <v>117.1875</v>
      </c>
      <c r="D1695" s="13">
        <f>32767+6608</f>
        <v>39375</v>
      </c>
      <c r="F1695" s="11">
        <v>1685</v>
      </c>
      <c r="G1695" s="12">
        <f t="shared" si="158"/>
        <v>39492.1875</v>
      </c>
      <c r="H1695" s="12">
        <f t="shared" si="159"/>
        <v>7.1875</v>
      </c>
      <c r="I1695" s="13">
        <f>32767+6718</f>
        <v>39485</v>
      </c>
      <c r="K1695" s="11">
        <v>1685</v>
      </c>
      <c r="L1695" s="12">
        <f t="shared" si="160"/>
        <v>39492.1875</v>
      </c>
      <c r="M1695" s="12">
        <f t="shared" si="161"/>
        <v>7.1875</v>
      </c>
      <c r="N1695" s="13">
        <f>32767+6718</f>
        <v>39485</v>
      </c>
    </row>
    <row r="1696" spans="1:14" x14ac:dyDescent="0.25">
      <c r="A1696" s="11">
        <v>1686</v>
      </c>
      <c r="B1696" s="12">
        <f t="shared" si="156"/>
        <v>39515.625</v>
      </c>
      <c r="C1696" s="12">
        <f t="shared" si="157"/>
        <v>140.625</v>
      </c>
      <c r="D1696" s="13">
        <f>32767+6608</f>
        <v>39375</v>
      </c>
      <c r="F1696" s="11">
        <v>1686</v>
      </c>
      <c r="G1696" s="12">
        <f t="shared" si="158"/>
        <v>39515.625</v>
      </c>
      <c r="H1696" s="12">
        <f t="shared" si="159"/>
        <v>5.625</v>
      </c>
      <c r="I1696" s="13">
        <f>32767+6743</f>
        <v>39510</v>
      </c>
      <c r="K1696" s="11">
        <v>1686</v>
      </c>
      <c r="L1696" s="12">
        <f t="shared" si="160"/>
        <v>39515.625</v>
      </c>
      <c r="M1696" s="12">
        <f t="shared" si="161"/>
        <v>5.625</v>
      </c>
      <c r="N1696" s="13">
        <f>32767+6743</f>
        <v>39510</v>
      </c>
    </row>
    <row r="1697" spans="1:14" x14ac:dyDescent="0.25">
      <c r="A1697" s="11">
        <v>1687</v>
      </c>
      <c r="B1697" s="12">
        <f t="shared" si="156"/>
        <v>39539.0625</v>
      </c>
      <c r="C1697" s="12">
        <f t="shared" si="157"/>
        <v>164.0625</v>
      </c>
      <c r="D1697" s="13">
        <f>32767+6608</f>
        <v>39375</v>
      </c>
      <c r="F1697" s="11">
        <v>1687</v>
      </c>
      <c r="G1697" s="12">
        <f t="shared" si="158"/>
        <v>39539.0625</v>
      </c>
      <c r="H1697" s="12">
        <f t="shared" si="159"/>
        <v>4.0625</v>
      </c>
      <c r="I1697" s="13">
        <f>32767+6768</f>
        <v>39535</v>
      </c>
      <c r="K1697" s="11">
        <v>1687</v>
      </c>
      <c r="L1697" s="12">
        <f t="shared" si="160"/>
        <v>39539.0625</v>
      </c>
      <c r="M1697" s="12">
        <f t="shared" si="161"/>
        <v>4.0625</v>
      </c>
      <c r="N1697" s="13">
        <f>32767+6768</f>
        <v>39535</v>
      </c>
    </row>
    <row r="1698" spans="1:14" x14ac:dyDescent="0.25">
      <c r="A1698" s="11">
        <v>1688</v>
      </c>
      <c r="B1698" s="12">
        <f t="shared" si="156"/>
        <v>39562.5</v>
      </c>
      <c r="C1698" s="12">
        <f t="shared" si="157"/>
        <v>187.5</v>
      </c>
      <c r="D1698" s="13">
        <f>32767+6608</f>
        <v>39375</v>
      </c>
      <c r="F1698" s="11">
        <v>1688</v>
      </c>
      <c r="G1698" s="12">
        <f t="shared" si="158"/>
        <v>39562.5</v>
      </c>
      <c r="H1698" s="12">
        <f t="shared" si="159"/>
        <v>2.5</v>
      </c>
      <c r="I1698" s="13">
        <f>32767+6793</f>
        <v>39560</v>
      </c>
      <c r="K1698" s="11">
        <v>1688</v>
      </c>
      <c r="L1698" s="12">
        <f t="shared" si="160"/>
        <v>39562.5</v>
      </c>
      <c r="M1698" s="12">
        <f t="shared" si="161"/>
        <v>2.5</v>
      </c>
      <c r="N1698" s="13">
        <f>32767+6793</f>
        <v>39560</v>
      </c>
    </row>
    <row r="1699" spans="1:14" x14ac:dyDescent="0.25">
      <c r="A1699" s="11">
        <v>1689</v>
      </c>
      <c r="B1699" s="12">
        <f t="shared" si="156"/>
        <v>39585.9375</v>
      </c>
      <c r="C1699" s="12">
        <f t="shared" si="157"/>
        <v>210.9375</v>
      </c>
      <c r="D1699" s="13">
        <f>32767+6608</f>
        <v>39375</v>
      </c>
      <c r="F1699" s="11">
        <v>1689</v>
      </c>
      <c r="G1699" s="12">
        <f t="shared" si="158"/>
        <v>39585.9375</v>
      </c>
      <c r="H1699" s="12">
        <f t="shared" si="159"/>
        <v>10.9375</v>
      </c>
      <c r="I1699" s="13">
        <f>32767+6808</f>
        <v>39575</v>
      </c>
      <c r="K1699" s="11">
        <v>1689</v>
      </c>
      <c r="L1699" s="12">
        <f t="shared" si="160"/>
        <v>39585.9375</v>
      </c>
      <c r="M1699" s="12">
        <f t="shared" si="161"/>
        <v>10.9375</v>
      </c>
      <c r="N1699" s="13">
        <f>32767+6808</f>
        <v>39575</v>
      </c>
    </row>
    <row r="1700" spans="1:14" x14ac:dyDescent="0.25">
      <c r="A1700" s="11">
        <v>1690</v>
      </c>
      <c r="B1700" s="12">
        <f t="shared" si="156"/>
        <v>39609.375</v>
      </c>
      <c r="C1700" s="12">
        <f t="shared" si="157"/>
        <v>234.375</v>
      </c>
      <c r="D1700" s="13">
        <f>32767+6608</f>
        <v>39375</v>
      </c>
      <c r="F1700" s="11">
        <v>1690</v>
      </c>
      <c r="G1700" s="12">
        <f t="shared" si="158"/>
        <v>39609.375</v>
      </c>
      <c r="H1700" s="12">
        <f t="shared" si="159"/>
        <v>9.375</v>
      </c>
      <c r="I1700" s="13">
        <f>32767+6833</f>
        <v>39600</v>
      </c>
      <c r="K1700" s="11">
        <v>1690</v>
      </c>
      <c r="L1700" s="12">
        <f t="shared" si="160"/>
        <v>39609.375</v>
      </c>
      <c r="M1700" s="12">
        <f t="shared" si="161"/>
        <v>9.375</v>
      </c>
      <c r="N1700" s="13">
        <f>32767+6833</f>
        <v>39600</v>
      </c>
    </row>
    <row r="1701" spans="1:14" x14ac:dyDescent="0.25">
      <c r="A1701" s="11">
        <v>1691</v>
      </c>
      <c r="B1701" s="12">
        <f t="shared" si="156"/>
        <v>39632.8125</v>
      </c>
      <c r="C1701" s="12">
        <f t="shared" si="157"/>
        <v>257.8125</v>
      </c>
      <c r="D1701" s="13">
        <f>32767+6608</f>
        <v>39375</v>
      </c>
      <c r="F1701" s="11">
        <v>1691</v>
      </c>
      <c r="G1701" s="12">
        <f t="shared" si="158"/>
        <v>39632.8125</v>
      </c>
      <c r="H1701" s="12">
        <f t="shared" si="159"/>
        <v>7.8125</v>
      </c>
      <c r="I1701" s="13">
        <f>32767+6858</f>
        <v>39625</v>
      </c>
      <c r="K1701" s="11">
        <v>1691</v>
      </c>
      <c r="L1701" s="12">
        <f t="shared" si="160"/>
        <v>39632.8125</v>
      </c>
      <c r="M1701" s="12">
        <f t="shared" si="161"/>
        <v>7.8125</v>
      </c>
      <c r="N1701" s="13">
        <f>32767+6858</f>
        <v>39625</v>
      </c>
    </row>
    <row r="1702" spans="1:14" x14ac:dyDescent="0.25">
      <c r="A1702" s="11">
        <v>1692</v>
      </c>
      <c r="B1702" s="12">
        <f t="shared" si="156"/>
        <v>39656.25</v>
      </c>
      <c r="C1702" s="12">
        <f t="shared" si="157"/>
        <v>281.25</v>
      </c>
      <c r="D1702" s="13">
        <f>32767+6608</f>
        <v>39375</v>
      </c>
      <c r="F1702" s="11">
        <v>1692</v>
      </c>
      <c r="G1702" s="12">
        <f t="shared" si="158"/>
        <v>39656.25</v>
      </c>
      <c r="H1702" s="12">
        <f t="shared" si="159"/>
        <v>6.25</v>
      </c>
      <c r="I1702" s="13">
        <f>32767+6883</f>
        <v>39650</v>
      </c>
      <c r="K1702" s="11">
        <v>1692</v>
      </c>
      <c r="L1702" s="12">
        <f t="shared" si="160"/>
        <v>39656.25</v>
      </c>
      <c r="M1702" s="12">
        <f t="shared" si="161"/>
        <v>6.25</v>
      </c>
      <c r="N1702" s="13">
        <f>32767+6883</f>
        <v>39650</v>
      </c>
    </row>
    <row r="1703" spans="1:14" x14ac:dyDescent="0.25">
      <c r="A1703" s="11">
        <v>1693</v>
      </c>
      <c r="B1703" s="12">
        <f t="shared" si="156"/>
        <v>39679.6875</v>
      </c>
      <c r="C1703" s="12">
        <f t="shared" si="157"/>
        <v>304.6875</v>
      </c>
      <c r="D1703" s="13">
        <f>32767+6608</f>
        <v>39375</v>
      </c>
      <c r="F1703" s="11">
        <v>1693</v>
      </c>
      <c r="G1703" s="12">
        <f t="shared" si="158"/>
        <v>39679.6875</v>
      </c>
      <c r="H1703" s="12">
        <f t="shared" si="159"/>
        <v>4.6875</v>
      </c>
      <c r="I1703" s="13">
        <f>32767+6908</f>
        <v>39675</v>
      </c>
      <c r="K1703" s="11">
        <v>1693</v>
      </c>
      <c r="L1703" s="12">
        <f t="shared" si="160"/>
        <v>39679.6875</v>
      </c>
      <c r="M1703" s="12">
        <f t="shared" si="161"/>
        <v>4.6875</v>
      </c>
      <c r="N1703" s="13">
        <f>32767+6908</f>
        <v>39675</v>
      </c>
    </row>
    <row r="1704" spans="1:14" x14ac:dyDescent="0.25">
      <c r="A1704" s="11">
        <v>1694</v>
      </c>
      <c r="B1704" s="12">
        <f t="shared" si="156"/>
        <v>39703.125</v>
      </c>
      <c r="C1704" s="12">
        <f t="shared" si="157"/>
        <v>328.125</v>
      </c>
      <c r="D1704" s="13">
        <f>32767+6608</f>
        <v>39375</v>
      </c>
      <c r="F1704" s="11">
        <v>1694</v>
      </c>
      <c r="G1704" s="12">
        <f t="shared" si="158"/>
        <v>39703.125</v>
      </c>
      <c r="H1704" s="12">
        <f t="shared" si="159"/>
        <v>3.125</v>
      </c>
      <c r="I1704" s="13">
        <f>32767+6933</f>
        <v>39700</v>
      </c>
      <c r="K1704" s="11">
        <v>1694</v>
      </c>
      <c r="L1704" s="12">
        <f t="shared" si="160"/>
        <v>39703.125</v>
      </c>
      <c r="M1704" s="12">
        <f t="shared" si="161"/>
        <v>3.125</v>
      </c>
      <c r="N1704" s="13">
        <f>32767+6933</f>
        <v>39700</v>
      </c>
    </row>
    <row r="1705" spans="1:14" x14ac:dyDescent="0.25">
      <c r="A1705" s="11">
        <v>1695</v>
      </c>
      <c r="B1705" s="12">
        <f t="shared" si="156"/>
        <v>39726.5625</v>
      </c>
      <c r="C1705" s="12">
        <f t="shared" si="157"/>
        <v>351.5625</v>
      </c>
      <c r="D1705" s="13">
        <f>32767+6608</f>
        <v>39375</v>
      </c>
      <c r="F1705" s="11">
        <v>1695</v>
      </c>
      <c r="G1705" s="12">
        <f t="shared" si="158"/>
        <v>39726.5625</v>
      </c>
      <c r="H1705" s="12">
        <f t="shared" si="159"/>
        <v>1.5625</v>
      </c>
      <c r="I1705" s="13">
        <f>32767+6958</f>
        <v>39725</v>
      </c>
      <c r="K1705" s="11">
        <v>1695</v>
      </c>
      <c r="L1705" s="12">
        <f t="shared" si="160"/>
        <v>39726.5625</v>
      </c>
      <c r="M1705" s="12">
        <f t="shared" si="161"/>
        <v>1.5625</v>
      </c>
      <c r="N1705" s="13">
        <f>32767+6958</f>
        <v>39725</v>
      </c>
    </row>
    <row r="1706" spans="1:14" x14ac:dyDescent="0.25">
      <c r="A1706" s="11">
        <v>1696</v>
      </c>
      <c r="B1706" s="12">
        <f t="shared" si="156"/>
        <v>39750</v>
      </c>
      <c r="C1706" s="12">
        <f t="shared" si="157"/>
        <v>0</v>
      </c>
      <c r="D1706" s="13">
        <f>32767+6983</f>
        <v>39750</v>
      </c>
      <c r="F1706" s="11">
        <v>1696</v>
      </c>
      <c r="G1706" s="12">
        <f t="shared" si="158"/>
        <v>39750</v>
      </c>
      <c r="H1706" s="12">
        <f t="shared" si="159"/>
        <v>0</v>
      </c>
      <c r="I1706" s="13">
        <f>32767+6983</f>
        <v>39750</v>
      </c>
      <c r="K1706" s="11">
        <v>1696</v>
      </c>
      <c r="L1706" s="12">
        <f t="shared" si="160"/>
        <v>39750</v>
      </c>
      <c r="M1706" s="12">
        <f t="shared" si="161"/>
        <v>0</v>
      </c>
      <c r="N1706" s="13">
        <f>32767+6983</f>
        <v>39750</v>
      </c>
    </row>
    <row r="1707" spans="1:14" x14ac:dyDescent="0.25">
      <c r="A1707" s="11">
        <v>1697</v>
      </c>
      <c r="B1707" s="12">
        <f t="shared" si="156"/>
        <v>39773.4375</v>
      </c>
      <c r="C1707" s="12">
        <f t="shared" si="157"/>
        <v>23.4375</v>
      </c>
      <c r="D1707" s="13">
        <f>32767+6983</f>
        <v>39750</v>
      </c>
      <c r="F1707" s="11">
        <v>1697</v>
      </c>
      <c r="G1707" s="12">
        <f t="shared" si="158"/>
        <v>39773.4375</v>
      </c>
      <c r="H1707" s="12">
        <f t="shared" si="159"/>
        <v>13.4375</v>
      </c>
      <c r="I1707" s="13">
        <f>32767+6993</f>
        <v>39760</v>
      </c>
      <c r="K1707" s="11">
        <v>1697</v>
      </c>
      <c r="L1707" s="12">
        <f t="shared" si="160"/>
        <v>39773.4375</v>
      </c>
      <c r="M1707" s="12">
        <f t="shared" si="161"/>
        <v>13.4375</v>
      </c>
      <c r="N1707" s="13">
        <f>32767+6993</f>
        <v>39760</v>
      </c>
    </row>
    <row r="1708" spans="1:14" x14ac:dyDescent="0.25">
      <c r="A1708" s="11">
        <v>1698</v>
      </c>
      <c r="B1708" s="12">
        <f t="shared" si="156"/>
        <v>39796.875</v>
      </c>
      <c r="C1708" s="12">
        <f t="shared" si="157"/>
        <v>46.875</v>
      </c>
      <c r="D1708" s="13">
        <f>32767+6983</f>
        <v>39750</v>
      </c>
      <c r="F1708" s="11">
        <v>1698</v>
      </c>
      <c r="G1708" s="12">
        <f t="shared" si="158"/>
        <v>39796.875</v>
      </c>
      <c r="H1708" s="12">
        <f t="shared" si="159"/>
        <v>11.875</v>
      </c>
      <c r="I1708" s="13">
        <f>32767+7018</f>
        <v>39785</v>
      </c>
      <c r="K1708" s="11">
        <v>1698</v>
      </c>
      <c r="L1708" s="12">
        <f t="shared" si="160"/>
        <v>39796.875</v>
      </c>
      <c r="M1708" s="12">
        <f t="shared" si="161"/>
        <v>11.875</v>
      </c>
      <c r="N1708" s="13">
        <f>32767+7018</f>
        <v>39785</v>
      </c>
    </row>
    <row r="1709" spans="1:14" x14ac:dyDescent="0.25">
      <c r="A1709" s="11">
        <v>1699</v>
      </c>
      <c r="B1709" s="12">
        <f t="shared" si="156"/>
        <v>39820.3125</v>
      </c>
      <c r="C1709" s="12">
        <f t="shared" si="157"/>
        <v>70.3125</v>
      </c>
      <c r="D1709" s="13">
        <f>32767+6983</f>
        <v>39750</v>
      </c>
      <c r="F1709" s="11">
        <v>1699</v>
      </c>
      <c r="G1709" s="12">
        <f t="shared" si="158"/>
        <v>39820.3125</v>
      </c>
      <c r="H1709" s="12">
        <f t="shared" si="159"/>
        <v>10.3125</v>
      </c>
      <c r="I1709" s="13">
        <f>32767+7043</f>
        <v>39810</v>
      </c>
      <c r="K1709" s="11">
        <v>1699</v>
      </c>
      <c r="L1709" s="12">
        <f t="shared" si="160"/>
        <v>39820.3125</v>
      </c>
      <c r="M1709" s="12">
        <f t="shared" si="161"/>
        <v>10.3125</v>
      </c>
      <c r="N1709" s="13">
        <f>32767+7043</f>
        <v>39810</v>
      </c>
    </row>
    <row r="1710" spans="1:14" x14ac:dyDescent="0.25">
      <c r="A1710" s="11">
        <v>1700</v>
      </c>
      <c r="B1710" s="12">
        <f t="shared" si="156"/>
        <v>39843.75</v>
      </c>
      <c r="C1710" s="12">
        <f t="shared" si="157"/>
        <v>93.75</v>
      </c>
      <c r="D1710" s="13">
        <f>32767+6983</f>
        <v>39750</v>
      </c>
      <c r="F1710" s="11">
        <v>1700</v>
      </c>
      <c r="G1710" s="12">
        <f t="shared" si="158"/>
        <v>39843.75</v>
      </c>
      <c r="H1710" s="12">
        <f t="shared" si="159"/>
        <v>8.75</v>
      </c>
      <c r="I1710" s="13">
        <f>32767+7068</f>
        <v>39835</v>
      </c>
      <c r="K1710" s="11">
        <v>1700</v>
      </c>
      <c r="L1710" s="12">
        <f t="shared" si="160"/>
        <v>39843.75</v>
      </c>
      <c r="M1710" s="12">
        <f t="shared" si="161"/>
        <v>8.75</v>
      </c>
      <c r="N1710" s="13">
        <f>32767+7068</f>
        <v>39835</v>
      </c>
    </row>
    <row r="1711" spans="1:14" x14ac:dyDescent="0.25">
      <c r="A1711" s="11">
        <v>1701</v>
      </c>
      <c r="B1711" s="12">
        <f t="shared" si="156"/>
        <v>39867.1875</v>
      </c>
      <c r="C1711" s="12">
        <f t="shared" si="157"/>
        <v>117.1875</v>
      </c>
      <c r="D1711" s="13">
        <f>32767+6983</f>
        <v>39750</v>
      </c>
      <c r="F1711" s="11">
        <v>1701</v>
      </c>
      <c r="G1711" s="12">
        <f t="shared" si="158"/>
        <v>39867.1875</v>
      </c>
      <c r="H1711" s="12">
        <f t="shared" si="159"/>
        <v>7.1875</v>
      </c>
      <c r="I1711" s="13">
        <f>32767+7093</f>
        <v>39860</v>
      </c>
      <c r="K1711" s="11">
        <v>1701</v>
      </c>
      <c r="L1711" s="12">
        <f t="shared" si="160"/>
        <v>39867.1875</v>
      </c>
      <c r="M1711" s="12">
        <f t="shared" si="161"/>
        <v>7.1875</v>
      </c>
      <c r="N1711" s="13">
        <f>32767+7093</f>
        <v>39860</v>
      </c>
    </row>
    <row r="1712" spans="1:14" x14ac:dyDescent="0.25">
      <c r="A1712" s="11">
        <v>1702</v>
      </c>
      <c r="B1712" s="12">
        <f t="shared" si="156"/>
        <v>39890.625</v>
      </c>
      <c r="C1712" s="12">
        <f t="shared" si="157"/>
        <v>140.625</v>
      </c>
      <c r="D1712" s="13">
        <f>32767+6983</f>
        <v>39750</v>
      </c>
      <c r="F1712" s="11">
        <v>1702</v>
      </c>
      <c r="G1712" s="12">
        <f t="shared" si="158"/>
        <v>39890.625</v>
      </c>
      <c r="H1712" s="12">
        <f t="shared" si="159"/>
        <v>5.625</v>
      </c>
      <c r="I1712" s="13">
        <f>32767+7118</f>
        <v>39885</v>
      </c>
      <c r="K1712" s="11">
        <v>1702</v>
      </c>
      <c r="L1712" s="12">
        <f t="shared" si="160"/>
        <v>39890.625</v>
      </c>
      <c r="M1712" s="12">
        <f t="shared" si="161"/>
        <v>5.625</v>
      </c>
      <c r="N1712" s="13">
        <f>32767+7118</f>
        <v>39885</v>
      </c>
    </row>
    <row r="1713" spans="1:14" x14ac:dyDescent="0.25">
      <c r="A1713" s="11">
        <v>1703</v>
      </c>
      <c r="B1713" s="12">
        <f t="shared" si="156"/>
        <v>39914.0625</v>
      </c>
      <c r="C1713" s="12">
        <f t="shared" si="157"/>
        <v>164.0625</v>
      </c>
      <c r="D1713" s="13">
        <f>32767+6983</f>
        <v>39750</v>
      </c>
      <c r="F1713" s="11">
        <v>1703</v>
      </c>
      <c r="G1713" s="12">
        <f t="shared" si="158"/>
        <v>39914.0625</v>
      </c>
      <c r="H1713" s="12">
        <f t="shared" si="159"/>
        <v>4.0625</v>
      </c>
      <c r="I1713" s="13">
        <f>32767+7143</f>
        <v>39910</v>
      </c>
      <c r="K1713" s="11">
        <v>1703</v>
      </c>
      <c r="L1713" s="12">
        <f t="shared" si="160"/>
        <v>39914.0625</v>
      </c>
      <c r="M1713" s="12">
        <f t="shared" si="161"/>
        <v>4.0625</v>
      </c>
      <c r="N1713" s="13">
        <f>32767+7143</f>
        <v>39910</v>
      </c>
    </row>
    <row r="1714" spans="1:14" x14ac:dyDescent="0.25">
      <c r="A1714" s="11">
        <v>1704</v>
      </c>
      <c r="B1714" s="12">
        <f t="shared" si="156"/>
        <v>39937.5</v>
      </c>
      <c r="C1714" s="12">
        <f t="shared" si="157"/>
        <v>187.5</v>
      </c>
      <c r="D1714" s="13">
        <f>32767+6983</f>
        <v>39750</v>
      </c>
      <c r="F1714" s="11">
        <v>1704</v>
      </c>
      <c r="G1714" s="12">
        <f t="shared" si="158"/>
        <v>39937.5</v>
      </c>
      <c r="H1714" s="12">
        <f t="shared" si="159"/>
        <v>2.5</v>
      </c>
      <c r="I1714" s="13">
        <f>32767+7168</f>
        <v>39935</v>
      </c>
      <c r="K1714" s="11">
        <v>1704</v>
      </c>
      <c r="L1714" s="12">
        <f t="shared" si="160"/>
        <v>39937.5</v>
      </c>
      <c r="M1714" s="12">
        <f t="shared" si="161"/>
        <v>2.5</v>
      </c>
      <c r="N1714" s="13">
        <f>32767+7168</f>
        <v>39935</v>
      </c>
    </row>
    <row r="1715" spans="1:14" x14ac:dyDescent="0.25">
      <c r="A1715" s="11">
        <v>1705</v>
      </c>
      <c r="B1715" s="12">
        <f t="shared" si="156"/>
        <v>39960.9375</v>
      </c>
      <c r="C1715" s="12">
        <f t="shared" si="157"/>
        <v>210.9375</v>
      </c>
      <c r="D1715" s="13">
        <f>32767+6983</f>
        <v>39750</v>
      </c>
      <c r="F1715" s="11">
        <v>1705</v>
      </c>
      <c r="G1715" s="12">
        <f t="shared" si="158"/>
        <v>39960.9375</v>
      </c>
      <c r="H1715" s="12">
        <f t="shared" si="159"/>
        <v>10.9375</v>
      </c>
      <c r="I1715" s="13">
        <f>32767+7183</f>
        <v>39950</v>
      </c>
      <c r="K1715" s="11">
        <v>1705</v>
      </c>
      <c r="L1715" s="12">
        <f t="shared" si="160"/>
        <v>39960.9375</v>
      </c>
      <c r="M1715" s="12">
        <f t="shared" si="161"/>
        <v>10.9375</v>
      </c>
      <c r="N1715" s="13">
        <f>32767+7183</f>
        <v>39950</v>
      </c>
    </row>
    <row r="1716" spans="1:14" x14ac:dyDescent="0.25">
      <c r="A1716" s="11">
        <v>1706</v>
      </c>
      <c r="B1716" s="12">
        <f t="shared" si="156"/>
        <v>39984.375</v>
      </c>
      <c r="C1716" s="12">
        <f t="shared" si="157"/>
        <v>234.375</v>
      </c>
      <c r="D1716" s="13">
        <f>32767+6983</f>
        <v>39750</v>
      </c>
      <c r="F1716" s="11">
        <v>1706</v>
      </c>
      <c r="G1716" s="12">
        <f t="shared" si="158"/>
        <v>39984.375</v>
      </c>
      <c r="H1716" s="12">
        <f t="shared" si="159"/>
        <v>9.375</v>
      </c>
      <c r="I1716" s="13">
        <f>32767+7208</f>
        <v>39975</v>
      </c>
      <c r="K1716" s="11">
        <v>1706</v>
      </c>
      <c r="L1716" s="12">
        <f t="shared" si="160"/>
        <v>39984.375</v>
      </c>
      <c r="M1716" s="12">
        <f t="shared" si="161"/>
        <v>9.375</v>
      </c>
      <c r="N1716" s="13">
        <f>32767+7208</f>
        <v>39975</v>
      </c>
    </row>
    <row r="1717" spans="1:14" x14ac:dyDescent="0.25">
      <c r="A1717" s="11">
        <v>1707</v>
      </c>
      <c r="B1717" s="12">
        <f t="shared" si="156"/>
        <v>40007.8125</v>
      </c>
      <c r="C1717" s="12">
        <f t="shared" si="157"/>
        <v>257.8125</v>
      </c>
      <c r="D1717" s="13">
        <f>32767+6983</f>
        <v>39750</v>
      </c>
      <c r="F1717" s="11">
        <v>1707</v>
      </c>
      <c r="G1717" s="12">
        <f t="shared" si="158"/>
        <v>40007.8125</v>
      </c>
      <c r="H1717" s="12">
        <f t="shared" si="159"/>
        <v>7.8125</v>
      </c>
      <c r="I1717" s="13">
        <f>32767+7233</f>
        <v>40000</v>
      </c>
      <c r="K1717" s="11">
        <v>1707</v>
      </c>
      <c r="L1717" s="12">
        <f t="shared" si="160"/>
        <v>40007.8125</v>
      </c>
      <c r="M1717" s="12">
        <f t="shared" si="161"/>
        <v>7.8125</v>
      </c>
      <c r="N1717" s="13">
        <f>32767+7233</f>
        <v>40000</v>
      </c>
    </row>
    <row r="1718" spans="1:14" x14ac:dyDescent="0.25">
      <c r="A1718" s="11">
        <v>1708</v>
      </c>
      <c r="B1718" s="12">
        <f t="shared" si="156"/>
        <v>40031.25</v>
      </c>
      <c r="C1718" s="12">
        <f t="shared" si="157"/>
        <v>281.25</v>
      </c>
      <c r="D1718" s="13">
        <f>32767+6983</f>
        <v>39750</v>
      </c>
      <c r="F1718" s="11">
        <v>1708</v>
      </c>
      <c r="G1718" s="12">
        <f t="shared" si="158"/>
        <v>40031.25</v>
      </c>
      <c r="H1718" s="12">
        <f t="shared" si="159"/>
        <v>6.25</v>
      </c>
      <c r="I1718" s="13">
        <f>32767+7258</f>
        <v>40025</v>
      </c>
      <c r="K1718" s="11">
        <v>1708</v>
      </c>
      <c r="L1718" s="12">
        <f t="shared" si="160"/>
        <v>40031.25</v>
      </c>
      <c r="M1718" s="12">
        <f t="shared" si="161"/>
        <v>6.25</v>
      </c>
      <c r="N1718" s="13">
        <f>32767+7258</f>
        <v>40025</v>
      </c>
    </row>
    <row r="1719" spans="1:14" x14ac:dyDescent="0.25">
      <c r="A1719" s="11">
        <v>1709</v>
      </c>
      <c r="B1719" s="12">
        <f t="shared" si="156"/>
        <v>40054.6875</v>
      </c>
      <c r="C1719" s="12">
        <f t="shared" si="157"/>
        <v>304.6875</v>
      </c>
      <c r="D1719" s="13">
        <f>32767+6983</f>
        <v>39750</v>
      </c>
      <c r="F1719" s="11">
        <v>1709</v>
      </c>
      <c r="G1719" s="12">
        <f t="shared" si="158"/>
        <v>40054.6875</v>
      </c>
      <c r="H1719" s="12">
        <f t="shared" si="159"/>
        <v>4.6875</v>
      </c>
      <c r="I1719" s="13">
        <f>32767+7283</f>
        <v>40050</v>
      </c>
      <c r="K1719" s="11">
        <v>1709</v>
      </c>
      <c r="L1719" s="12">
        <f t="shared" si="160"/>
        <v>40054.6875</v>
      </c>
      <c r="M1719" s="12">
        <f t="shared" si="161"/>
        <v>4.6875</v>
      </c>
      <c r="N1719" s="13">
        <f>32767+7283</f>
        <v>40050</v>
      </c>
    </row>
    <row r="1720" spans="1:14" x14ac:dyDescent="0.25">
      <c r="A1720" s="11">
        <v>1710</v>
      </c>
      <c r="B1720" s="12">
        <f t="shared" si="156"/>
        <v>40078.125</v>
      </c>
      <c r="C1720" s="12">
        <f t="shared" si="157"/>
        <v>328.125</v>
      </c>
      <c r="D1720" s="13">
        <f>32767+6983</f>
        <v>39750</v>
      </c>
      <c r="F1720" s="11">
        <v>1710</v>
      </c>
      <c r="G1720" s="12">
        <f t="shared" si="158"/>
        <v>40078.125</v>
      </c>
      <c r="H1720" s="12">
        <f t="shared" si="159"/>
        <v>3.125</v>
      </c>
      <c r="I1720" s="13">
        <f>32767+7308</f>
        <v>40075</v>
      </c>
      <c r="K1720" s="11">
        <v>1710</v>
      </c>
      <c r="L1720" s="12">
        <f t="shared" si="160"/>
        <v>40078.125</v>
      </c>
      <c r="M1720" s="12">
        <f t="shared" si="161"/>
        <v>3.125</v>
      </c>
      <c r="N1720" s="13">
        <f>32767+7308</f>
        <v>40075</v>
      </c>
    </row>
    <row r="1721" spans="1:14" x14ac:dyDescent="0.25">
      <c r="A1721" s="11">
        <v>1711</v>
      </c>
      <c r="B1721" s="12">
        <f t="shared" si="156"/>
        <v>40101.5625</v>
      </c>
      <c r="C1721" s="12">
        <f t="shared" si="157"/>
        <v>351.5625</v>
      </c>
      <c r="D1721" s="13">
        <f>32767+6983</f>
        <v>39750</v>
      </c>
      <c r="F1721" s="11">
        <v>1711</v>
      </c>
      <c r="G1721" s="12">
        <f t="shared" si="158"/>
        <v>40101.5625</v>
      </c>
      <c r="H1721" s="12">
        <f t="shared" si="159"/>
        <v>1.5625</v>
      </c>
      <c r="I1721" s="13">
        <f>32767+7333</f>
        <v>40100</v>
      </c>
      <c r="K1721" s="11">
        <v>1711</v>
      </c>
      <c r="L1721" s="12">
        <f t="shared" si="160"/>
        <v>40101.5625</v>
      </c>
      <c r="M1721" s="12">
        <f t="shared" si="161"/>
        <v>1.5625</v>
      </c>
      <c r="N1721" s="13">
        <f>32767+7333</f>
        <v>40100</v>
      </c>
    </row>
    <row r="1722" spans="1:14" x14ac:dyDescent="0.25">
      <c r="A1722" s="11">
        <v>1712</v>
      </c>
      <c r="B1722" s="12">
        <f t="shared" si="156"/>
        <v>40125</v>
      </c>
      <c r="C1722" s="12">
        <f t="shared" si="157"/>
        <v>0</v>
      </c>
      <c r="D1722" s="13">
        <f>32767+7358</f>
        <v>40125</v>
      </c>
      <c r="F1722" s="11">
        <v>1712</v>
      </c>
      <c r="G1722" s="12">
        <f t="shared" si="158"/>
        <v>40125</v>
      </c>
      <c r="H1722" s="12">
        <f t="shared" si="159"/>
        <v>0</v>
      </c>
      <c r="I1722" s="13">
        <f>32767+7358</f>
        <v>40125</v>
      </c>
      <c r="K1722" s="11">
        <v>1712</v>
      </c>
      <c r="L1722" s="12">
        <f t="shared" si="160"/>
        <v>40125</v>
      </c>
      <c r="M1722" s="12">
        <f t="shared" si="161"/>
        <v>0</v>
      </c>
      <c r="N1722" s="13">
        <f>32767+7358</f>
        <v>40125</v>
      </c>
    </row>
    <row r="1723" spans="1:14" x14ac:dyDescent="0.25">
      <c r="A1723" s="11">
        <v>1713</v>
      </c>
      <c r="B1723" s="12">
        <f t="shared" si="156"/>
        <v>40148.4375</v>
      </c>
      <c r="C1723" s="12">
        <f t="shared" si="157"/>
        <v>23.4375</v>
      </c>
      <c r="D1723" s="13">
        <f>32767+7358</f>
        <v>40125</v>
      </c>
      <c r="F1723" s="11">
        <v>1713</v>
      </c>
      <c r="G1723" s="12">
        <f t="shared" si="158"/>
        <v>40148.4375</v>
      </c>
      <c r="H1723" s="12">
        <f t="shared" si="159"/>
        <v>13.4375</v>
      </c>
      <c r="I1723" s="13">
        <f>32767+7368</f>
        <v>40135</v>
      </c>
      <c r="K1723" s="11">
        <v>1713</v>
      </c>
      <c r="L1723" s="12">
        <f t="shared" si="160"/>
        <v>40148.4375</v>
      </c>
      <c r="M1723" s="12">
        <f t="shared" si="161"/>
        <v>13.4375</v>
      </c>
      <c r="N1723" s="13">
        <f>32767+7368</f>
        <v>40135</v>
      </c>
    </row>
    <row r="1724" spans="1:14" x14ac:dyDescent="0.25">
      <c r="A1724" s="11">
        <v>1714</v>
      </c>
      <c r="B1724" s="12">
        <f t="shared" si="156"/>
        <v>40171.875</v>
      </c>
      <c r="C1724" s="12">
        <f t="shared" si="157"/>
        <v>46.875</v>
      </c>
      <c r="D1724" s="13">
        <f>32767+7358</f>
        <v>40125</v>
      </c>
      <c r="F1724" s="11">
        <v>1714</v>
      </c>
      <c r="G1724" s="12">
        <f t="shared" si="158"/>
        <v>40171.875</v>
      </c>
      <c r="H1724" s="12">
        <f t="shared" si="159"/>
        <v>11.875</v>
      </c>
      <c r="I1724" s="13">
        <f>32767+7393</f>
        <v>40160</v>
      </c>
      <c r="K1724" s="11">
        <v>1714</v>
      </c>
      <c r="L1724" s="12">
        <f t="shared" si="160"/>
        <v>40171.875</v>
      </c>
      <c r="M1724" s="12">
        <f t="shared" si="161"/>
        <v>11.875</v>
      </c>
      <c r="N1724" s="13">
        <f>32767+7393</f>
        <v>40160</v>
      </c>
    </row>
    <row r="1725" spans="1:14" x14ac:dyDescent="0.25">
      <c r="A1725" s="11">
        <v>1715</v>
      </c>
      <c r="B1725" s="12">
        <f t="shared" si="156"/>
        <v>40195.3125</v>
      </c>
      <c r="C1725" s="12">
        <f t="shared" si="157"/>
        <v>70.3125</v>
      </c>
      <c r="D1725" s="13">
        <f>32767+7358</f>
        <v>40125</v>
      </c>
      <c r="F1725" s="11">
        <v>1715</v>
      </c>
      <c r="G1725" s="12">
        <f t="shared" si="158"/>
        <v>40195.3125</v>
      </c>
      <c r="H1725" s="12">
        <f t="shared" si="159"/>
        <v>10.3125</v>
      </c>
      <c r="I1725" s="13">
        <f>32767+7418</f>
        <v>40185</v>
      </c>
      <c r="K1725" s="11">
        <v>1715</v>
      </c>
      <c r="L1725" s="12">
        <f t="shared" si="160"/>
        <v>40195.3125</v>
      </c>
      <c r="M1725" s="12">
        <f t="shared" si="161"/>
        <v>10.3125</v>
      </c>
      <c r="N1725" s="13">
        <f>32767+7418</f>
        <v>40185</v>
      </c>
    </row>
    <row r="1726" spans="1:14" x14ac:dyDescent="0.25">
      <c r="A1726" s="11">
        <v>1716</v>
      </c>
      <c r="B1726" s="12">
        <f t="shared" si="156"/>
        <v>40218.75</v>
      </c>
      <c r="C1726" s="12">
        <f t="shared" si="157"/>
        <v>93.75</v>
      </c>
      <c r="D1726" s="13">
        <f>32767+7358</f>
        <v>40125</v>
      </c>
      <c r="F1726" s="11">
        <v>1716</v>
      </c>
      <c r="G1726" s="12">
        <f t="shared" si="158"/>
        <v>40218.75</v>
      </c>
      <c r="H1726" s="12">
        <f t="shared" si="159"/>
        <v>8.75</v>
      </c>
      <c r="I1726" s="13">
        <f>32767+7443</f>
        <v>40210</v>
      </c>
      <c r="K1726" s="11">
        <v>1716</v>
      </c>
      <c r="L1726" s="12">
        <f t="shared" si="160"/>
        <v>40218.75</v>
      </c>
      <c r="M1726" s="12">
        <f t="shared" si="161"/>
        <v>8.75</v>
      </c>
      <c r="N1726" s="13">
        <f>32767+7443</f>
        <v>40210</v>
      </c>
    </row>
    <row r="1727" spans="1:14" x14ac:dyDescent="0.25">
      <c r="A1727" s="11">
        <v>1717</v>
      </c>
      <c r="B1727" s="12">
        <f t="shared" si="156"/>
        <v>40242.1875</v>
      </c>
      <c r="C1727" s="12">
        <f t="shared" si="157"/>
        <v>117.1875</v>
      </c>
      <c r="D1727" s="13">
        <f>32767+7358</f>
        <v>40125</v>
      </c>
      <c r="F1727" s="11">
        <v>1717</v>
      </c>
      <c r="G1727" s="12">
        <f t="shared" si="158"/>
        <v>40242.1875</v>
      </c>
      <c r="H1727" s="12">
        <f t="shared" si="159"/>
        <v>7.1875</v>
      </c>
      <c r="I1727" s="13">
        <f>32767+7468</f>
        <v>40235</v>
      </c>
      <c r="K1727" s="11">
        <v>1717</v>
      </c>
      <c r="L1727" s="12">
        <f t="shared" si="160"/>
        <v>40242.1875</v>
      </c>
      <c r="M1727" s="12">
        <f t="shared" si="161"/>
        <v>7.1875</v>
      </c>
      <c r="N1727" s="13">
        <f>32767+7468</f>
        <v>40235</v>
      </c>
    </row>
    <row r="1728" spans="1:14" x14ac:dyDescent="0.25">
      <c r="A1728" s="11">
        <v>1718</v>
      </c>
      <c r="B1728" s="12">
        <f t="shared" si="156"/>
        <v>40265.625</v>
      </c>
      <c r="C1728" s="12">
        <f t="shared" si="157"/>
        <v>140.625</v>
      </c>
      <c r="D1728" s="13">
        <f>32767+7358</f>
        <v>40125</v>
      </c>
      <c r="F1728" s="11">
        <v>1718</v>
      </c>
      <c r="G1728" s="12">
        <f t="shared" si="158"/>
        <v>40265.625</v>
      </c>
      <c r="H1728" s="12">
        <f t="shared" si="159"/>
        <v>5.625</v>
      </c>
      <c r="I1728" s="13">
        <f>32767+7493</f>
        <v>40260</v>
      </c>
      <c r="K1728" s="11">
        <v>1718</v>
      </c>
      <c r="L1728" s="12">
        <f t="shared" si="160"/>
        <v>40265.625</v>
      </c>
      <c r="M1728" s="12">
        <f t="shared" si="161"/>
        <v>5.625</v>
      </c>
      <c r="N1728" s="13">
        <f>32767+7493</f>
        <v>40260</v>
      </c>
    </row>
    <row r="1729" spans="1:14" x14ac:dyDescent="0.25">
      <c r="A1729" s="11">
        <v>1719</v>
      </c>
      <c r="B1729" s="12">
        <f t="shared" si="156"/>
        <v>40289.0625</v>
      </c>
      <c r="C1729" s="12">
        <f t="shared" si="157"/>
        <v>164.0625</v>
      </c>
      <c r="D1729" s="13">
        <f>32767+7358</f>
        <v>40125</v>
      </c>
      <c r="F1729" s="11">
        <v>1719</v>
      </c>
      <c r="G1729" s="12">
        <f t="shared" si="158"/>
        <v>40289.0625</v>
      </c>
      <c r="H1729" s="12">
        <f t="shared" si="159"/>
        <v>4.0625</v>
      </c>
      <c r="I1729" s="13">
        <f>32767+7518</f>
        <v>40285</v>
      </c>
      <c r="K1729" s="11">
        <v>1719</v>
      </c>
      <c r="L1729" s="12">
        <f t="shared" si="160"/>
        <v>40289.0625</v>
      </c>
      <c r="M1729" s="12">
        <f t="shared" si="161"/>
        <v>4.0625</v>
      </c>
      <c r="N1729" s="13">
        <f>32767+7518</f>
        <v>40285</v>
      </c>
    </row>
    <row r="1730" spans="1:14" x14ac:dyDescent="0.25">
      <c r="A1730" s="11">
        <v>1720</v>
      </c>
      <c r="B1730" s="12">
        <f t="shared" si="156"/>
        <v>40312.5</v>
      </c>
      <c r="C1730" s="12">
        <f t="shared" si="157"/>
        <v>187.5</v>
      </c>
      <c r="D1730" s="13">
        <f>32767+7358</f>
        <v>40125</v>
      </c>
      <c r="F1730" s="11">
        <v>1720</v>
      </c>
      <c r="G1730" s="12">
        <f t="shared" si="158"/>
        <v>40312.5</v>
      </c>
      <c r="H1730" s="12">
        <f t="shared" si="159"/>
        <v>2.5</v>
      </c>
      <c r="I1730" s="13">
        <f>32767+7543</f>
        <v>40310</v>
      </c>
      <c r="K1730" s="11">
        <v>1720</v>
      </c>
      <c r="L1730" s="12">
        <f t="shared" si="160"/>
        <v>40312.5</v>
      </c>
      <c r="M1730" s="12">
        <f t="shared" si="161"/>
        <v>2.5</v>
      </c>
      <c r="N1730" s="13">
        <f>32767+7543</f>
        <v>40310</v>
      </c>
    </row>
    <row r="1731" spans="1:14" x14ac:dyDescent="0.25">
      <c r="A1731" s="11">
        <v>1721</v>
      </c>
      <c r="B1731" s="12">
        <f t="shared" si="156"/>
        <v>40335.9375</v>
      </c>
      <c r="C1731" s="12">
        <f t="shared" si="157"/>
        <v>210.9375</v>
      </c>
      <c r="D1731" s="13">
        <f>32767+7358</f>
        <v>40125</v>
      </c>
      <c r="F1731" s="11">
        <v>1721</v>
      </c>
      <c r="G1731" s="12">
        <f t="shared" si="158"/>
        <v>40335.9375</v>
      </c>
      <c r="H1731" s="12">
        <f t="shared" si="159"/>
        <v>10.9375</v>
      </c>
      <c r="I1731" s="13">
        <f>32767+7558</f>
        <v>40325</v>
      </c>
      <c r="K1731" s="11">
        <v>1721</v>
      </c>
      <c r="L1731" s="12">
        <f t="shared" si="160"/>
        <v>40335.9375</v>
      </c>
      <c r="M1731" s="12">
        <f t="shared" si="161"/>
        <v>10.9375</v>
      </c>
      <c r="N1731" s="13">
        <f>32767+7558</f>
        <v>40325</v>
      </c>
    </row>
    <row r="1732" spans="1:14" x14ac:dyDescent="0.25">
      <c r="A1732" s="11">
        <v>1722</v>
      </c>
      <c r="B1732" s="12">
        <f t="shared" si="156"/>
        <v>40359.375</v>
      </c>
      <c r="C1732" s="12">
        <f t="shared" si="157"/>
        <v>234.375</v>
      </c>
      <c r="D1732" s="13">
        <f>32767+7358</f>
        <v>40125</v>
      </c>
      <c r="F1732" s="11">
        <v>1722</v>
      </c>
      <c r="G1732" s="12">
        <f t="shared" si="158"/>
        <v>40359.375</v>
      </c>
      <c r="H1732" s="12">
        <f t="shared" si="159"/>
        <v>9.375</v>
      </c>
      <c r="I1732" s="13">
        <f>32767+7583</f>
        <v>40350</v>
      </c>
      <c r="K1732" s="11">
        <v>1722</v>
      </c>
      <c r="L1732" s="12">
        <f t="shared" si="160"/>
        <v>40359.375</v>
      </c>
      <c r="M1732" s="12">
        <f t="shared" si="161"/>
        <v>9.375</v>
      </c>
      <c r="N1732" s="13">
        <f>32767+7583</f>
        <v>40350</v>
      </c>
    </row>
    <row r="1733" spans="1:14" x14ac:dyDescent="0.25">
      <c r="A1733" s="11">
        <v>1723</v>
      </c>
      <c r="B1733" s="12">
        <f t="shared" si="156"/>
        <v>40382.8125</v>
      </c>
      <c r="C1733" s="12">
        <f t="shared" si="157"/>
        <v>257.8125</v>
      </c>
      <c r="D1733" s="13">
        <f>32767+7358</f>
        <v>40125</v>
      </c>
      <c r="F1733" s="11">
        <v>1723</v>
      </c>
      <c r="G1733" s="12">
        <f t="shared" si="158"/>
        <v>40382.8125</v>
      </c>
      <c r="H1733" s="12">
        <f t="shared" si="159"/>
        <v>7.8125</v>
      </c>
      <c r="I1733" s="13">
        <f>32767+7608</f>
        <v>40375</v>
      </c>
      <c r="K1733" s="11">
        <v>1723</v>
      </c>
      <c r="L1733" s="12">
        <f t="shared" si="160"/>
        <v>40382.8125</v>
      </c>
      <c r="M1733" s="12">
        <f t="shared" si="161"/>
        <v>7.8125</v>
      </c>
      <c r="N1733" s="13">
        <f>32767+7608</f>
        <v>40375</v>
      </c>
    </row>
    <row r="1734" spans="1:14" x14ac:dyDescent="0.25">
      <c r="A1734" s="11">
        <v>1724</v>
      </c>
      <c r="B1734" s="12">
        <f t="shared" si="156"/>
        <v>40406.25</v>
      </c>
      <c r="C1734" s="12">
        <f t="shared" si="157"/>
        <v>281.25</v>
      </c>
      <c r="D1734" s="13">
        <f>32767+7358</f>
        <v>40125</v>
      </c>
      <c r="F1734" s="11">
        <v>1724</v>
      </c>
      <c r="G1734" s="12">
        <f t="shared" si="158"/>
        <v>40406.25</v>
      </c>
      <c r="H1734" s="12">
        <f t="shared" si="159"/>
        <v>6.25</v>
      </c>
      <c r="I1734" s="13">
        <f>32767+7633</f>
        <v>40400</v>
      </c>
      <c r="K1734" s="11">
        <v>1724</v>
      </c>
      <c r="L1734" s="12">
        <f t="shared" si="160"/>
        <v>40406.25</v>
      </c>
      <c r="M1734" s="12">
        <f t="shared" si="161"/>
        <v>6.25</v>
      </c>
      <c r="N1734" s="13">
        <f>32767+7633</f>
        <v>40400</v>
      </c>
    </row>
    <row r="1735" spans="1:14" x14ac:dyDescent="0.25">
      <c r="A1735" s="11">
        <v>1725</v>
      </c>
      <c r="B1735" s="12">
        <f t="shared" si="156"/>
        <v>40429.6875</v>
      </c>
      <c r="C1735" s="12">
        <f t="shared" si="157"/>
        <v>304.6875</v>
      </c>
      <c r="D1735" s="13">
        <f>32767+7358</f>
        <v>40125</v>
      </c>
      <c r="F1735" s="11">
        <v>1725</v>
      </c>
      <c r="G1735" s="12">
        <f t="shared" si="158"/>
        <v>40429.6875</v>
      </c>
      <c r="H1735" s="12">
        <f t="shared" si="159"/>
        <v>4.6875</v>
      </c>
      <c r="I1735" s="13">
        <f>32767+7658</f>
        <v>40425</v>
      </c>
      <c r="K1735" s="11">
        <v>1725</v>
      </c>
      <c r="L1735" s="12">
        <f t="shared" si="160"/>
        <v>40429.6875</v>
      </c>
      <c r="M1735" s="12">
        <f t="shared" si="161"/>
        <v>4.6875</v>
      </c>
      <c r="N1735" s="13">
        <f>32767+7658</f>
        <v>40425</v>
      </c>
    </row>
    <row r="1736" spans="1:14" x14ac:dyDescent="0.25">
      <c r="A1736" s="11">
        <v>1726</v>
      </c>
      <c r="B1736" s="12">
        <f t="shared" si="156"/>
        <v>40453.125</v>
      </c>
      <c r="C1736" s="12">
        <f t="shared" si="157"/>
        <v>328.125</v>
      </c>
      <c r="D1736" s="13">
        <f>32767+7358</f>
        <v>40125</v>
      </c>
      <c r="F1736" s="11">
        <v>1726</v>
      </c>
      <c r="G1736" s="12">
        <f t="shared" si="158"/>
        <v>40453.125</v>
      </c>
      <c r="H1736" s="12">
        <f t="shared" si="159"/>
        <v>3.125</v>
      </c>
      <c r="I1736" s="13">
        <f>32767+7683</f>
        <v>40450</v>
      </c>
      <c r="K1736" s="11">
        <v>1726</v>
      </c>
      <c r="L1736" s="12">
        <f t="shared" si="160"/>
        <v>40453.125</v>
      </c>
      <c r="M1736" s="12">
        <f t="shared" si="161"/>
        <v>3.125</v>
      </c>
      <c r="N1736" s="13">
        <f>32767+7683</f>
        <v>40450</v>
      </c>
    </row>
    <row r="1737" spans="1:14" x14ac:dyDescent="0.25">
      <c r="A1737" s="11">
        <v>1727</v>
      </c>
      <c r="B1737" s="12">
        <f t="shared" si="156"/>
        <v>40476.5625</v>
      </c>
      <c r="C1737" s="12">
        <f t="shared" si="157"/>
        <v>351.5625</v>
      </c>
      <c r="D1737" s="13">
        <f>32767+7358</f>
        <v>40125</v>
      </c>
      <c r="F1737" s="11">
        <v>1727</v>
      </c>
      <c r="G1737" s="12">
        <f t="shared" si="158"/>
        <v>40476.5625</v>
      </c>
      <c r="H1737" s="12">
        <f t="shared" si="159"/>
        <v>1.5625</v>
      </c>
      <c r="I1737" s="13">
        <f>32767+7708</f>
        <v>40475</v>
      </c>
      <c r="K1737" s="11">
        <v>1727</v>
      </c>
      <c r="L1737" s="12">
        <f t="shared" si="160"/>
        <v>40476.5625</v>
      </c>
      <c r="M1737" s="12">
        <f t="shared" si="161"/>
        <v>1.5625</v>
      </c>
      <c r="N1737" s="13">
        <f>32767+7708</f>
        <v>40475</v>
      </c>
    </row>
    <row r="1738" spans="1:14" x14ac:dyDescent="0.25">
      <c r="A1738" s="11">
        <v>1728</v>
      </c>
      <c r="B1738" s="12">
        <f t="shared" si="156"/>
        <v>40500</v>
      </c>
      <c r="C1738" s="12">
        <f t="shared" si="157"/>
        <v>0</v>
      </c>
      <c r="D1738" s="13">
        <f>32767+7733</f>
        <v>40500</v>
      </c>
      <c r="F1738" s="11">
        <v>1728</v>
      </c>
      <c r="G1738" s="12">
        <f t="shared" si="158"/>
        <v>40500</v>
      </c>
      <c r="H1738" s="12">
        <f t="shared" si="159"/>
        <v>0</v>
      </c>
      <c r="I1738" s="13">
        <f>32767+7733</f>
        <v>40500</v>
      </c>
      <c r="K1738" s="11">
        <v>1728</v>
      </c>
      <c r="L1738" s="12">
        <f t="shared" si="160"/>
        <v>40500</v>
      </c>
      <c r="M1738" s="12">
        <f t="shared" si="161"/>
        <v>0</v>
      </c>
      <c r="N1738" s="13">
        <f>32767+7733</f>
        <v>40500</v>
      </c>
    </row>
    <row r="1739" spans="1:14" x14ac:dyDescent="0.25">
      <c r="A1739" s="11">
        <v>1729</v>
      </c>
      <c r="B1739" s="12">
        <f t="shared" si="156"/>
        <v>40523.4375</v>
      </c>
      <c r="C1739" s="12">
        <f t="shared" si="157"/>
        <v>23.4375</v>
      </c>
      <c r="D1739" s="13">
        <f>32767+7733</f>
        <v>40500</v>
      </c>
      <c r="F1739" s="11">
        <v>1729</v>
      </c>
      <c r="G1739" s="12">
        <f t="shared" si="158"/>
        <v>40523.4375</v>
      </c>
      <c r="H1739" s="12">
        <f t="shared" si="159"/>
        <v>13.4375</v>
      </c>
      <c r="I1739" s="13">
        <f>32767+7743</f>
        <v>40510</v>
      </c>
      <c r="K1739" s="11">
        <v>1729</v>
      </c>
      <c r="L1739" s="12">
        <f t="shared" si="160"/>
        <v>40523.4375</v>
      </c>
      <c r="M1739" s="12">
        <f t="shared" si="161"/>
        <v>13.4375</v>
      </c>
      <c r="N1739" s="13">
        <f>32767+7743</f>
        <v>40510</v>
      </c>
    </row>
    <row r="1740" spans="1:14" x14ac:dyDescent="0.25">
      <c r="A1740" s="11">
        <v>1730</v>
      </c>
      <c r="B1740" s="12">
        <f t="shared" si="156"/>
        <v>40546.875</v>
      </c>
      <c r="C1740" s="12">
        <f t="shared" si="157"/>
        <v>46.875</v>
      </c>
      <c r="D1740" s="13">
        <f>32767+7733</f>
        <v>40500</v>
      </c>
      <c r="F1740" s="11">
        <v>1730</v>
      </c>
      <c r="G1740" s="12">
        <f t="shared" si="158"/>
        <v>40546.875</v>
      </c>
      <c r="H1740" s="12">
        <f t="shared" si="159"/>
        <v>11.875</v>
      </c>
      <c r="I1740" s="13">
        <f>32767+7768</f>
        <v>40535</v>
      </c>
      <c r="K1740" s="11">
        <v>1730</v>
      </c>
      <c r="L1740" s="12">
        <f t="shared" si="160"/>
        <v>40546.875</v>
      </c>
      <c r="M1740" s="12">
        <f t="shared" si="161"/>
        <v>11.875</v>
      </c>
      <c r="N1740" s="13">
        <f>32767+7768</f>
        <v>40535</v>
      </c>
    </row>
    <row r="1741" spans="1:14" x14ac:dyDescent="0.25">
      <c r="A1741" s="11">
        <v>1731</v>
      </c>
      <c r="B1741" s="12">
        <f t="shared" ref="B1741:B1804" si="162">A1741*375/16</f>
        <v>40570.3125</v>
      </c>
      <c r="C1741" s="12">
        <f t="shared" ref="C1741:C1804" si="163">B1741-D1741</f>
        <v>70.3125</v>
      </c>
      <c r="D1741" s="13">
        <f>32767+7733</f>
        <v>40500</v>
      </c>
      <c r="F1741" s="11">
        <v>1731</v>
      </c>
      <c r="G1741" s="12">
        <f t="shared" ref="G1741:G1804" si="164">F1741*375/16</f>
        <v>40570.3125</v>
      </c>
      <c r="H1741" s="12">
        <f t="shared" ref="H1741:H1804" si="165">G1741-I1741</f>
        <v>10.3125</v>
      </c>
      <c r="I1741" s="13">
        <f>32767+7793</f>
        <v>40560</v>
      </c>
      <c r="K1741" s="11">
        <v>1731</v>
      </c>
      <c r="L1741" s="12">
        <f t="shared" ref="L1741:L1804" si="166">K1741*375/16</f>
        <v>40570.3125</v>
      </c>
      <c r="M1741" s="12">
        <f t="shared" ref="M1741:M1804" si="167">L1741-N1741</f>
        <v>10.3125</v>
      </c>
      <c r="N1741" s="13">
        <f>32767+7793</f>
        <v>40560</v>
      </c>
    </row>
    <row r="1742" spans="1:14" x14ac:dyDescent="0.25">
      <c r="A1742" s="11">
        <v>1732</v>
      </c>
      <c r="B1742" s="12">
        <f t="shared" si="162"/>
        <v>40593.75</v>
      </c>
      <c r="C1742" s="12">
        <f t="shared" si="163"/>
        <v>93.75</v>
      </c>
      <c r="D1742" s="13">
        <f>32767+7733</f>
        <v>40500</v>
      </c>
      <c r="F1742" s="11">
        <v>1732</v>
      </c>
      <c r="G1742" s="12">
        <f t="shared" si="164"/>
        <v>40593.75</v>
      </c>
      <c r="H1742" s="12">
        <f t="shared" si="165"/>
        <v>8.75</v>
      </c>
      <c r="I1742" s="13">
        <f>32767+7818</f>
        <v>40585</v>
      </c>
      <c r="K1742" s="11">
        <v>1732</v>
      </c>
      <c r="L1742" s="12">
        <f t="shared" si="166"/>
        <v>40593.75</v>
      </c>
      <c r="M1742" s="12">
        <f t="shared" si="167"/>
        <v>8.75</v>
      </c>
      <c r="N1742" s="13">
        <f>32767+7818</f>
        <v>40585</v>
      </c>
    </row>
    <row r="1743" spans="1:14" x14ac:dyDescent="0.25">
      <c r="A1743" s="11">
        <v>1733</v>
      </c>
      <c r="B1743" s="12">
        <f t="shared" si="162"/>
        <v>40617.1875</v>
      </c>
      <c r="C1743" s="12">
        <f t="shared" si="163"/>
        <v>117.1875</v>
      </c>
      <c r="D1743" s="13">
        <f>32767+7733</f>
        <v>40500</v>
      </c>
      <c r="F1743" s="11">
        <v>1733</v>
      </c>
      <c r="G1743" s="12">
        <f t="shared" si="164"/>
        <v>40617.1875</v>
      </c>
      <c r="H1743" s="12">
        <f t="shared" si="165"/>
        <v>7.1875</v>
      </c>
      <c r="I1743" s="13">
        <f>32767+7843</f>
        <v>40610</v>
      </c>
      <c r="K1743" s="11">
        <v>1733</v>
      </c>
      <c r="L1743" s="12">
        <f t="shared" si="166"/>
        <v>40617.1875</v>
      </c>
      <c r="M1743" s="12">
        <f t="shared" si="167"/>
        <v>7.1875</v>
      </c>
      <c r="N1743" s="13">
        <f>32767+7843</f>
        <v>40610</v>
      </c>
    </row>
    <row r="1744" spans="1:14" x14ac:dyDescent="0.25">
      <c r="A1744" s="11">
        <v>1734</v>
      </c>
      <c r="B1744" s="12">
        <f t="shared" si="162"/>
        <v>40640.625</v>
      </c>
      <c r="C1744" s="12">
        <f t="shared" si="163"/>
        <v>140.625</v>
      </c>
      <c r="D1744" s="13">
        <f>32767+7733</f>
        <v>40500</v>
      </c>
      <c r="F1744" s="11">
        <v>1734</v>
      </c>
      <c r="G1744" s="12">
        <f t="shared" si="164"/>
        <v>40640.625</v>
      </c>
      <c r="H1744" s="12">
        <f t="shared" si="165"/>
        <v>5.625</v>
      </c>
      <c r="I1744" s="13">
        <f>32767+7868</f>
        <v>40635</v>
      </c>
      <c r="K1744" s="11">
        <v>1734</v>
      </c>
      <c r="L1744" s="12">
        <f t="shared" si="166"/>
        <v>40640.625</v>
      </c>
      <c r="M1744" s="12">
        <f t="shared" si="167"/>
        <v>5.625</v>
      </c>
      <c r="N1744" s="13">
        <f>32767+7868</f>
        <v>40635</v>
      </c>
    </row>
    <row r="1745" spans="1:14" x14ac:dyDescent="0.25">
      <c r="A1745" s="11">
        <v>1735</v>
      </c>
      <c r="B1745" s="12">
        <f t="shared" si="162"/>
        <v>40664.0625</v>
      </c>
      <c r="C1745" s="12">
        <f t="shared" si="163"/>
        <v>164.0625</v>
      </c>
      <c r="D1745" s="13">
        <f>32767+7733</f>
        <v>40500</v>
      </c>
      <c r="F1745" s="11">
        <v>1735</v>
      </c>
      <c r="G1745" s="12">
        <f t="shared" si="164"/>
        <v>40664.0625</v>
      </c>
      <c r="H1745" s="12">
        <f t="shared" si="165"/>
        <v>4.0625</v>
      </c>
      <c r="I1745" s="13">
        <f>32767+7893</f>
        <v>40660</v>
      </c>
      <c r="K1745" s="11">
        <v>1735</v>
      </c>
      <c r="L1745" s="12">
        <f t="shared" si="166"/>
        <v>40664.0625</v>
      </c>
      <c r="M1745" s="12">
        <f t="shared" si="167"/>
        <v>4.0625</v>
      </c>
      <c r="N1745" s="13">
        <f>32767+7893</f>
        <v>40660</v>
      </c>
    </row>
    <row r="1746" spans="1:14" x14ac:dyDescent="0.25">
      <c r="A1746" s="11">
        <v>1736</v>
      </c>
      <c r="B1746" s="12">
        <f t="shared" si="162"/>
        <v>40687.5</v>
      </c>
      <c r="C1746" s="12">
        <f t="shared" si="163"/>
        <v>187.5</v>
      </c>
      <c r="D1746" s="13">
        <f>32767+7733</f>
        <v>40500</v>
      </c>
      <c r="F1746" s="11">
        <v>1736</v>
      </c>
      <c r="G1746" s="12">
        <f t="shared" si="164"/>
        <v>40687.5</v>
      </c>
      <c r="H1746" s="12">
        <f t="shared" si="165"/>
        <v>2.5</v>
      </c>
      <c r="I1746" s="13">
        <f>32767+7918</f>
        <v>40685</v>
      </c>
      <c r="K1746" s="11">
        <v>1736</v>
      </c>
      <c r="L1746" s="12">
        <f t="shared" si="166"/>
        <v>40687.5</v>
      </c>
      <c r="M1746" s="12">
        <f t="shared" si="167"/>
        <v>2.5</v>
      </c>
      <c r="N1746" s="13">
        <f>32767+7918</f>
        <v>40685</v>
      </c>
    </row>
    <row r="1747" spans="1:14" x14ac:dyDescent="0.25">
      <c r="A1747" s="11">
        <v>1737</v>
      </c>
      <c r="B1747" s="12">
        <f t="shared" si="162"/>
        <v>40710.9375</v>
      </c>
      <c r="C1747" s="12">
        <f t="shared" si="163"/>
        <v>210.9375</v>
      </c>
      <c r="D1747" s="13">
        <f>32767+7733</f>
        <v>40500</v>
      </c>
      <c r="F1747" s="11">
        <v>1737</v>
      </c>
      <c r="G1747" s="12">
        <f t="shared" si="164"/>
        <v>40710.9375</v>
      </c>
      <c r="H1747" s="12">
        <f t="shared" si="165"/>
        <v>10.9375</v>
      </c>
      <c r="I1747" s="13">
        <f>32767+7933</f>
        <v>40700</v>
      </c>
      <c r="K1747" s="11">
        <v>1737</v>
      </c>
      <c r="L1747" s="12">
        <f t="shared" si="166"/>
        <v>40710.9375</v>
      </c>
      <c r="M1747" s="12">
        <f t="shared" si="167"/>
        <v>10.9375</v>
      </c>
      <c r="N1747" s="13">
        <f>32767+7933</f>
        <v>40700</v>
      </c>
    </row>
    <row r="1748" spans="1:14" x14ac:dyDescent="0.25">
      <c r="A1748" s="11">
        <v>1738</v>
      </c>
      <c r="B1748" s="12">
        <f t="shared" si="162"/>
        <v>40734.375</v>
      </c>
      <c r="C1748" s="12">
        <f t="shared" si="163"/>
        <v>234.375</v>
      </c>
      <c r="D1748" s="13">
        <f>32767+7733</f>
        <v>40500</v>
      </c>
      <c r="F1748" s="11">
        <v>1738</v>
      </c>
      <c r="G1748" s="12">
        <f t="shared" si="164"/>
        <v>40734.375</v>
      </c>
      <c r="H1748" s="12">
        <f t="shared" si="165"/>
        <v>9.375</v>
      </c>
      <c r="I1748" s="13">
        <f>32767+7958</f>
        <v>40725</v>
      </c>
      <c r="K1748" s="11">
        <v>1738</v>
      </c>
      <c r="L1748" s="12">
        <f t="shared" si="166"/>
        <v>40734.375</v>
      </c>
      <c r="M1748" s="12">
        <f t="shared" si="167"/>
        <v>9.375</v>
      </c>
      <c r="N1748" s="13">
        <f>32767+7958</f>
        <v>40725</v>
      </c>
    </row>
    <row r="1749" spans="1:14" x14ac:dyDescent="0.25">
      <c r="A1749" s="11">
        <v>1739</v>
      </c>
      <c r="B1749" s="12">
        <f t="shared" si="162"/>
        <v>40757.8125</v>
      </c>
      <c r="C1749" s="12">
        <f t="shared" si="163"/>
        <v>257.8125</v>
      </c>
      <c r="D1749" s="13">
        <f>32767+7733</f>
        <v>40500</v>
      </c>
      <c r="F1749" s="11">
        <v>1739</v>
      </c>
      <c r="G1749" s="12">
        <f t="shared" si="164"/>
        <v>40757.8125</v>
      </c>
      <c r="H1749" s="12">
        <f t="shared" si="165"/>
        <v>7.8125</v>
      </c>
      <c r="I1749" s="13">
        <f>32767+7983</f>
        <v>40750</v>
      </c>
      <c r="K1749" s="11">
        <v>1739</v>
      </c>
      <c r="L1749" s="12">
        <f t="shared" si="166"/>
        <v>40757.8125</v>
      </c>
      <c r="M1749" s="12">
        <f t="shared" si="167"/>
        <v>7.8125</v>
      </c>
      <c r="N1749" s="13">
        <f>32767+7983</f>
        <v>40750</v>
      </c>
    </row>
    <row r="1750" spans="1:14" x14ac:dyDescent="0.25">
      <c r="A1750" s="11">
        <v>1740</v>
      </c>
      <c r="B1750" s="12">
        <f t="shared" si="162"/>
        <v>40781.25</v>
      </c>
      <c r="C1750" s="12">
        <f t="shared" si="163"/>
        <v>281.25</v>
      </c>
      <c r="D1750" s="13">
        <f>32767+7733</f>
        <v>40500</v>
      </c>
      <c r="F1750" s="11">
        <v>1740</v>
      </c>
      <c r="G1750" s="12">
        <f t="shared" si="164"/>
        <v>40781.25</v>
      </c>
      <c r="H1750" s="12">
        <f t="shared" si="165"/>
        <v>6.25</v>
      </c>
      <c r="I1750" s="13">
        <f>32767+8008</f>
        <v>40775</v>
      </c>
      <c r="K1750" s="11">
        <v>1740</v>
      </c>
      <c r="L1750" s="12">
        <f t="shared" si="166"/>
        <v>40781.25</v>
      </c>
      <c r="M1750" s="12">
        <f t="shared" si="167"/>
        <v>6.25</v>
      </c>
      <c r="N1750" s="13">
        <f>32767+8008</f>
        <v>40775</v>
      </c>
    </row>
    <row r="1751" spans="1:14" x14ac:dyDescent="0.25">
      <c r="A1751" s="11">
        <v>1741</v>
      </c>
      <c r="B1751" s="12">
        <f t="shared" si="162"/>
        <v>40804.6875</v>
      </c>
      <c r="C1751" s="12">
        <f t="shared" si="163"/>
        <v>304.6875</v>
      </c>
      <c r="D1751" s="13">
        <f>32767+7733</f>
        <v>40500</v>
      </c>
      <c r="F1751" s="11">
        <v>1741</v>
      </c>
      <c r="G1751" s="12">
        <f t="shared" si="164"/>
        <v>40804.6875</v>
      </c>
      <c r="H1751" s="12">
        <f t="shared" si="165"/>
        <v>4.6875</v>
      </c>
      <c r="I1751" s="13">
        <f>32767+8033</f>
        <v>40800</v>
      </c>
      <c r="K1751" s="11">
        <v>1741</v>
      </c>
      <c r="L1751" s="12">
        <f t="shared" si="166"/>
        <v>40804.6875</v>
      </c>
      <c r="M1751" s="12">
        <f t="shared" si="167"/>
        <v>4.6875</v>
      </c>
      <c r="N1751" s="13">
        <f>32767+8033</f>
        <v>40800</v>
      </c>
    </row>
    <row r="1752" spans="1:14" x14ac:dyDescent="0.25">
      <c r="A1752" s="11">
        <v>1742</v>
      </c>
      <c r="B1752" s="12">
        <f t="shared" si="162"/>
        <v>40828.125</v>
      </c>
      <c r="C1752" s="12">
        <f t="shared" si="163"/>
        <v>328.125</v>
      </c>
      <c r="D1752" s="13">
        <f>32767+7733</f>
        <v>40500</v>
      </c>
      <c r="F1752" s="11">
        <v>1742</v>
      </c>
      <c r="G1752" s="12">
        <f t="shared" si="164"/>
        <v>40828.125</v>
      </c>
      <c r="H1752" s="12">
        <f t="shared" si="165"/>
        <v>3.125</v>
      </c>
      <c r="I1752" s="13">
        <f>32767+8058</f>
        <v>40825</v>
      </c>
      <c r="K1752" s="11">
        <v>1742</v>
      </c>
      <c r="L1752" s="12">
        <f t="shared" si="166"/>
        <v>40828.125</v>
      </c>
      <c r="M1752" s="12">
        <f t="shared" si="167"/>
        <v>3.125</v>
      </c>
      <c r="N1752" s="13">
        <f>32767+8058</f>
        <v>40825</v>
      </c>
    </row>
    <row r="1753" spans="1:14" x14ac:dyDescent="0.25">
      <c r="A1753" s="11">
        <v>1743</v>
      </c>
      <c r="B1753" s="12">
        <f t="shared" si="162"/>
        <v>40851.5625</v>
      </c>
      <c r="C1753" s="12">
        <f t="shared" si="163"/>
        <v>351.5625</v>
      </c>
      <c r="D1753" s="13">
        <f>32767+7733</f>
        <v>40500</v>
      </c>
      <c r="F1753" s="11">
        <v>1743</v>
      </c>
      <c r="G1753" s="12">
        <f t="shared" si="164"/>
        <v>40851.5625</v>
      </c>
      <c r="H1753" s="12">
        <f t="shared" si="165"/>
        <v>1.5625</v>
      </c>
      <c r="I1753" s="13">
        <f>32767+8083</f>
        <v>40850</v>
      </c>
      <c r="K1753" s="11">
        <v>1743</v>
      </c>
      <c r="L1753" s="12">
        <f t="shared" si="166"/>
        <v>40851.5625</v>
      </c>
      <c r="M1753" s="12">
        <f t="shared" si="167"/>
        <v>1.5625</v>
      </c>
      <c r="N1753" s="13">
        <f>32767+8083</f>
        <v>40850</v>
      </c>
    </row>
    <row r="1754" spans="1:14" x14ac:dyDescent="0.25">
      <c r="A1754" s="11">
        <v>1744</v>
      </c>
      <c r="B1754" s="12">
        <f t="shared" si="162"/>
        <v>40875</v>
      </c>
      <c r="C1754" s="12">
        <f t="shared" si="163"/>
        <v>0</v>
      </c>
      <c r="D1754" s="13">
        <f>32767+8108</f>
        <v>40875</v>
      </c>
      <c r="F1754" s="11">
        <v>1744</v>
      </c>
      <c r="G1754" s="12">
        <f t="shared" si="164"/>
        <v>40875</v>
      </c>
      <c r="H1754" s="12">
        <f t="shared" si="165"/>
        <v>0</v>
      </c>
      <c r="I1754" s="13">
        <f>32767+8108</f>
        <v>40875</v>
      </c>
      <c r="K1754" s="11">
        <v>1744</v>
      </c>
      <c r="L1754" s="12">
        <f t="shared" si="166"/>
        <v>40875</v>
      </c>
      <c r="M1754" s="12">
        <f t="shared" si="167"/>
        <v>0</v>
      </c>
      <c r="N1754" s="13">
        <f>32767+8108</f>
        <v>40875</v>
      </c>
    </row>
    <row r="1755" spans="1:14" x14ac:dyDescent="0.25">
      <c r="A1755" s="11">
        <v>1745</v>
      </c>
      <c r="B1755" s="12">
        <f t="shared" si="162"/>
        <v>40898.4375</v>
      </c>
      <c r="C1755" s="12">
        <f t="shared" si="163"/>
        <v>23.4375</v>
      </c>
      <c r="D1755" s="13">
        <f>32767+8108</f>
        <v>40875</v>
      </c>
      <c r="F1755" s="11">
        <v>1745</v>
      </c>
      <c r="G1755" s="12">
        <f t="shared" si="164"/>
        <v>40898.4375</v>
      </c>
      <c r="H1755" s="12">
        <f t="shared" si="165"/>
        <v>13.4375</v>
      </c>
      <c r="I1755" s="13">
        <f>32767+8118</f>
        <v>40885</v>
      </c>
      <c r="K1755" s="11">
        <v>1745</v>
      </c>
      <c r="L1755" s="12">
        <f t="shared" si="166"/>
        <v>40898.4375</v>
      </c>
      <c r="M1755" s="12">
        <f t="shared" si="167"/>
        <v>13.4375</v>
      </c>
      <c r="N1755" s="13">
        <f>32767+8118</f>
        <v>40885</v>
      </c>
    </row>
    <row r="1756" spans="1:14" x14ac:dyDescent="0.25">
      <c r="A1756" s="11">
        <v>1746</v>
      </c>
      <c r="B1756" s="12">
        <f t="shared" si="162"/>
        <v>40921.875</v>
      </c>
      <c r="C1756" s="12">
        <f t="shared" si="163"/>
        <v>46.875</v>
      </c>
      <c r="D1756" s="13">
        <f>32767+8108</f>
        <v>40875</v>
      </c>
      <c r="F1756" s="11">
        <v>1746</v>
      </c>
      <c r="G1756" s="12">
        <f t="shared" si="164"/>
        <v>40921.875</v>
      </c>
      <c r="H1756" s="12">
        <f t="shared" si="165"/>
        <v>11.875</v>
      </c>
      <c r="I1756" s="13">
        <f>32767+8143</f>
        <v>40910</v>
      </c>
      <c r="K1756" s="11">
        <v>1746</v>
      </c>
      <c r="L1756" s="12">
        <f t="shared" si="166"/>
        <v>40921.875</v>
      </c>
      <c r="M1756" s="12">
        <f t="shared" si="167"/>
        <v>11.875</v>
      </c>
      <c r="N1756" s="13">
        <f>32767+8143</f>
        <v>40910</v>
      </c>
    </row>
    <row r="1757" spans="1:14" x14ac:dyDescent="0.25">
      <c r="A1757" s="11">
        <v>1747</v>
      </c>
      <c r="B1757" s="12">
        <f t="shared" si="162"/>
        <v>40945.3125</v>
      </c>
      <c r="C1757" s="12">
        <f t="shared" si="163"/>
        <v>70.3125</v>
      </c>
      <c r="D1757" s="13">
        <f>32767+8108</f>
        <v>40875</v>
      </c>
      <c r="F1757" s="11">
        <v>1747</v>
      </c>
      <c r="G1757" s="12">
        <f t="shared" si="164"/>
        <v>40945.3125</v>
      </c>
      <c r="H1757" s="12">
        <f t="shared" si="165"/>
        <v>10.3125</v>
      </c>
      <c r="I1757" s="13">
        <f>32767+8168</f>
        <v>40935</v>
      </c>
      <c r="K1757" s="11">
        <v>1747</v>
      </c>
      <c r="L1757" s="12">
        <f t="shared" si="166"/>
        <v>40945.3125</v>
      </c>
      <c r="M1757" s="12">
        <f t="shared" si="167"/>
        <v>10.3125</v>
      </c>
      <c r="N1757" s="13">
        <f>32767+8168</f>
        <v>40935</v>
      </c>
    </row>
    <row r="1758" spans="1:14" x14ac:dyDescent="0.25">
      <c r="A1758" s="11">
        <v>1748</v>
      </c>
      <c r="B1758" s="12">
        <f t="shared" si="162"/>
        <v>40968.75</v>
      </c>
      <c r="C1758" s="12">
        <f t="shared" si="163"/>
        <v>93.75</v>
      </c>
      <c r="D1758" s="13">
        <f>32767+8108</f>
        <v>40875</v>
      </c>
      <c r="F1758" s="11">
        <v>1748</v>
      </c>
      <c r="G1758" s="12">
        <f t="shared" si="164"/>
        <v>40968.75</v>
      </c>
      <c r="H1758" s="12">
        <f t="shared" si="165"/>
        <v>8.75</v>
      </c>
      <c r="I1758" s="13">
        <f>32767+8193</f>
        <v>40960</v>
      </c>
      <c r="K1758" s="11">
        <v>1748</v>
      </c>
      <c r="L1758" s="12">
        <f t="shared" si="166"/>
        <v>40968.75</v>
      </c>
      <c r="M1758" s="12">
        <f t="shared" si="167"/>
        <v>8.75</v>
      </c>
      <c r="N1758" s="13">
        <f>32767+8193</f>
        <v>40960</v>
      </c>
    </row>
    <row r="1759" spans="1:14" x14ac:dyDescent="0.25">
      <c r="A1759" s="11">
        <v>1749</v>
      </c>
      <c r="B1759" s="12">
        <f t="shared" si="162"/>
        <v>40992.1875</v>
      </c>
      <c r="C1759" s="12">
        <f t="shared" si="163"/>
        <v>117.1875</v>
      </c>
      <c r="D1759" s="13">
        <f>32767+8108</f>
        <v>40875</v>
      </c>
      <c r="F1759" s="11">
        <v>1749</v>
      </c>
      <c r="G1759" s="12">
        <f t="shared" si="164"/>
        <v>40992.1875</v>
      </c>
      <c r="H1759" s="12">
        <f t="shared" si="165"/>
        <v>7.1875</v>
      </c>
      <c r="I1759" s="13">
        <f>32767+8218</f>
        <v>40985</v>
      </c>
      <c r="K1759" s="11">
        <v>1749</v>
      </c>
      <c r="L1759" s="12">
        <f t="shared" si="166"/>
        <v>40992.1875</v>
      </c>
      <c r="M1759" s="12">
        <f t="shared" si="167"/>
        <v>7.1875</v>
      </c>
      <c r="N1759" s="13">
        <f>32767+8218</f>
        <v>40985</v>
      </c>
    </row>
    <row r="1760" spans="1:14" x14ac:dyDescent="0.25">
      <c r="A1760" s="11">
        <v>1750</v>
      </c>
      <c r="B1760" s="12">
        <f t="shared" si="162"/>
        <v>41015.625</v>
      </c>
      <c r="C1760" s="12">
        <f t="shared" si="163"/>
        <v>140.625</v>
      </c>
      <c r="D1760" s="13">
        <f>32767+8108</f>
        <v>40875</v>
      </c>
      <c r="F1760" s="11">
        <v>1750</v>
      </c>
      <c r="G1760" s="12">
        <f t="shared" si="164"/>
        <v>41015.625</v>
      </c>
      <c r="H1760" s="12">
        <f t="shared" si="165"/>
        <v>5.625</v>
      </c>
      <c r="I1760" s="13">
        <f>32767+8243</f>
        <v>41010</v>
      </c>
      <c r="K1760" s="11">
        <v>1750</v>
      </c>
      <c r="L1760" s="12">
        <f t="shared" si="166"/>
        <v>41015.625</v>
      </c>
      <c r="M1760" s="12">
        <f t="shared" si="167"/>
        <v>5.625</v>
      </c>
      <c r="N1760" s="13">
        <f>32767+8243</f>
        <v>41010</v>
      </c>
    </row>
    <row r="1761" spans="1:14" x14ac:dyDescent="0.25">
      <c r="A1761" s="11">
        <v>1751</v>
      </c>
      <c r="B1761" s="12">
        <f t="shared" si="162"/>
        <v>41039.0625</v>
      </c>
      <c r="C1761" s="12">
        <f t="shared" si="163"/>
        <v>164.0625</v>
      </c>
      <c r="D1761" s="13">
        <f>32767+8108</f>
        <v>40875</v>
      </c>
      <c r="F1761" s="11">
        <v>1751</v>
      </c>
      <c r="G1761" s="12">
        <f t="shared" si="164"/>
        <v>41039.0625</v>
      </c>
      <c r="H1761" s="12">
        <f t="shared" si="165"/>
        <v>4.0625</v>
      </c>
      <c r="I1761" s="13">
        <f>32767+8268</f>
        <v>41035</v>
      </c>
      <c r="K1761" s="11">
        <v>1751</v>
      </c>
      <c r="L1761" s="12">
        <f t="shared" si="166"/>
        <v>41039.0625</v>
      </c>
      <c r="M1761" s="12">
        <f t="shared" si="167"/>
        <v>4.0625</v>
      </c>
      <c r="N1761" s="13">
        <f>32767+8268</f>
        <v>41035</v>
      </c>
    </row>
    <row r="1762" spans="1:14" x14ac:dyDescent="0.25">
      <c r="A1762" s="11">
        <v>1752</v>
      </c>
      <c r="B1762" s="12">
        <f t="shared" si="162"/>
        <v>41062.5</v>
      </c>
      <c r="C1762" s="12">
        <f t="shared" si="163"/>
        <v>187.5</v>
      </c>
      <c r="D1762" s="13">
        <f>32767+8108</f>
        <v>40875</v>
      </c>
      <c r="F1762" s="11">
        <v>1752</v>
      </c>
      <c r="G1762" s="12">
        <f t="shared" si="164"/>
        <v>41062.5</v>
      </c>
      <c r="H1762" s="12">
        <f t="shared" si="165"/>
        <v>2.5</v>
      </c>
      <c r="I1762" s="13">
        <f>32767+8293</f>
        <v>41060</v>
      </c>
      <c r="K1762" s="11">
        <v>1752</v>
      </c>
      <c r="L1762" s="12">
        <f t="shared" si="166"/>
        <v>41062.5</v>
      </c>
      <c r="M1762" s="12">
        <f t="shared" si="167"/>
        <v>2.5</v>
      </c>
      <c r="N1762" s="13">
        <f>32767+8293</f>
        <v>41060</v>
      </c>
    </row>
    <row r="1763" spans="1:14" x14ac:dyDescent="0.25">
      <c r="A1763" s="11">
        <v>1753</v>
      </c>
      <c r="B1763" s="12">
        <f t="shared" si="162"/>
        <v>41085.9375</v>
      </c>
      <c r="C1763" s="12">
        <f t="shared" si="163"/>
        <v>210.9375</v>
      </c>
      <c r="D1763" s="13">
        <f>32767+8108</f>
        <v>40875</v>
      </c>
      <c r="F1763" s="11">
        <v>1753</v>
      </c>
      <c r="G1763" s="12">
        <f t="shared" si="164"/>
        <v>41085.9375</v>
      </c>
      <c r="H1763" s="12">
        <f t="shared" si="165"/>
        <v>10.9375</v>
      </c>
      <c r="I1763" s="13">
        <f>32767+8308</f>
        <v>41075</v>
      </c>
      <c r="K1763" s="11">
        <v>1753</v>
      </c>
      <c r="L1763" s="12">
        <f t="shared" si="166"/>
        <v>41085.9375</v>
      </c>
      <c r="M1763" s="12">
        <f t="shared" si="167"/>
        <v>10.9375</v>
      </c>
      <c r="N1763" s="13">
        <f>32767+8308</f>
        <v>41075</v>
      </c>
    </row>
    <row r="1764" spans="1:14" x14ac:dyDescent="0.25">
      <c r="A1764" s="11">
        <v>1754</v>
      </c>
      <c r="B1764" s="12">
        <f t="shared" si="162"/>
        <v>41109.375</v>
      </c>
      <c r="C1764" s="12">
        <f t="shared" si="163"/>
        <v>234.375</v>
      </c>
      <c r="D1764" s="13">
        <f>32767+8108</f>
        <v>40875</v>
      </c>
      <c r="F1764" s="11">
        <v>1754</v>
      </c>
      <c r="G1764" s="12">
        <f t="shared" si="164"/>
        <v>41109.375</v>
      </c>
      <c r="H1764" s="12">
        <f t="shared" si="165"/>
        <v>9.375</v>
      </c>
      <c r="I1764" s="13">
        <f>32767+8333</f>
        <v>41100</v>
      </c>
      <c r="K1764" s="11">
        <v>1754</v>
      </c>
      <c r="L1764" s="12">
        <f t="shared" si="166"/>
        <v>41109.375</v>
      </c>
      <c r="M1764" s="12">
        <f t="shared" si="167"/>
        <v>9.375</v>
      </c>
      <c r="N1764" s="13">
        <f>32767+8333</f>
        <v>41100</v>
      </c>
    </row>
    <row r="1765" spans="1:14" x14ac:dyDescent="0.25">
      <c r="A1765" s="11">
        <v>1755</v>
      </c>
      <c r="B1765" s="12">
        <f t="shared" si="162"/>
        <v>41132.8125</v>
      </c>
      <c r="C1765" s="12">
        <f t="shared" si="163"/>
        <v>257.8125</v>
      </c>
      <c r="D1765" s="13">
        <f>32767+8108</f>
        <v>40875</v>
      </c>
      <c r="F1765" s="11">
        <v>1755</v>
      </c>
      <c r="G1765" s="12">
        <f t="shared" si="164"/>
        <v>41132.8125</v>
      </c>
      <c r="H1765" s="12">
        <f t="shared" si="165"/>
        <v>7.8125</v>
      </c>
      <c r="I1765" s="13">
        <f>32767+8358</f>
        <v>41125</v>
      </c>
      <c r="K1765" s="11">
        <v>1755</v>
      </c>
      <c r="L1765" s="12">
        <f t="shared" si="166"/>
        <v>41132.8125</v>
      </c>
      <c r="M1765" s="12">
        <f t="shared" si="167"/>
        <v>7.8125</v>
      </c>
      <c r="N1765" s="13">
        <f>32767+8358</f>
        <v>41125</v>
      </c>
    </row>
    <row r="1766" spans="1:14" x14ac:dyDescent="0.25">
      <c r="A1766" s="11">
        <v>1756</v>
      </c>
      <c r="B1766" s="12">
        <f t="shared" si="162"/>
        <v>41156.25</v>
      </c>
      <c r="C1766" s="12">
        <f t="shared" si="163"/>
        <v>281.25</v>
      </c>
      <c r="D1766" s="13">
        <f>32767+8108</f>
        <v>40875</v>
      </c>
      <c r="F1766" s="11">
        <v>1756</v>
      </c>
      <c r="G1766" s="12">
        <f t="shared" si="164"/>
        <v>41156.25</v>
      </c>
      <c r="H1766" s="12">
        <f t="shared" si="165"/>
        <v>6.25</v>
      </c>
      <c r="I1766" s="13">
        <f>32767+8383</f>
        <v>41150</v>
      </c>
      <c r="K1766" s="11">
        <v>1756</v>
      </c>
      <c r="L1766" s="12">
        <f t="shared" si="166"/>
        <v>41156.25</v>
      </c>
      <c r="M1766" s="12">
        <f t="shared" si="167"/>
        <v>6.25</v>
      </c>
      <c r="N1766" s="13">
        <f>32767+8383</f>
        <v>41150</v>
      </c>
    </row>
    <row r="1767" spans="1:14" x14ac:dyDescent="0.25">
      <c r="A1767" s="11">
        <v>1757</v>
      </c>
      <c r="B1767" s="12">
        <f t="shared" si="162"/>
        <v>41179.6875</v>
      </c>
      <c r="C1767" s="12">
        <f t="shared" si="163"/>
        <v>304.6875</v>
      </c>
      <c r="D1767" s="13">
        <f>32767+8108</f>
        <v>40875</v>
      </c>
      <c r="F1767" s="11">
        <v>1757</v>
      </c>
      <c r="G1767" s="12">
        <f t="shared" si="164"/>
        <v>41179.6875</v>
      </c>
      <c r="H1767" s="12">
        <f t="shared" si="165"/>
        <v>4.6875</v>
      </c>
      <c r="I1767" s="13">
        <f>32767+8408</f>
        <v>41175</v>
      </c>
      <c r="K1767" s="11">
        <v>1757</v>
      </c>
      <c r="L1767" s="12">
        <f t="shared" si="166"/>
        <v>41179.6875</v>
      </c>
      <c r="M1767" s="12">
        <f t="shared" si="167"/>
        <v>4.6875</v>
      </c>
      <c r="N1767" s="13">
        <f>32767+8408</f>
        <v>41175</v>
      </c>
    </row>
    <row r="1768" spans="1:14" x14ac:dyDescent="0.25">
      <c r="A1768" s="11">
        <v>1758</v>
      </c>
      <c r="B1768" s="12">
        <f t="shared" si="162"/>
        <v>41203.125</v>
      </c>
      <c r="C1768" s="12">
        <f t="shared" si="163"/>
        <v>328.125</v>
      </c>
      <c r="D1768" s="13">
        <f>32767+8108</f>
        <v>40875</v>
      </c>
      <c r="F1768" s="11">
        <v>1758</v>
      </c>
      <c r="G1768" s="12">
        <f t="shared" si="164"/>
        <v>41203.125</v>
      </c>
      <c r="H1768" s="12">
        <f t="shared" si="165"/>
        <v>3.125</v>
      </c>
      <c r="I1768" s="13">
        <f>32767+8433</f>
        <v>41200</v>
      </c>
      <c r="K1768" s="11">
        <v>1758</v>
      </c>
      <c r="L1768" s="12">
        <f t="shared" si="166"/>
        <v>41203.125</v>
      </c>
      <c r="M1768" s="12">
        <f t="shared" si="167"/>
        <v>3.125</v>
      </c>
      <c r="N1768" s="13">
        <f>32767+8433</f>
        <v>41200</v>
      </c>
    </row>
    <row r="1769" spans="1:14" x14ac:dyDescent="0.25">
      <c r="A1769" s="11">
        <v>1759</v>
      </c>
      <c r="B1769" s="12">
        <f t="shared" si="162"/>
        <v>41226.5625</v>
      </c>
      <c r="C1769" s="12">
        <f t="shared" si="163"/>
        <v>351.5625</v>
      </c>
      <c r="D1769" s="13">
        <f>32767+8108</f>
        <v>40875</v>
      </c>
      <c r="F1769" s="11">
        <v>1759</v>
      </c>
      <c r="G1769" s="12">
        <f t="shared" si="164"/>
        <v>41226.5625</v>
      </c>
      <c r="H1769" s="12">
        <f t="shared" si="165"/>
        <v>1.5625</v>
      </c>
      <c r="I1769" s="13">
        <f>32767+8458</f>
        <v>41225</v>
      </c>
      <c r="K1769" s="11">
        <v>1759</v>
      </c>
      <c r="L1769" s="12">
        <f t="shared" si="166"/>
        <v>41226.5625</v>
      </c>
      <c r="M1769" s="12">
        <f t="shared" si="167"/>
        <v>1.5625</v>
      </c>
      <c r="N1769" s="13">
        <f>32767+8458</f>
        <v>41225</v>
      </c>
    </row>
    <row r="1770" spans="1:14" x14ac:dyDescent="0.25">
      <c r="A1770" s="11">
        <v>1760</v>
      </c>
      <c r="B1770" s="12">
        <f t="shared" si="162"/>
        <v>41250</v>
      </c>
      <c r="C1770" s="12">
        <f t="shared" si="163"/>
        <v>0</v>
      </c>
      <c r="D1770" s="13">
        <f>32767+8483</f>
        <v>41250</v>
      </c>
      <c r="F1770" s="11">
        <v>1760</v>
      </c>
      <c r="G1770" s="12">
        <f t="shared" si="164"/>
        <v>41250</v>
      </c>
      <c r="H1770" s="12">
        <f t="shared" si="165"/>
        <v>0</v>
      </c>
      <c r="I1770" s="13">
        <f>32767+8483</f>
        <v>41250</v>
      </c>
      <c r="K1770" s="11">
        <v>1760</v>
      </c>
      <c r="L1770" s="12">
        <f t="shared" si="166"/>
        <v>41250</v>
      </c>
      <c r="M1770" s="12">
        <f t="shared" si="167"/>
        <v>0</v>
      </c>
      <c r="N1770" s="13">
        <f>32767+8483</f>
        <v>41250</v>
      </c>
    </row>
    <row r="1771" spans="1:14" x14ac:dyDescent="0.25">
      <c r="A1771" s="11">
        <v>1761</v>
      </c>
      <c r="B1771" s="12">
        <f t="shared" si="162"/>
        <v>41273.4375</v>
      </c>
      <c r="C1771" s="12">
        <f t="shared" si="163"/>
        <v>23.4375</v>
      </c>
      <c r="D1771" s="13">
        <f>32767+8483</f>
        <v>41250</v>
      </c>
      <c r="F1771" s="11">
        <v>1761</v>
      </c>
      <c r="G1771" s="12">
        <f t="shared" si="164"/>
        <v>41273.4375</v>
      </c>
      <c r="H1771" s="12">
        <f t="shared" si="165"/>
        <v>13.4375</v>
      </c>
      <c r="I1771" s="13">
        <f>32767+8493</f>
        <v>41260</v>
      </c>
      <c r="K1771" s="11">
        <v>1761</v>
      </c>
      <c r="L1771" s="12">
        <f t="shared" si="166"/>
        <v>41273.4375</v>
      </c>
      <c r="M1771" s="12">
        <f t="shared" si="167"/>
        <v>13.4375</v>
      </c>
      <c r="N1771" s="13">
        <f>32767+8493</f>
        <v>41260</v>
      </c>
    </row>
    <row r="1772" spans="1:14" x14ac:dyDescent="0.25">
      <c r="A1772" s="11">
        <v>1762</v>
      </c>
      <c r="B1772" s="12">
        <f t="shared" si="162"/>
        <v>41296.875</v>
      </c>
      <c r="C1772" s="12">
        <f t="shared" si="163"/>
        <v>46.875</v>
      </c>
      <c r="D1772" s="13">
        <f>32767+8483</f>
        <v>41250</v>
      </c>
      <c r="F1772" s="11">
        <v>1762</v>
      </c>
      <c r="G1772" s="12">
        <f t="shared" si="164"/>
        <v>41296.875</v>
      </c>
      <c r="H1772" s="12">
        <f t="shared" si="165"/>
        <v>11.875</v>
      </c>
      <c r="I1772" s="13">
        <f>32767+8518</f>
        <v>41285</v>
      </c>
      <c r="K1772" s="11">
        <v>1762</v>
      </c>
      <c r="L1772" s="12">
        <f t="shared" si="166"/>
        <v>41296.875</v>
      </c>
      <c r="M1772" s="12">
        <f t="shared" si="167"/>
        <v>11.875</v>
      </c>
      <c r="N1772" s="13">
        <f>32767+8518</f>
        <v>41285</v>
      </c>
    </row>
    <row r="1773" spans="1:14" x14ac:dyDescent="0.25">
      <c r="A1773" s="11">
        <v>1763</v>
      </c>
      <c r="B1773" s="12">
        <f t="shared" si="162"/>
        <v>41320.3125</v>
      </c>
      <c r="C1773" s="12">
        <f t="shared" si="163"/>
        <v>70.3125</v>
      </c>
      <c r="D1773" s="13">
        <f>32767+8483</f>
        <v>41250</v>
      </c>
      <c r="F1773" s="11">
        <v>1763</v>
      </c>
      <c r="G1773" s="12">
        <f t="shared" si="164"/>
        <v>41320.3125</v>
      </c>
      <c r="H1773" s="12">
        <f t="shared" si="165"/>
        <v>10.3125</v>
      </c>
      <c r="I1773" s="13">
        <f>32767+8543</f>
        <v>41310</v>
      </c>
      <c r="K1773" s="11">
        <v>1763</v>
      </c>
      <c r="L1773" s="12">
        <f t="shared" si="166"/>
        <v>41320.3125</v>
      </c>
      <c r="M1773" s="12">
        <f t="shared" si="167"/>
        <v>10.3125</v>
      </c>
      <c r="N1773" s="13">
        <f>32767+8543</f>
        <v>41310</v>
      </c>
    </row>
    <row r="1774" spans="1:14" x14ac:dyDescent="0.25">
      <c r="A1774" s="11">
        <v>1764</v>
      </c>
      <c r="B1774" s="12">
        <f t="shared" si="162"/>
        <v>41343.75</v>
      </c>
      <c r="C1774" s="12">
        <f t="shared" si="163"/>
        <v>93.75</v>
      </c>
      <c r="D1774" s="13">
        <f>32767+8483</f>
        <v>41250</v>
      </c>
      <c r="F1774" s="11">
        <v>1764</v>
      </c>
      <c r="G1774" s="12">
        <f t="shared" si="164"/>
        <v>41343.75</v>
      </c>
      <c r="H1774" s="12">
        <f t="shared" si="165"/>
        <v>8.75</v>
      </c>
      <c r="I1774" s="13">
        <f>32767+8568</f>
        <v>41335</v>
      </c>
      <c r="K1774" s="11">
        <v>1764</v>
      </c>
      <c r="L1774" s="12">
        <f t="shared" si="166"/>
        <v>41343.75</v>
      </c>
      <c r="M1774" s="12">
        <f t="shared" si="167"/>
        <v>8.75</v>
      </c>
      <c r="N1774" s="13">
        <f>32767+8568</f>
        <v>41335</v>
      </c>
    </row>
    <row r="1775" spans="1:14" x14ac:dyDescent="0.25">
      <c r="A1775" s="11">
        <v>1765</v>
      </c>
      <c r="B1775" s="12">
        <f t="shared" si="162"/>
        <v>41367.1875</v>
      </c>
      <c r="C1775" s="12">
        <f t="shared" si="163"/>
        <v>117.1875</v>
      </c>
      <c r="D1775" s="13">
        <f>32767+8483</f>
        <v>41250</v>
      </c>
      <c r="F1775" s="11">
        <v>1765</v>
      </c>
      <c r="G1775" s="12">
        <f t="shared" si="164"/>
        <v>41367.1875</v>
      </c>
      <c r="H1775" s="12">
        <f t="shared" si="165"/>
        <v>7.1875</v>
      </c>
      <c r="I1775" s="13">
        <f>32767+8593</f>
        <v>41360</v>
      </c>
      <c r="K1775" s="11">
        <v>1765</v>
      </c>
      <c r="L1775" s="12">
        <f t="shared" si="166"/>
        <v>41367.1875</v>
      </c>
      <c r="M1775" s="12">
        <f t="shared" si="167"/>
        <v>7.1875</v>
      </c>
      <c r="N1775" s="13">
        <f>32767+8593</f>
        <v>41360</v>
      </c>
    </row>
    <row r="1776" spans="1:14" x14ac:dyDescent="0.25">
      <c r="A1776" s="11">
        <v>1766</v>
      </c>
      <c r="B1776" s="12">
        <f t="shared" si="162"/>
        <v>41390.625</v>
      </c>
      <c r="C1776" s="12">
        <f t="shared" si="163"/>
        <v>140.625</v>
      </c>
      <c r="D1776" s="13">
        <f>32767+8483</f>
        <v>41250</v>
      </c>
      <c r="F1776" s="11">
        <v>1766</v>
      </c>
      <c r="G1776" s="12">
        <f t="shared" si="164"/>
        <v>41390.625</v>
      </c>
      <c r="H1776" s="12">
        <f t="shared" si="165"/>
        <v>5.625</v>
      </c>
      <c r="I1776" s="13">
        <f>32767+8618</f>
        <v>41385</v>
      </c>
      <c r="K1776" s="11">
        <v>1766</v>
      </c>
      <c r="L1776" s="12">
        <f t="shared" si="166"/>
        <v>41390.625</v>
      </c>
      <c r="M1776" s="12">
        <f t="shared" si="167"/>
        <v>5.625</v>
      </c>
      <c r="N1776" s="13">
        <f>32767+8618</f>
        <v>41385</v>
      </c>
    </row>
    <row r="1777" spans="1:14" x14ac:dyDescent="0.25">
      <c r="A1777" s="11">
        <v>1767</v>
      </c>
      <c r="B1777" s="12">
        <f t="shared" si="162"/>
        <v>41414.0625</v>
      </c>
      <c r="C1777" s="12">
        <f t="shared" si="163"/>
        <v>164.0625</v>
      </c>
      <c r="D1777" s="13">
        <f>32767+8483</f>
        <v>41250</v>
      </c>
      <c r="F1777" s="11">
        <v>1767</v>
      </c>
      <c r="G1777" s="12">
        <f t="shared" si="164"/>
        <v>41414.0625</v>
      </c>
      <c r="H1777" s="12">
        <f t="shared" si="165"/>
        <v>4.0625</v>
      </c>
      <c r="I1777" s="13">
        <f>32767+8643</f>
        <v>41410</v>
      </c>
      <c r="K1777" s="11">
        <v>1767</v>
      </c>
      <c r="L1777" s="12">
        <f t="shared" si="166"/>
        <v>41414.0625</v>
      </c>
      <c r="M1777" s="12">
        <f t="shared" si="167"/>
        <v>4.0625</v>
      </c>
      <c r="N1777" s="13">
        <f>32767+8643</f>
        <v>41410</v>
      </c>
    </row>
    <row r="1778" spans="1:14" x14ac:dyDescent="0.25">
      <c r="A1778" s="11">
        <v>1768</v>
      </c>
      <c r="B1778" s="12">
        <f t="shared" si="162"/>
        <v>41437.5</v>
      </c>
      <c r="C1778" s="12">
        <f t="shared" si="163"/>
        <v>187.5</v>
      </c>
      <c r="D1778" s="13">
        <f>32767+8483</f>
        <v>41250</v>
      </c>
      <c r="F1778" s="11">
        <v>1768</v>
      </c>
      <c r="G1778" s="12">
        <f t="shared" si="164"/>
        <v>41437.5</v>
      </c>
      <c r="H1778" s="12">
        <f t="shared" si="165"/>
        <v>2.5</v>
      </c>
      <c r="I1778" s="13">
        <f>32767+8668</f>
        <v>41435</v>
      </c>
      <c r="K1778" s="11">
        <v>1768</v>
      </c>
      <c r="L1778" s="12">
        <f t="shared" si="166"/>
        <v>41437.5</v>
      </c>
      <c r="M1778" s="12">
        <f t="shared" si="167"/>
        <v>2.5</v>
      </c>
      <c r="N1778" s="13">
        <f>32767+8668</f>
        <v>41435</v>
      </c>
    </row>
    <row r="1779" spans="1:14" x14ac:dyDescent="0.25">
      <c r="A1779" s="11">
        <v>1769</v>
      </c>
      <c r="B1779" s="12">
        <f t="shared" si="162"/>
        <v>41460.9375</v>
      </c>
      <c r="C1779" s="12">
        <f t="shared" si="163"/>
        <v>210.9375</v>
      </c>
      <c r="D1779" s="13">
        <f>32767+8483</f>
        <v>41250</v>
      </c>
      <c r="F1779" s="11">
        <v>1769</v>
      </c>
      <c r="G1779" s="12">
        <f t="shared" si="164"/>
        <v>41460.9375</v>
      </c>
      <c r="H1779" s="12">
        <f t="shared" si="165"/>
        <v>10.9375</v>
      </c>
      <c r="I1779" s="13">
        <f>32767+8683</f>
        <v>41450</v>
      </c>
      <c r="K1779" s="11">
        <v>1769</v>
      </c>
      <c r="L1779" s="12">
        <f t="shared" si="166"/>
        <v>41460.9375</v>
      </c>
      <c r="M1779" s="12">
        <f t="shared" si="167"/>
        <v>10.9375</v>
      </c>
      <c r="N1779" s="13">
        <f>32767+8683</f>
        <v>41450</v>
      </c>
    </row>
    <row r="1780" spans="1:14" x14ac:dyDescent="0.25">
      <c r="A1780" s="11">
        <v>1770</v>
      </c>
      <c r="B1780" s="12">
        <f t="shared" si="162"/>
        <v>41484.375</v>
      </c>
      <c r="C1780" s="12">
        <f t="shared" si="163"/>
        <v>234.375</v>
      </c>
      <c r="D1780" s="13">
        <f>32767+8483</f>
        <v>41250</v>
      </c>
      <c r="F1780" s="11">
        <v>1770</v>
      </c>
      <c r="G1780" s="12">
        <f t="shared" si="164"/>
        <v>41484.375</v>
      </c>
      <c r="H1780" s="12">
        <f t="shared" si="165"/>
        <v>9.375</v>
      </c>
      <c r="I1780" s="13">
        <f>32767+8708</f>
        <v>41475</v>
      </c>
      <c r="K1780" s="11">
        <v>1770</v>
      </c>
      <c r="L1780" s="12">
        <f t="shared" si="166"/>
        <v>41484.375</v>
      </c>
      <c r="M1780" s="12">
        <f t="shared" si="167"/>
        <v>9.375</v>
      </c>
      <c r="N1780" s="13">
        <f>32767+8708</f>
        <v>41475</v>
      </c>
    </row>
    <row r="1781" spans="1:14" x14ac:dyDescent="0.25">
      <c r="A1781" s="11">
        <v>1771</v>
      </c>
      <c r="B1781" s="12">
        <f t="shared" si="162"/>
        <v>41507.8125</v>
      </c>
      <c r="C1781" s="12">
        <f t="shared" si="163"/>
        <v>257.8125</v>
      </c>
      <c r="D1781" s="13">
        <f>32767+8483</f>
        <v>41250</v>
      </c>
      <c r="F1781" s="11">
        <v>1771</v>
      </c>
      <c r="G1781" s="12">
        <f t="shared" si="164"/>
        <v>41507.8125</v>
      </c>
      <c r="H1781" s="12">
        <f t="shared" si="165"/>
        <v>7.8125</v>
      </c>
      <c r="I1781" s="13">
        <f>32767+8733</f>
        <v>41500</v>
      </c>
      <c r="K1781" s="11">
        <v>1771</v>
      </c>
      <c r="L1781" s="12">
        <f t="shared" si="166"/>
        <v>41507.8125</v>
      </c>
      <c r="M1781" s="12">
        <f t="shared" si="167"/>
        <v>7.8125</v>
      </c>
      <c r="N1781" s="13">
        <f>32767+8733</f>
        <v>41500</v>
      </c>
    </row>
    <row r="1782" spans="1:14" x14ac:dyDescent="0.25">
      <c r="A1782" s="11">
        <v>1772</v>
      </c>
      <c r="B1782" s="12">
        <f t="shared" si="162"/>
        <v>41531.25</v>
      </c>
      <c r="C1782" s="12">
        <f t="shared" si="163"/>
        <v>281.25</v>
      </c>
      <c r="D1782" s="13">
        <f>32767+8483</f>
        <v>41250</v>
      </c>
      <c r="F1782" s="11">
        <v>1772</v>
      </c>
      <c r="G1782" s="12">
        <f t="shared" si="164"/>
        <v>41531.25</v>
      </c>
      <c r="H1782" s="12">
        <f t="shared" si="165"/>
        <v>6.25</v>
      </c>
      <c r="I1782" s="13">
        <f>32767+8758</f>
        <v>41525</v>
      </c>
      <c r="K1782" s="11">
        <v>1772</v>
      </c>
      <c r="L1782" s="12">
        <f t="shared" si="166"/>
        <v>41531.25</v>
      </c>
      <c r="M1782" s="12">
        <f t="shared" si="167"/>
        <v>6.25</v>
      </c>
      <c r="N1782" s="13">
        <f>32767+8758</f>
        <v>41525</v>
      </c>
    </row>
    <row r="1783" spans="1:14" x14ac:dyDescent="0.25">
      <c r="A1783" s="11">
        <v>1773</v>
      </c>
      <c r="B1783" s="12">
        <f t="shared" si="162"/>
        <v>41554.6875</v>
      </c>
      <c r="C1783" s="12">
        <f t="shared" si="163"/>
        <v>304.6875</v>
      </c>
      <c r="D1783" s="13">
        <f>32767+8483</f>
        <v>41250</v>
      </c>
      <c r="F1783" s="11">
        <v>1773</v>
      </c>
      <c r="G1783" s="12">
        <f t="shared" si="164"/>
        <v>41554.6875</v>
      </c>
      <c r="H1783" s="12">
        <f t="shared" si="165"/>
        <v>4.6875</v>
      </c>
      <c r="I1783" s="13">
        <f>32767+8783</f>
        <v>41550</v>
      </c>
      <c r="K1783" s="11">
        <v>1773</v>
      </c>
      <c r="L1783" s="12">
        <f t="shared" si="166"/>
        <v>41554.6875</v>
      </c>
      <c r="M1783" s="12">
        <f t="shared" si="167"/>
        <v>4.6875</v>
      </c>
      <c r="N1783" s="13">
        <f>32767+8783</f>
        <v>41550</v>
      </c>
    </row>
    <row r="1784" spans="1:14" x14ac:dyDescent="0.25">
      <c r="A1784" s="11">
        <v>1774</v>
      </c>
      <c r="B1784" s="12">
        <f t="shared" si="162"/>
        <v>41578.125</v>
      </c>
      <c r="C1784" s="12">
        <f t="shared" si="163"/>
        <v>328.125</v>
      </c>
      <c r="D1784" s="13">
        <f>32767+8483</f>
        <v>41250</v>
      </c>
      <c r="F1784" s="11">
        <v>1774</v>
      </c>
      <c r="G1784" s="12">
        <f t="shared" si="164"/>
        <v>41578.125</v>
      </c>
      <c r="H1784" s="12">
        <f t="shared" si="165"/>
        <v>3.125</v>
      </c>
      <c r="I1784" s="13">
        <f>32767+8808</f>
        <v>41575</v>
      </c>
      <c r="K1784" s="11">
        <v>1774</v>
      </c>
      <c r="L1784" s="12">
        <f t="shared" si="166"/>
        <v>41578.125</v>
      </c>
      <c r="M1784" s="12">
        <f t="shared" si="167"/>
        <v>3.125</v>
      </c>
      <c r="N1784" s="13">
        <f>32767+8808</f>
        <v>41575</v>
      </c>
    </row>
    <row r="1785" spans="1:14" x14ac:dyDescent="0.25">
      <c r="A1785" s="11">
        <v>1775</v>
      </c>
      <c r="B1785" s="12">
        <f t="shared" si="162"/>
        <v>41601.5625</v>
      </c>
      <c r="C1785" s="12">
        <f t="shared" si="163"/>
        <v>351.5625</v>
      </c>
      <c r="D1785" s="13">
        <f>32767+8483</f>
        <v>41250</v>
      </c>
      <c r="F1785" s="11">
        <v>1775</v>
      </c>
      <c r="G1785" s="12">
        <f t="shared" si="164"/>
        <v>41601.5625</v>
      </c>
      <c r="H1785" s="12">
        <f t="shared" si="165"/>
        <v>1.5625</v>
      </c>
      <c r="I1785" s="13">
        <f>32767+8833</f>
        <v>41600</v>
      </c>
      <c r="K1785" s="11">
        <v>1775</v>
      </c>
      <c r="L1785" s="12">
        <f t="shared" si="166"/>
        <v>41601.5625</v>
      </c>
      <c r="M1785" s="12">
        <f t="shared" si="167"/>
        <v>1.5625</v>
      </c>
      <c r="N1785" s="13">
        <f>32767+8833</f>
        <v>41600</v>
      </c>
    </row>
    <row r="1786" spans="1:14" x14ac:dyDescent="0.25">
      <c r="A1786" s="11">
        <v>1776</v>
      </c>
      <c r="B1786" s="12">
        <f t="shared" si="162"/>
        <v>41625</v>
      </c>
      <c r="C1786" s="12">
        <f t="shared" si="163"/>
        <v>0</v>
      </c>
      <c r="D1786" s="13">
        <f>32767+8858</f>
        <v>41625</v>
      </c>
      <c r="F1786" s="11">
        <v>1776</v>
      </c>
      <c r="G1786" s="12">
        <f t="shared" si="164"/>
        <v>41625</v>
      </c>
      <c r="H1786" s="12">
        <f t="shared" si="165"/>
        <v>0</v>
      </c>
      <c r="I1786" s="13">
        <f>32767+8858</f>
        <v>41625</v>
      </c>
      <c r="K1786" s="11">
        <v>1776</v>
      </c>
      <c r="L1786" s="12">
        <f t="shared" si="166"/>
        <v>41625</v>
      </c>
      <c r="M1786" s="12">
        <f t="shared" si="167"/>
        <v>0</v>
      </c>
      <c r="N1786" s="13">
        <f>32767+8858</f>
        <v>41625</v>
      </c>
    </row>
    <row r="1787" spans="1:14" x14ac:dyDescent="0.25">
      <c r="A1787" s="11">
        <v>1777</v>
      </c>
      <c r="B1787" s="12">
        <f t="shared" si="162"/>
        <v>41648.4375</v>
      </c>
      <c r="C1787" s="12">
        <f t="shared" si="163"/>
        <v>23.4375</v>
      </c>
      <c r="D1787" s="13">
        <f>32767+8858</f>
        <v>41625</v>
      </c>
      <c r="F1787" s="11">
        <v>1777</v>
      </c>
      <c r="G1787" s="12">
        <f t="shared" si="164"/>
        <v>41648.4375</v>
      </c>
      <c r="H1787" s="12">
        <f t="shared" si="165"/>
        <v>13.4375</v>
      </c>
      <c r="I1787" s="13">
        <f>32767+8868</f>
        <v>41635</v>
      </c>
      <c r="K1787" s="11">
        <v>1777</v>
      </c>
      <c r="L1787" s="12">
        <f t="shared" si="166"/>
        <v>41648.4375</v>
      </c>
      <c r="M1787" s="12">
        <f t="shared" si="167"/>
        <v>13.4375</v>
      </c>
      <c r="N1787" s="13">
        <f>32767+8868</f>
        <v>41635</v>
      </c>
    </row>
    <row r="1788" spans="1:14" x14ac:dyDescent="0.25">
      <c r="A1788" s="11">
        <v>1778</v>
      </c>
      <c r="B1788" s="12">
        <f t="shared" si="162"/>
        <v>41671.875</v>
      </c>
      <c r="C1788" s="12">
        <f t="shared" si="163"/>
        <v>46.875</v>
      </c>
      <c r="D1788" s="13">
        <f>32767+8858</f>
        <v>41625</v>
      </c>
      <c r="F1788" s="11">
        <v>1778</v>
      </c>
      <c r="G1788" s="12">
        <f t="shared" si="164"/>
        <v>41671.875</v>
      </c>
      <c r="H1788" s="12">
        <f t="shared" si="165"/>
        <v>11.875</v>
      </c>
      <c r="I1788" s="13">
        <f>32767+8893</f>
        <v>41660</v>
      </c>
      <c r="K1788" s="11">
        <v>1778</v>
      </c>
      <c r="L1788" s="12">
        <f t="shared" si="166"/>
        <v>41671.875</v>
      </c>
      <c r="M1788" s="12">
        <f t="shared" si="167"/>
        <v>11.875</v>
      </c>
      <c r="N1788" s="13">
        <f>32767+8893</f>
        <v>41660</v>
      </c>
    </row>
    <row r="1789" spans="1:14" x14ac:dyDescent="0.25">
      <c r="A1789" s="11">
        <v>1779</v>
      </c>
      <c r="B1789" s="12">
        <f t="shared" si="162"/>
        <v>41695.3125</v>
      </c>
      <c r="C1789" s="12">
        <f t="shared" si="163"/>
        <v>70.3125</v>
      </c>
      <c r="D1789" s="13">
        <f>32767+8858</f>
        <v>41625</v>
      </c>
      <c r="F1789" s="11">
        <v>1779</v>
      </c>
      <c r="G1789" s="12">
        <f t="shared" si="164"/>
        <v>41695.3125</v>
      </c>
      <c r="H1789" s="12">
        <f t="shared" si="165"/>
        <v>10.3125</v>
      </c>
      <c r="I1789" s="13">
        <f>32767+8918</f>
        <v>41685</v>
      </c>
      <c r="K1789" s="11">
        <v>1779</v>
      </c>
      <c r="L1789" s="12">
        <f t="shared" si="166"/>
        <v>41695.3125</v>
      </c>
      <c r="M1789" s="12">
        <f t="shared" si="167"/>
        <v>10.3125</v>
      </c>
      <c r="N1789" s="13">
        <f>32767+8918</f>
        <v>41685</v>
      </c>
    </row>
    <row r="1790" spans="1:14" x14ac:dyDescent="0.25">
      <c r="A1790" s="11">
        <v>1780</v>
      </c>
      <c r="B1790" s="12">
        <f t="shared" si="162"/>
        <v>41718.75</v>
      </c>
      <c r="C1790" s="12">
        <f t="shared" si="163"/>
        <v>93.75</v>
      </c>
      <c r="D1790" s="13">
        <f>32767+8858</f>
        <v>41625</v>
      </c>
      <c r="F1790" s="11">
        <v>1780</v>
      </c>
      <c r="G1790" s="12">
        <f t="shared" si="164"/>
        <v>41718.75</v>
      </c>
      <c r="H1790" s="12">
        <f t="shared" si="165"/>
        <v>8.75</v>
      </c>
      <c r="I1790" s="13">
        <f>32767+8943</f>
        <v>41710</v>
      </c>
      <c r="K1790" s="11">
        <v>1780</v>
      </c>
      <c r="L1790" s="12">
        <f t="shared" si="166"/>
        <v>41718.75</v>
      </c>
      <c r="M1790" s="12">
        <f t="shared" si="167"/>
        <v>8.75</v>
      </c>
      <c r="N1790" s="13">
        <f>32767+8943</f>
        <v>41710</v>
      </c>
    </row>
    <row r="1791" spans="1:14" x14ac:dyDescent="0.25">
      <c r="A1791" s="11">
        <v>1781</v>
      </c>
      <c r="B1791" s="12">
        <f t="shared" si="162"/>
        <v>41742.1875</v>
      </c>
      <c r="C1791" s="12">
        <f t="shared" si="163"/>
        <v>117.1875</v>
      </c>
      <c r="D1791" s="13">
        <f>32767+8858</f>
        <v>41625</v>
      </c>
      <c r="F1791" s="11">
        <v>1781</v>
      </c>
      <c r="G1791" s="12">
        <f t="shared" si="164"/>
        <v>41742.1875</v>
      </c>
      <c r="H1791" s="12">
        <f t="shared" si="165"/>
        <v>7.1875</v>
      </c>
      <c r="I1791" s="13">
        <f>32767+8968</f>
        <v>41735</v>
      </c>
      <c r="K1791" s="11">
        <v>1781</v>
      </c>
      <c r="L1791" s="12">
        <f t="shared" si="166"/>
        <v>41742.1875</v>
      </c>
      <c r="M1791" s="12">
        <f t="shared" si="167"/>
        <v>7.1875</v>
      </c>
      <c r="N1791" s="13">
        <f>32767+8968</f>
        <v>41735</v>
      </c>
    </row>
    <row r="1792" spans="1:14" x14ac:dyDescent="0.25">
      <c r="A1792" s="11">
        <v>1782</v>
      </c>
      <c r="B1792" s="12">
        <f t="shared" si="162"/>
        <v>41765.625</v>
      </c>
      <c r="C1792" s="12">
        <f t="shared" si="163"/>
        <v>140.625</v>
      </c>
      <c r="D1792" s="13">
        <f>32767+8858</f>
        <v>41625</v>
      </c>
      <c r="F1792" s="11">
        <v>1782</v>
      </c>
      <c r="G1792" s="12">
        <f t="shared" si="164"/>
        <v>41765.625</v>
      </c>
      <c r="H1792" s="12">
        <f t="shared" si="165"/>
        <v>5.625</v>
      </c>
      <c r="I1792" s="13">
        <f>32767+8993</f>
        <v>41760</v>
      </c>
      <c r="K1792" s="11">
        <v>1782</v>
      </c>
      <c r="L1792" s="12">
        <f t="shared" si="166"/>
        <v>41765.625</v>
      </c>
      <c r="M1792" s="12">
        <f t="shared" si="167"/>
        <v>5.625</v>
      </c>
      <c r="N1792" s="13">
        <f>32767+8993</f>
        <v>41760</v>
      </c>
    </row>
    <row r="1793" spans="1:14" x14ac:dyDescent="0.25">
      <c r="A1793" s="11">
        <v>1783</v>
      </c>
      <c r="B1793" s="12">
        <f t="shared" si="162"/>
        <v>41789.0625</v>
      </c>
      <c r="C1793" s="12">
        <f t="shared" si="163"/>
        <v>164.0625</v>
      </c>
      <c r="D1793" s="13">
        <f>32767+8858</f>
        <v>41625</v>
      </c>
      <c r="F1793" s="11">
        <v>1783</v>
      </c>
      <c r="G1793" s="12">
        <f t="shared" si="164"/>
        <v>41789.0625</v>
      </c>
      <c r="H1793" s="12">
        <f t="shared" si="165"/>
        <v>4.0625</v>
      </c>
      <c r="I1793" s="13">
        <f>32767+9018</f>
        <v>41785</v>
      </c>
      <c r="K1793" s="11">
        <v>1783</v>
      </c>
      <c r="L1793" s="12">
        <f t="shared" si="166"/>
        <v>41789.0625</v>
      </c>
      <c r="M1793" s="12">
        <f t="shared" si="167"/>
        <v>4.0625</v>
      </c>
      <c r="N1793" s="13">
        <f>32767+9018</f>
        <v>41785</v>
      </c>
    </row>
    <row r="1794" spans="1:14" x14ac:dyDescent="0.25">
      <c r="A1794" s="11">
        <v>1784</v>
      </c>
      <c r="B1794" s="12">
        <f t="shared" si="162"/>
        <v>41812.5</v>
      </c>
      <c r="C1794" s="12">
        <f t="shared" si="163"/>
        <v>187.5</v>
      </c>
      <c r="D1794" s="13">
        <f>32767+8858</f>
        <v>41625</v>
      </c>
      <c r="F1794" s="11">
        <v>1784</v>
      </c>
      <c r="G1794" s="12">
        <f t="shared" si="164"/>
        <v>41812.5</v>
      </c>
      <c r="H1794" s="12">
        <f t="shared" si="165"/>
        <v>2.5</v>
      </c>
      <c r="I1794" s="13">
        <f>32767+9043</f>
        <v>41810</v>
      </c>
      <c r="K1794" s="11">
        <v>1784</v>
      </c>
      <c r="L1794" s="12">
        <f t="shared" si="166"/>
        <v>41812.5</v>
      </c>
      <c r="M1794" s="12">
        <f t="shared" si="167"/>
        <v>2.5</v>
      </c>
      <c r="N1794" s="13">
        <f>32767+9043</f>
        <v>41810</v>
      </c>
    </row>
    <row r="1795" spans="1:14" x14ac:dyDescent="0.25">
      <c r="A1795" s="11">
        <v>1785</v>
      </c>
      <c r="B1795" s="12">
        <f t="shared" si="162"/>
        <v>41835.9375</v>
      </c>
      <c r="C1795" s="12">
        <f t="shared" si="163"/>
        <v>210.9375</v>
      </c>
      <c r="D1795" s="13">
        <f>32767+8858</f>
        <v>41625</v>
      </c>
      <c r="F1795" s="11">
        <v>1785</v>
      </c>
      <c r="G1795" s="12">
        <f t="shared" si="164"/>
        <v>41835.9375</v>
      </c>
      <c r="H1795" s="12">
        <f t="shared" si="165"/>
        <v>10.9375</v>
      </c>
      <c r="I1795" s="13">
        <f>32767+9058</f>
        <v>41825</v>
      </c>
      <c r="K1795" s="11">
        <v>1785</v>
      </c>
      <c r="L1795" s="12">
        <f t="shared" si="166"/>
        <v>41835.9375</v>
      </c>
      <c r="M1795" s="12">
        <f t="shared" si="167"/>
        <v>10.9375</v>
      </c>
      <c r="N1795" s="13">
        <f>32767+9058</f>
        <v>41825</v>
      </c>
    </row>
    <row r="1796" spans="1:14" x14ac:dyDescent="0.25">
      <c r="A1796" s="11">
        <v>1786</v>
      </c>
      <c r="B1796" s="12">
        <f t="shared" si="162"/>
        <v>41859.375</v>
      </c>
      <c r="C1796" s="12">
        <f t="shared" si="163"/>
        <v>234.375</v>
      </c>
      <c r="D1796" s="13">
        <f>32767+8858</f>
        <v>41625</v>
      </c>
      <c r="F1796" s="11">
        <v>1786</v>
      </c>
      <c r="G1796" s="12">
        <f t="shared" si="164"/>
        <v>41859.375</v>
      </c>
      <c r="H1796" s="12">
        <f t="shared" si="165"/>
        <v>9.375</v>
      </c>
      <c r="I1796" s="13">
        <f>32767+9083</f>
        <v>41850</v>
      </c>
      <c r="K1796" s="11">
        <v>1786</v>
      </c>
      <c r="L1796" s="12">
        <f t="shared" si="166"/>
        <v>41859.375</v>
      </c>
      <c r="M1796" s="12">
        <f t="shared" si="167"/>
        <v>9.375</v>
      </c>
      <c r="N1796" s="13">
        <f>32767+9083</f>
        <v>41850</v>
      </c>
    </row>
    <row r="1797" spans="1:14" x14ac:dyDescent="0.25">
      <c r="A1797" s="11">
        <v>1787</v>
      </c>
      <c r="B1797" s="12">
        <f t="shared" si="162"/>
        <v>41882.8125</v>
      </c>
      <c r="C1797" s="12">
        <f t="shared" si="163"/>
        <v>257.8125</v>
      </c>
      <c r="D1797" s="13">
        <f>32767+8858</f>
        <v>41625</v>
      </c>
      <c r="F1797" s="11">
        <v>1787</v>
      </c>
      <c r="G1797" s="12">
        <f t="shared" si="164"/>
        <v>41882.8125</v>
      </c>
      <c r="H1797" s="12">
        <f t="shared" si="165"/>
        <v>7.8125</v>
      </c>
      <c r="I1797" s="13">
        <f>32767+9108</f>
        <v>41875</v>
      </c>
      <c r="K1797" s="11">
        <v>1787</v>
      </c>
      <c r="L1797" s="12">
        <f t="shared" si="166"/>
        <v>41882.8125</v>
      </c>
      <c r="M1797" s="12">
        <f t="shared" si="167"/>
        <v>7.8125</v>
      </c>
      <c r="N1797" s="13">
        <f>32767+9108</f>
        <v>41875</v>
      </c>
    </row>
    <row r="1798" spans="1:14" x14ac:dyDescent="0.25">
      <c r="A1798" s="11">
        <v>1788</v>
      </c>
      <c r="B1798" s="12">
        <f t="shared" si="162"/>
        <v>41906.25</v>
      </c>
      <c r="C1798" s="12">
        <f t="shared" si="163"/>
        <v>281.25</v>
      </c>
      <c r="D1798" s="13">
        <f>32767+8858</f>
        <v>41625</v>
      </c>
      <c r="F1798" s="11">
        <v>1788</v>
      </c>
      <c r="G1798" s="12">
        <f t="shared" si="164"/>
        <v>41906.25</v>
      </c>
      <c r="H1798" s="12">
        <f t="shared" si="165"/>
        <v>6.25</v>
      </c>
      <c r="I1798" s="13">
        <f>32767+9133</f>
        <v>41900</v>
      </c>
      <c r="K1798" s="11">
        <v>1788</v>
      </c>
      <c r="L1798" s="12">
        <f t="shared" si="166"/>
        <v>41906.25</v>
      </c>
      <c r="M1798" s="12">
        <f t="shared" si="167"/>
        <v>6.25</v>
      </c>
      <c r="N1798" s="13">
        <f>32767+9133</f>
        <v>41900</v>
      </c>
    </row>
    <row r="1799" spans="1:14" x14ac:dyDescent="0.25">
      <c r="A1799" s="11">
        <v>1789</v>
      </c>
      <c r="B1799" s="12">
        <f t="shared" si="162"/>
        <v>41929.6875</v>
      </c>
      <c r="C1799" s="12">
        <f t="shared" si="163"/>
        <v>304.6875</v>
      </c>
      <c r="D1799" s="13">
        <f>32767+8858</f>
        <v>41625</v>
      </c>
      <c r="F1799" s="11">
        <v>1789</v>
      </c>
      <c r="G1799" s="12">
        <f t="shared" si="164"/>
        <v>41929.6875</v>
      </c>
      <c r="H1799" s="12">
        <f t="shared" si="165"/>
        <v>4.6875</v>
      </c>
      <c r="I1799" s="13">
        <f>32767+9158</f>
        <v>41925</v>
      </c>
      <c r="K1799" s="11">
        <v>1789</v>
      </c>
      <c r="L1799" s="12">
        <f t="shared" si="166"/>
        <v>41929.6875</v>
      </c>
      <c r="M1799" s="12">
        <f t="shared" si="167"/>
        <v>4.6875</v>
      </c>
      <c r="N1799" s="13">
        <f>32767+9158</f>
        <v>41925</v>
      </c>
    </row>
    <row r="1800" spans="1:14" x14ac:dyDescent="0.25">
      <c r="A1800" s="11">
        <v>1790</v>
      </c>
      <c r="B1800" s="12">
        <f t="shared" si="162"/>
        <v>41953.125</v>
      </c>
      <c r="C1800" s="12">
        <f t="shared" si="163"/>
        <v>328.125</v>
      </c>
      <c r="D1800" s="13">
        <f>32767+8858</f>
        <v>41625</v>
      </c>
      <c r="F1800" s="11">
        <v>1790</v>
      </c>
      <c r="G1800" s="12">
        <f t="shared" si="164"/>
        <v>41953.125</v>
      </c>
      <c r="H1800" s="12">
        <f t="shared" si="165"/>
        <v>3.125</v>
      </c>
      <c r="I1800" s="13">
        <f>32767+9183</f>
        <v>41950</v>
      </c>
      <c r="K1800" s="11">
        <v>1790</v>
      </c>
      <c r="L1800" s="12">
        <f t="shared" si="166"/>
        <v>41953.125</v>
      </c>
      <c r="M1800" s="12">
        <f t="shared" si="167"/>
        <v>3.125</v>
      </c>
      <c r="N1800" s="13">
        <f>32767+9183</f>
        <v>41950</v>
      </c>
    </row>
    <row r="1801" spans="1:14" x14ac:dyDescent="0.25">
      <c r="A1801" s="11">
        <v>1791</v>
      </c>
      <c r="B1801" s="12">
        <f t="shared" si="162"/>
        <v>41976.5625</v>
      </c>
      <c r="C1801" s="12">
        <f t="shared" si="163"/>
        <v>351.5625</v>
      </c>
      <c r="D1801" s="13">
        <f>32767+8858</f>
        <v>41625</v>
      </c>
      <c r="F1801" s="11">
        <v>1791</v>
      </c>
      <c r="G1801" s="12">
        <f t="shared" si="164"/>
        <v>41976.5625</v>
      </c>
      <c r="H1801" s="12">
        <f t="shared" si="165"/>
        <v>1.5625</v>
      </c>
      <c r="I1801" s="13">
        <f>32767+9208</f>
        <v>41975</v>
      </c>
      <c r="K1801" s="11">
        <v>1791</v>
      </c>
      <c r="L1801" s="12">
        <f t="shared" si="166"/>
        <v>41976.5625</v>
      </c>
      <c r="M1801" s="12">
        <f t="shared" si="167"/>
        <v>1.5625</v>
      </c>
      <c r="N1801" s="13">
        <f>32767+9208</f>
        <v>41975</v>
      </c>
    </row>
    <row r="1802" spans="1:14" x14ac:dyDescent="0.25">
      <c r="A1802" s="11">
        <v>1792</v>
      </c>
      <c r="B1802" s="12">
        <f t="shared" si="162"/>
        <v>42000</v>
      </c>
      <c r="C1802" s="12">
        <f t="shared" si="163"/>
        <v>0</v>
      </c>
      <c r="D1802" s="13">
        <f>32767+9233</f>
        <v>42000</v>
      </c>
      <c r="F1802" s="11">
        <v>1792</v>
      </c>
      <c r="G1802" s="12">
        <f t="shared" si="164"/>
        <v>42000</v>
      </c>
      <c r="H1802" s="12">
        <f t="shared" si="165"/>
        <v>0</v>
      </c>
      <c r="I1802" s="13">
        <f>32767+9233</f>
        <v>42000</v>
      </c>
      <c r="K1802" s="11">
        <v>1792</v>
      </c>
      <c r="L1802" s="12">
        <f t="shared" si="166"/>
        <v>42000</v>
      </c>
      <c r="M1802" s="12">
        <f t="shared" si="167"/>
        <v>0</v>
      </c>
      <c r="N1802" s="13">
        <f>32767+9233</f>
        <v>42000</v>
      </c>
    </row>
    <row r="1803" spans="1:14" x14ac:dyDescent="0.25">
      <c r="A1803" s="11">
        <v>1793</v>
      </c>
      <c r="B1803" s="12">
        <f t="shared" si="162"/>
        <v>42023.4375</v>
      </c>
      <c r="C1803" s="12">
        <f t="shared" si="163"/>
        <v>23.4375</v>
      </c>
      <c r="D1803" s="13">
        <f>32767+9233</f>
        <v>42000</v>
      </c>
      <c r="F1803" s="11">
        <v>1793</v>
      </c>
      <c r="G1803" s="12">
        <f t="shared" si="164"/>
        <v>42023.4375</v>
      </c>
      <c r="H1803" s="12">
        <f t="shared" si="165"/>
        <v>13.4375</v>
      </c>
      <c r="I1803" s="13">
        <f>32767+9243</f>
        <v>42010</v>
      </c>
      <c r="K1803" s="11">
        <v>1793</v>
      </c>
      <c r="L1803" s="12">
        <f t="shared" si="166"/>
        <v>42023.4375</v>
      </c>
      <c r="M1803" s="12">
        <f t="shared" si="167"/>
        <v>13.4375</v>
      </c>
      <c r="N1803" s="13">
        <f>32767+9243</f>
        <v>42010</v>
      </c>
    </row>
    <row r="1804" spans="1:14" x14ac:dyDescent="0.25">
      <c r="A1804" s="11">
        <v>1794</v>
      </c>
      <c r="B1804" s="12">
        <f t="shared" si="162"/>
        <v>42046.875</v>
      </c>
      <c r="C1804" s="12">
        <f t="shared" si="163"/>
        <v>46.875</v>
      </c>
      <c r="D1804" s="13">
        <f>32767+9233</f>
        <v>42000</v>
      </c>
      <c r="F1804" s="11">
        <v>1794</v>
      </c>
      <c r="G1804" s="12">
        <f t="shared" si="164"/>
        <v>42046.875</v>
      </c>
      <c r="H1804" s="12">
        <f t="shared" si="165"/>
        <v>11.875</v>
      </c>
      <c r="I1804" s="13">
        <f>32767+9268</f>
        <v>42035</v>
      </c>
      <c r="K1804" s="11">
        <v>1794</v>
      </c>
      <c r="L1804" s="12">
        <f t="shared" si="166"/>
        <v>42046.875</v>
      </c>
      <c r="M1804" s="12">
        <f t="shared" si="167"/>
        <v>11.875</v>
      </c>
      <c r="N1804" s="13">
        <f>32767+9268</f>
        <v>42035</v>
      </c>
    </row>
    <row r="1805" spans="1:14" x14ac:dyDescent="0.25">
      <c r="A1805" s="11">
        <v>1795</v>
      </c>
      <c r="B1805" s="12">
        <f t="shared" ref="B1805:B1868" si="168">A1805*375/16</f>
        <v>42070.3125</v>
      </c>
      <c r="C1805" s="12">
        <f t="shared" ref="C1805:C1868" si="169">B1805-D1805</f>
        <v>70.3125</v>
      </c>
      <c r="D1805" s="13">
        <f>32767+9233</f>
        <v>42000</v>
      </c>
      <c r="F1805" s="11">
        <v>1795</v>
      </c>
      <c r="G1805" s="12">
        <f t="shared" ref="G1805:G1868" si="170">F1805*375/16</f>
        <v>42070.3125</v>
      </c>
      <c r="H1805" s="12">
        <f t="shared" ref="H1805:H1868" si="171">G1805-I1805</f>
        <v>10.3125</v>
      </c>
      <c r="I1805" s="13">
        <f>32767+9293</f>
        <v>42060</v>
      </c>
      <c r="K1805" s="11">
        <v>1795</v>
      </c>
      <c r="L1805" s="12">
        <f t="shared" ref="L1805:L1868" si="172">K1805*375/16</f>
        <v>42070.3125</v>
      </c>
      <c r="M1805" s="12">
        <f t="shared" ref="M1805:M1868" si="173">L1805-N1805</f>
        <v>10.3125</v>
      </c>
      <c r="N1805" s="13">
        <f>32767+9293</f>
        <v>42060</v>
      </c>
    </row>
    <row r="1806" spans="1:14" x14ac:dyDescent="0.25">
      <c r="A1806" s="11">
        <v>1796</v>
      </c>
      <c r="B1806" s="12">
        <f t="shared" si="168"/>
        <v>42093.75</v>
      </c>
      <c r="C1806" s="12">
        <f t="shared" si="169"/>
        <v>93.75</v>
      </c>
      <c r="D1806" s="13">
        <f>32767+9233</f>
        <v>42000</v>
      </c>
      <c r="F1806" s="11">
        <v>1796</v>
      </c>
      <c r="G1806" s="12">
        <f t="shared" si="170"/>
        <v>42093.75</v>
      </c>
      <c r="H1806" s="12">
        <f t="shared" si="171"/>
        <v>8.75</v>
      </c>
      <c r="I1806" s="13">
        <f>32767+9318</f>
        <v>42085</v>
      </c>
      <c r="K1806" s="11">
        <v>1796</v>
      </c>
      <c r="L1806" s="12">
        <f t="shared" si="172"/>
        <v>42093.75</v>
      </c>
      <c r="M1806" s="12">
        <f t="shared" si="173"/>
        <v>8.75</v>
      </c>
      <c r="N1806" s="13">
        <f>32767+9318</f>
        <v>42085</v>
      </c>
    </row>
    <row r="1807" spans="1:14" x14ac:dyDescent="0.25">
      <c r="A1807" s="11">
        <v>1797</v>
      </c>
      <c r="B1807" s="12">
        <f t="shared" si="168"/>
        <v>42117.1875</v>
      </c>
      <c r="C1807" s="12">
        <f t="shared" si="169"/>
        <v>117.1875</v>
      </c>
      <c r="D1807" s="13">
        <f>32767+9233</f>
        <v>42000</v>
      </c>
      <c r="F1807" s="11">
        <v>1797</v>
      </c>
      <c r="G1807" s="12">
        <f t="shared" si="170"/>
        <v>42117.1875</v>
      </c>
      <c r="H1807" s="12">
        <f t="shared" si="171"/>
        <v>7.1875</v>
      </c>
      <c r="I1807" s="13">
        <f>32767+9343</f>
        <v>42110</v>
      </c>
      <c r="K1807" s="11">
        <v>1797</v>
      </c>
      <c r="L1807" s="12">
        <f t="shared" si="172"/>
        <v>42117.1875</v>
      </c>
      <c r="M1807" s="12">
        <f t="shared" si="173"/>
        <v>7.1875</v>
      </c>
      <c r="N1807" s="13">
        <f>32767+9343</f>
        <v>42110</v>
      </c>
    </row>
    <row r="1808" spans="1:14" x14ac:dyDescent="0.25">
      <c r="A1808" s="11">
        <v>1798</v>
      </c>
      <c r="B1808" s="12">
        <f t="shared" si="168"/>
        <v>42140.625</v>
      </c>
      <c r="C1808" s="12">
        <f t="shared" si="169"/>
        <v>140.625</v>
      </c>
      <c r="D1808" s="13">
        <f>32767+9233</f>
        <v>42000</v>
      </c>
      <c r="F1808" s="11">
        <v>1798</v>
      </c>
      <c r="G1808" s="12">
        <f t="shared" si="170"/>
        <v>42140.625</v>
      </c>
      <c r="H1808" s="12">
        <f t="shared" si="171"/>
        <v>5.625</v>
      </c>
      <c r="I1808" s="13">
        <f>32767+9368</f>
        <v>42135</v>
      </c>
      <c r="K1808" s="11">
        <v>1798</v>
      </c>
      <c r="L1808" s="12">
        <f t="shared" si="172"/>
        <v>42140.625</v>
      </c>
      <c r="M1808" s="12">
        <f t="shared" si="173"/>
        <v>5.625</v>
      </c>
      <c r="N1808" s="13">
        <f>32767+9368</f>
        <v>42135</v>
      </c>
    </row>
    <row r="1809" spans="1:14" x14ac:dyDescent="0.25">
      <c r="A1809" s="11">
        <v>1799</v>
      </c>
      <c r="B1809" s="12">
        <f t="shared" si="168"/>
        <v>42164.0625</v>
      </c>
      <c r="C1809" s="12">
        <f t="shared" si="169"/>
        <v>164.0625</v>
      </c>
      <c r="D1809" s="13">
        <f>32767+9233</f>
        <v>42000</v>
      </c>
      <c r="F1809" s="11">
        <v>1799</v>
      </c>
      <c r="G1809" s="12">
        <f t="shared" si="170"/>
        <v>42164.0625</v>
      </c>
      <c r="H1809" s="12">
        <f t="shared" si="171"/>
        <v>4.0625</v>
      </c>
      <c r="I1809" s="13">
        <f>32767+9393</f>
        <v>42160</v>
      </c>
      <c r="K1809" s="11">
        <v>1799</v>
      </c>
      <c r="L1809" s="12">
        <f t="shared" si="172"/>
        <v>42164.0625</v>
      </c>
      <c r="M1809" s="12">
        <f t="shared" si="173"/>
        <v>4.0625</v>
      </c>
      <c r="N1809" s="13">
        <f>32767+9393</f>
        <v>42160</v>
      </c>
    </row>
    <row r="1810" spans="1:14" x14ac:dyDescent="0.25">
      <c r="A1810" s="11">
        <v>1800</v>
      </c>
      <c r="B1810" s="12">
        <f t="shared" si="168"/>
        <v>42187.5</v>
      </c>
      <c r="C1810" s="12">
        <f t="shared" si="169"/>
        <v>187.5</v>
      </c>
      <c r="D1810" s="13">
        <f>32767+9233</f>
        <v>42000</v>
      </c>
      <c r="F1810" s="11">
        <v>1800</v>
      </c>
      <c r="G1810" s="12">
        <f t="shared" si="170"/>
        <v>42187.5</v>
      </c>
      <c r="H1810" s="12">
        <f t="shared" si="171"/>
        <v>2.5</v>
      </c>
      <c r="I1810" s="13">
        <f>32767+9418</f>
        <v>42185</v>
      </c>
      <c r="K1810" s="11">
        <v>1800</v>
      </c>
      <c r="L1810" s="12">
        <f t="shared" si="172"/>
        <v>42187.5</v>
      </c>
      <c r="M1810" s="12">
        <f t="shared" si="173"/>
        <v>2.5</v>
      </c>
      <c r="N1810" s="13">
        <f>32767+9418</f>
        <v>42185</v>
      </c>
    </row>
    <row r="1811" spans="1:14" x14ac:dyDescent="0.25">
      <c r="A1811" s="11">
        <v>1801</v>
      </c>
      <c r="B1811" s="12">
        <f t="shared" si="168"/>
        <v>42210.9375</v>
      </c>
      <c r="C1811" s="12">
        <f t="shared" si="169"/>
        <v>210.9375</v>
      </c>
      <c r="D1811" s="13">
        <f>32767+9233</f>
        <v>42000</v>
      </c>
      <c r="F1811" s="11">
        <v>1801</v>
      </c>
      <c r="G1811" s="12">
        <f t="shared" si="170"/>
        <v>42210.9375</v>
      </c>
      <c r="H1811" s="12">
        <f t="shared" si="171"/>
        <v>10.9375</v>
      </c>
      <c r="I1811" s="13">
        <f>32767+9433</f>
        <v>42200</v>
      </c>
      <c r="K1811" s="11">
        <v>1801</v>
      </c>
      <c r="L1811" s="12">
        <f t="shared" si="172"/>
        <v>42210.9375</v>
      </c>
      <c r="M1811" s="12">
        <f t="shared" si="173"/>
        <v>10.9375</v>
      </c>
      <c r="N1811" s="13">
        <f>32767+9433</f>
        <v>42200</v>
      </c>
    </row>
    <row r="1812" spans="1:14" x14ac:dyDescent="0.25">
      <c r="A1812" s="11">
        <v>1802</v>
      </c>
      <c r="B1812" s="12">
        <f t="shared" si="168"/>
        <v>42234.375</v>
      </c>
      <c r="C1812" s="12">
        <f t="shared" si="169"/>
        <v>234.375</v>
      </c>
      <c r="D1812" s="13">
        <f>32767+9233</f>
        <v>42000</v>
      </c>
      <c r="F1812" s="11">
        <v>1802</v>
      </c>
      <c r="G1812" s="12">
        <f t="shared" si="170"/>
        <v>42234.375</v>
      </c>
      <c r="H1812" s="12">
        <f t="shared" si="171"/>
        <v>9.375</v>
      </c>
      <c r="I1812" s="13">
        <f>32767+9458</f>
        <v>42225</v>
      </c>
      <c r="K1812" s="11">
        <v>1802</v>
      </c>
      <c r="L1812" s="12">
        <f t="shared" si="172"/>
        <v>42234.375</v>
      </c>
      <c r="M1812" s="12">
        <f t="shared" si="173"/>
        <v>9.375</v>
      </c>
      <c r="N1812" s="13">
        <f>32767+9458</f>
        <v>42225</v>
      </c>
    </row>
    <row r="1813" spans="1:14" x14ac:dyDescent="0.25">
      <c r="A1813" s="11">
        <v>1803</v>
      </c>
      <c r="B1813" s="12">
        <f t="shared" si="168"/>
        <v>42257.8125</v>
      </c>
      <c r="C1813" s="12">
        <f t="shared" si="169"/>
        <v>257.8125</v>
      </c>
      <c r="D1813" s="13">
        <f>32767+9233</f>
        <v>42000</v>
      </c>
      <c r="F1813" s="11">
        <v>1803</v>
      </c>
      <c r="G1813" s="12">
        <f t="shared" si="170"/>
        <v>42257.8125</v>
      </c>
      <c r="H1813" s="12">
        <f t="shared" si="171"/>
        <v>7.8125</v>
      </c>
      <c r="I1813" s="13">
        <f>32767+9483</f>
        <v>42250</v>
      </c>
      <c r="K1813" s="11">
        <v>1803</v>
      </c>
      <c r="L1813" s="12">
        <f t="shared" si="172"/>
        <v>42257.8125</v>
      </c>
      <c r="M1813" s="12">
        <f t="shared" si="173"/>
        <v>7.8125</v>
      </c>
      <c r="N1813" s="13">
        <f>32767+9483</f>
        <v>42250</v>
      </c>
    </row>
    <row r="1814" spans="1:14" x14ac:dyDescent="0.25">
      <c r="A1814" s="11">
        <v>1804</v>
      </c>
      <c r="B1814" s="12">
        <f t="shared" si="168"/>
        <v>42281.25</v>
      </c>
      <c r="C1814" s="12">
        <f t="shared" si="169"/>
        <v>281.25</v>
      </c>
      <c r="D1814" s="13">
        <f>32767+9233</f>
        <v>42000</v>
      </c>
      <c r="F1814" s="11">
        <v>1804</v>
      </c>
      <c r="G1814" s="12">
        <f t="shared" si="170"/>
        <v>42281.25</v>
      </c>
      <c r="H1814" s="12">
        <f t="shared" si="171"/>
        <v>6.25</v>
      </c>
      <c r="I1814" s="13">
        <f>32767+9508</f>
        <v>42275</v>
      </c>
      <c r="K1814" s="11">
        <v>1804</v>
      </c>
      <c r="L1814" s="12">
        <f t="shared" si="172"/>
        <v>42281.25</v>
      </c>
      <c r="M1814" s="12">
        <f t="shared" si="173"/>
        <v>6.25</v>
      </c>
      <c r="N1814" s="13">
        <f>32767+9508</f>
        <v>42275</v>
      </c>
    </row>
    <row r="1815" spans="1:14" x14ac:dyDescent="0.25">
      <c r="A1815" s="11">
        <v>1805</v>
      </c>
      <c r="B1815" s="12">
        <f t="shared" si="168"/>
        <v>42304.6875</v>
      </c>
      <c r="C1815" s="12">
        <f t="shared" si="169"/>
        <v>304.6875</v>
      </c>
      <c r="D1815" s="13">
        <f>32767+9233</f>
        <v>42000</v>
      </c>
      <c r="F1815" s="11">
        <v>1805</v>
      </c>
      <c r="G1815" s="12">
        <f t="shared" si="170"/>
        <v>42304.6875</v>
      </c>
      <c r="H1815" s="12">
        <f t="shared" si="171"/>
        <v>4.6875</v>
      </c>
      <c r="I1815" s="13">
        <f>32767+9533</f>
        <v>42300</v>
      </c>
      <c r="K1815" s="11">
        <v>1805</v>
      </c>
      <c r="L1815" s="12">
        <f t="shared" si="172"/>
        <v>42304.6875</v>
      </c>
      <c r="M1815" s="12">
        <f t="shared" si="173"/>
        <v>4.6875</v>
      </c>
      <c r="N1815" s="13">
        <f>32767+9533</f>
        <v>42300</v>
      </c>
    </row>
    <row r="1816" spans="1:14" x14ac:dyDescent="0.25">
      <c r="A1816" s="11">
        <v>1806</v>
      </c>
      <c r="B1816" s="12">
        <f t="shared" si="168"/>
        <v>42328.125</v>
      </c>
      <c r="C1816" s="12">
        <f t="shared" si="169"/>
        <v>328.125</v>
      </c>
      <c r="D1816" s="13">
        <f>32767+9233</f>
        <v>42000</v>
      </c>
      <c r="F1816" s="11">
        <v>1806</v>
      </c>
      <c r="G1816" s="12">
        <f t="shared" si="170"/>
        <v>42328.125</v>
      </c>
      <c r="H1816" s="12">
        <f t="shared" si="171"/>
        <v>3.125</v>
      </c>
      <c r="I1816" s="13">
        <f>32767+9558</f>
        <v>42325</v>
      </c>
      <c r="K1816" s="11">
        <v>1806</v>
      </c>
      <c r="L1816" s="12">
        <f t="shared" si="172"/>
        <v>42328.125</v>
      </c>
      <c r="M1816" s="12">
        <f t="shared" si="173"/>
        <v>3.125</v>
      </c>
      <c r="N1816" s="13">
        <f>32767+9558</f>
        <v>42325</v>
      </c>
    </row>
    <row r="1817" spans="1:14" x14ac:dyDescent="0.25">
      <c r="A1817" s="11">
        <v>1807</v>
      </c>
      <c r="B1817" s="12">
        <f t="shared" si="168"/>
        <v>42351.5625</v>
      </c>
      <c r="C1817" s="12">
        <f t="shared" si="169"/>
        <v>351.5625</v>
      </c>
      <c r="D1817" s="13">
        <f>32767+9233</f>
        <v>42000</v>
      </c>
      <c r="F1817" s="11">
        <v>1807</v>
      </c>
      <c r="G1817" s="12">
        <f t="shared" si="170"/>
        <v>42351.5625</v>
      </c>
      <c r="H1817" s="12">
        <f t="shared" si="171"/>
        <v>1.5625</v>
      </c>
      <c r="I1817" s="13">
        <f>32767+9583</f>
        <v>42350</v>
      </c>
      <c r="K1817" s="11">
        <v>1807</v>
      </c>
      <c r="L1817" s="12">
        <f t="shared" si="172"/>
        <v>42351.5625</v>
      </c>
      <c r="M1817" s="12">
        <f t="shared" si="173"/>
        <v>1.5625</v>
      </c>
      <c r="N1817" s="13">
        <f>32767+9583</f>
        <v>42350</v>
      </c>
    </row>
    <row r="1818" spans="1:14" x14ac:dyDescent="0.25">
      <c r="A1818" s="11">
        <v>1808</v>
      </c>
      <c r="B1818" s="12">
        <f t="shared" si="168"/>
        <v>42375</v>
      </c>
      <c r="C1818" s="12">
        <f t="shared" si="169"/>
        <v>0</v>
      </c>
      <c r="D1818" s="13">
        <f>32767+9608</f>
        <v>42375</v>
      </c>
      <c r="F1818" s="11">
        <v>1808</v>
      </c>
      <c r="G1818" s="12">
        <f t="shared" si="170"/>
        <v>42375</v>
      </c>
      <c r="H1818" s="12">
        <f t="shared" si="171"/>
        <v>0</v>
      </c>
      <c r="I1818" s="13">
        <f>32767+9608</f>
        <v>42375</v>
      </c>
      <c r="K1818" s="11">
        <v>1808</v>
      </c>
      <c r="L1818" s="12">
        <f t="shared" si="172"/>
        <v>42375</v>
      </c>
      <c r="M1818" s="12">
        <f t="shared" si="173"/>
        <v>0</v>
      </c>
      <c r="N1818" s="13">
        <f>32767+9608</f>
        <v>42375</v>
      </c>
    </row>
    <row r="1819" spans="1:14" x14ac:dyDescent="0.25">
      <c r="A1819" s="11">
        <v>1809</v>
      </c>
      <c r="B1819" s="12">
        <f t="shared" si="168"/>
        <v>42398.4375</v>
      </c>
      <c r="C1819" s="12">
        <f t="shared" si="169"/>
        <v>23.4375</v>
      </c>
      <c r="D1819" s="13">
        <f>32767+9608</f>
        <v>42375</v>
      </c>
      <c r="F1819" s="11">
        <v>1809</v>
      </c>
      <c r="G1819" s="12">
        <f t="shared" si="170"/>
        <v>42398.4375</v>
      </c>
      <c r="H1819" s="12">
        <f t="shared" si="171"/>
        <v>13.4375</v>
      </c>
      <c r="I1819" s="13">
        <f>32767+9618</f>
        <v>42385</v>
      </c>
      <c r="K1819" s="11">
        <v>1809</v>
      </c>
      <c r="L1819" s="12">
        <f t="shared" si="172"/>
        <v>42398.4375</v>
      </c>
      <c r="M1819" s="12">
        <f t="shared" si="173"/>
        <v>13.4375</v>
      </c>
      <c r="N1819" s="13">
        <f>32767+9618</f>
        <v>42385</v>
      </c>
    </row>
    <row r="1820" spans="1:14" x14ac:dyDescent="0.25">
      <c r="A1820" s="11">
        <v>1810</v>
      </c>
      <c r="B1820" s="12">
        <f t="shared" si="168"/>
        <v>42421.875</v>
      </c>
      <c r="C1820" s="12">
        <f t="shared" si="169"/>
        <v>46.875</v>
      </c>
      <c r="D1820" s="13">
        <f>32767+9608</f>
        <v>42375</v>
      </c>
      <c r="F1820" s="11">
        <v>1810</v>
      </c>
      <c r="G1820" s="12">
        <f t="shared" si="170"/>
        <v>42421.875</v>
      </c>
      <c r="H1820" s="12">
        <f t="shared" si="171"/>
        <v>11.875</v>
      </c>
      <c r="I1820" s="13">
        <f>32767+9643</f>
        <v>42410</v>
      </c>
      <c r="K1820" s="11">
        <v>1810</v>
      </c>
      <c r="L1820" s="12">
        <f t="shared" si="172"/>
        <v>42421.875</v>
      </c>
      <c r="M1820" s="12">
        <f t="shared" si="173"/>
        <v>11.875</v>
      </c>
      <c r="N1820" s="13">
        <f>32767+9643</f>
        <v>42410</v>
      </c>
    </row>
    <row r="1821" spans="1:14" x14ac:dyDescent="0.25">
      <c r="A1821" s="11">
        <v>1811</v>
      </c>
      <c r="B1821" s="12">
        <f t="shared" si="168"/>
        <v>42445.3125</v>
      </c>
      <c r="C1821" s="12">
        <f t="shared" si="169"/>
        <v>70.3125</v>
      </c>
      <c r="D1821" s="13">
        <f>32767+9608</f>
        <v>42375</v>
      </c>
      <c r="F1821" s="11">
        <v>1811</v>
      </c>
      <c r="G1821" s="12">
        <f t="shared" si="170"/>
        <v>42445.3125</v>
      </c>
      <c r="H1821" s="12">
        <f t="shared" si="171"/>
        <v>10.3125</v>
      </c>
      <c r="I1821" s="13">
        <f>32767+9668</f>
        <v>42435</v>
      </c>
      <c r="K1821" s="11">
        <v>1811</v>
      </c>
      <c r="L1821" s="12">
        <f t="shared" si="172"/>
        <v>42445.3125</v>
      </c>
      <c r="M1821" s="12">
        <f t="shared" si="173"/>
        <v>10.3125</v>
      </c>
      <c r="N1821" s="13">
        <f>32767+9668</f>
        <v>42435</v>
      </c>
    </row>
    <row r="1822" spans="1:14" x14ac:dyDescent="0.25">
      <c r="A1822" s="11">
        <v>1812</v>
      </c>
      <c r="B1822" s="12">
        <f t="shared" si="168"/>
        <v>42468.75</v>
      </c>
      <c r="C1822" s="12">
        <f t="shared" si="169"/>
        <v>93.75</v>
      </c>
      <c r="D1822" s="13">
        <f>32767+9608</f>
        <v>42375</v>
      </c>
      <c r="F1822" s="11">
        <v>1812</v>
      </c>
      <c r="G1822" s="12">
        <f t="shared" si="170"/>
        <v>42468.75</v>
      </c>
      <c r="H1822" s="12">
        <f t="shared" si="171"/>
        <v>8.75</v>
      </c>
      <c r="I1822" s="13">
        <f>32767+9693</f>
        <v>42460</v>
      </c>
      <c r="K1822" s="11">
        <v>1812</v>
      </c>
      <c r="L1822" s="12">
        <f t="shared" si="172"/>
        <v>42468.75</v>
      </c>
      <c r="M1822" s="12">
        <f t="shared" si="173"/>
        <v>8.75</v>
      </c>
      <c r="N1822" s="13">
        <f>32767+9693</f>
        <v>42460</v>
      </c>
    </row>
    <row r="1823" spans="1:14" x14ac:dyDescent="0.25">
      <c r="A1823" s="11">
        <v>1813</v>
      </c>
      <c r="B1823" s="12">
        <f t="shared" si="168"/>
        <v>42492.1875</v>
      </c>
      <c r="C1823" s="12">
        <f t="shared" si="169"/>
        <v>117.1875</v>
      </c>
      <c r="D1823" s="13">
        <f>32767+9608</f>
        <v>42375</v>
      </c>
      <c r="F1823" s="11">
        <v>1813</v>
      </c>
      <c r="G1823" s="12">
        <f t="shared" si="170"/>
        <v>42492.1875</v>
      </c>
      <c r="H1823" s="12">
        <f t="shared" si="171"/>
        <v>7.1875</v>
      </c>
      <c r="I1823" s="13">
        <f>32767+9718</f>
        <v>42485</v>
      </c>
      <c r="K1823" s="11">
        <v>1813</v>
      </c>
      <c r="L1823" s="12">
        <f t="shared" si="172"/>
        <v>42492.1875</v>
      </c>
      <c r="M1823" s="12">
        <f t="shared" si="173"/>
        <v>7.1875</v>
      </c>
      <c r="N1823" s="13">
        <f>32767+9718</f>
        <v>42485</v>
      </c>
    </row>
    <row r="1824" spans="1:14" x14ac:dyDescent="0.25">
      <c r="A1824" s="11">
        <v>1814</v>
      </c>
      <c r="B1824" s="12">
        <f t="shared" si="168"/>
        <v>42515.625</v>
      </c>
      <c r="C1824" s="12">
        <f t="shared" si="169"/>
        <v>140.625</v>
      </c>
      <c r="D1824" s="13">
        <f>32767+9608</f>
        <v>42375</v>
      </c>
      <c r="F1824" s="11">
        <v>1814</v>
      </c>
      <c r="G1824" s="12">
        <f t="shared" si="170"/>
        <v>42515.625</v>
      </c>
      <c r="H1824" s="12">
        <f t="shared" si="171"/>
        <v>5.625</v>
      </c>
      <c r="I1824" s="13">
        <f>32767+9743</f>
        <v>42510</v>
      </c>
      <c r="K1824" s="11">
        <v>1814</v>
      </c>
      <c r="L1824" s="12">
        <f t="shared" si="172"/>
        <v>42515.625</v>
      </c>
      <c r="M1824" s="12">
        <f t="shared" si="173"/>
        <v>5.625</v>
      </c>
      <c r="N1824" s="13">
        <f>32767+9743</f>
        <v>42510</v>
      </c>
    </row>
    <row r="1825" spans="1:14" x14ac:dyDescent="0.25">
      <c r="A1825" s="11">
        <v>1815</v>
      </c>
      <c r="B1825" s="12">
        <f t="shared" si="168"/>
        <v>42539.0625</v>
      </c>
      <c r="C1825" s="12">
        <f t="shared" si="169"/>
        <v>164.0625</v>
      </c>
      <c r="D1825" s="13">
        <f>32767+9608</f>
        <v>42375</v>
      </c>
      <c r="F1825" s="11">
        <v>1815</v>
      </c>
      <c r="G1825" s="12">
        <f t="shared" si="170"/>
        <v>42539.0625</v>
      </c>
      <c r="H1825" s="12">
        <f t="shared" si="171"/>
        <v>4.0625</v>
      </c>
      <c r="I1825" s="13">
        <f>32767+9768</f>
        <v>42535</v>
      </c>
      <c r="K1825" s="11">
        <v>1815</v>
      </c>
      <c r="L1825" s="12">
        <f t="shared" si="172"/>
        <v>42539.0625</v>
      </c>
      <c r="M1825" s="12">
        <f t="shared" si="173"/>
        <v>4.0625</v>
      </c>
      <c r="N1825" s="13">
        <f>32767+9768</f>
        <v>42535</v>
      </c>
    </row>
    <row r="1826" spans="1:14" x14ac:dyDescent="0.25">
      <c r="A1826" s="11">
        <v>1816</v>
      </c>
      <c r="B1826" s="12">
        <f t="shared" si="168"/>
        <v>42562.5</v>
      </c>
      <c r="C1826" s="12">
        <f t="shared" si="169"/>
        <v>187.5</v>
      </c>
      <c r="D1826" s="13">
        <f>32767+9608</f>
        <v>42375</v>
      </c>
      <c r="F1826" s="11">
        <v>1816</v>
      </c>
      <c r="G1826" s="12">
        <f t="shared" si="170"/>
        <v>42562.5</v>
      </c>
      <c r="H1826" s="12">
        <f t="shared" si="171"/>
        <v>2.5</v>
      </c>
      <c r="I1826" s="13">
        <f>32767+9793</f>
        <v>42560</v>
      </c>
      <c r="K1826" s="11">
        <v>1816</v>
      </c>
      <c r="L1826" s="12">
        <f t="shared" si="172"/>
        <v>42562.5</v>
      </c>
      <c r="M1826" s="12">
        <f t="shared" si="173"/>
        <v>2.5</v>
      </c>
      <c r="N1826" s="13">
        <f>32767+9793</f>
        <v>42560</v>
      </c>
    </row>
    <row r="1827" spans="1:14" x14ac:dyDescent="0.25">
      <c r="A1827" s="11">
        <v>1817</v>
      </c>
      <c r="B1827" s="12">
        <f t="shared" si="168"/>
        <v>42585.9375</v>
      </c>
      <c r="C1827" s="12">
        <f t="shared" si="169"/>
        <v>210.9375</v>
      </c>
      <c r="D1827" s="13">
        <f>32767+9608</f>
        <v>42375</v>
      </c>
      <c r="F1827" s="11">
        <v>1817</v>
      </c>
      <c r="G1827" s="12">
        <f t="shared" si="170"/>
        <v>42585.9375</v>
      </c>
      <c r="H1827" s="12">
        <f t="shared" si="171"/>
        <v>10.9375</v>
      </c>
      <c r="I1827" s="13">
        <f>32767+9808</f>
        <v>42575</v>
      </c>
      <c r="K1827" s="11">
        <v>1817</v>
      </c>
      <c r="L1827" s="12">
        <f t="shared" si="172"/>
        <v>42585.9375</v>
      </c>
      <c r="M1827" s="12">
        <f t="shared" si="173"/>
        <v>10.9375</v>
      </c>
      <c r="N1827" s="13">
        <f>32767+9808</f>
        <v>42575</v>
      </c>
    </row>
    <row r="1828" spans="1:14" x14ac:dyDescent="0.25">
      <c r="A1828" s="11">
        <v>1818</v>
      </c>
      <c r="B1828" s="12">
        <f t="shared" si="168"/>
        <v>42609.375</v>
      </c>
      <c r="C1828" s="12">
        <f t="shared" si="169"/>
        <v>234.375</v>
      </c>
      <c r="D1828" s="13">
        <f>32767+9608</f>
        <v>42375</v>
      </c>
      <c r="F1828" s="11">
        <v>1818</v>
      </c>
      <c r="G1828" s="12">
        <f t="shared" si="170"/>
        <v>42609.375</v>
      </c>
      <c r="H1828" s="12">
        <f t="shared" si="171"/>
        <v>9.375</v>
      </c>
      <c r="I1828" s="13">
        <f>32767+9833</f>
        <v>42600</v>
      </c>
      <c r="K1828" s="11">
        <v>1818</v>
      </c>
      <c r="L1828" s="12">
        <f t="shared" si="172"/>
        <v>42609.375</v>
      </c>
      <c r="M1828" s="12">
        <f t="shared" si="173"/>
        <v>9.375</v>
      </c>
      <c r="N1828" s="13">
        <f>32767+9833</f>
        <v>42600</v>
      </c>
    </row>
    <row r="1829" spans="1:14" x14ac:dyDescent="0.25">
      <c r="A1829" s="11">
        <v>1819</v>
      </c>
      <c r="B1829" s="12">
        <f t="shared" si="168"/>
        <v>42632.8125</v>
      </c>
      <c r="C1829" s="12">
        <f t="shared" si="169"/>
        <v>257.8125</v>
      </c>
      <c r="D1829" s="13">
        <f>32767+9608</f>
        <v>42375</v>
      </c>
      <c r="F1829" s="11">
        <v>1819</v>
      </c>
      <c r="G1829" s="12">
        <f t="shared" si="170"/>
        <v>42632.8125</v>
      </c>
      <c r="H1829" s="12">
        <f t="shared" si="171"/>
        <v>7.8125</v>
      </c>
      <c r="I1829" s="13">
        <f>32767+9858</f>
        <v>42625</v>
      </c>
      <c r="K1829" s="11">
        <v>1819</v>
      </c>
      <c r="L1829" s="12">
        <f t="shared" si="172"/>
        <v>42632.8125</v>
      </c>
      <c r="M1829" s="12">
        <f t="shared" si="173"/>
        <v>7.8125</v>
      </c>
      <c r="N1829" s="13">
        <f>32767+9858</f>
        <v>42625</v>
      </c>
    </row>
    <row r="1830" spans="1:14" x14ac:dyDescent="0.25">
      <c r="A1830" s="11">
        <v>1820</v>
      </c>
      <c r="B1830" s="12">
        <f t="shared" si="168"/>
        <v>42656.25</v>
      </c>
      <c r="C1830" s="12">
        <f t="shared" si="169"/>
        <v>281.25</v>
      </c>
      <c r="D1830" s="13">
        <f>32767+9608</f>
        <v>42375</v>
      </c>
      <c r="F1830" s="11">
        <v>1820</v>
      </c>
      <c r="G1830" s="12">
        <f t="shared" si="170"/>
        <v>42656.25</v>
      </c>
      <c r="H1830" s="12">
        <f t="shared" si="171"/>
        <v>6.25</v>
      </c>
      <c r="I1830" s="13">
        <f>32767+9883</f>
        <v>42650</v>
      </c>
      <c r="K1830" s="11">
        <v>1820</v>
      </c>
      <c r="L1830" s="12">
        <f t="shared" si="172"/>
        <v>42656.25</v>
      </c>
      <c r="M1830" s="12">
        <f t="shared" si="173"/>
        <v>6.25</v>
      </c>
      <c r="N1830" s="13">
        <f>32767+9883</f>
        <v>42650</v>
      </c>
    </row>
    <row r="1831" spans="1:14" x14ac:dyDescent="0.25">
      <c r="A1831" s="11">
        <v>1821</v>
      </c>
      <c r="B1831" s="12">
        <f t="shared" si="168"/>
        <v>42679.6875</v>
      </c>
      <c r="C1831" s="12">
        <f t="shared" si="169"/>
        <v>304.6875</v>
      </c>
      <c r="D1831" s="13">
        <f>32767+9608</f>
        <v>42375</v>
      </c>
      <c r="F1831" s="11">
        <v>1821</v>
      </c>
      <c r="G1831" s="12">
        <f t="shared" si="170"/>
        <v>42679.6875</v>
      </c>
      <c r="H1831" s="12">
        <f t="shared" si="171"/>
        <v>4.6875</v>
      </c>
      <c r="I1831" s="13">
        <f>32767+9908</f>
        <v>42675</v>
      </c>
      <c r="K1831" s="11">
        <v>1821</v>
      </c>
      <c r="L1831" s="12">
        <f t="shared" si="172"/>
        <v>42679.6875</v>
      </c>
      <c r="M1831" s="12">
        <f t="shared" si="173"/>
        <v>4.6875</v>
      </c>
      <c r="N1831" s="13">
        <f>32767+9908</f>
        <v>42675</v>
      </c>
    </row>
    <row r="1832" spans="1:14" x14ac:dyDescent="0.25">
      <c r="A1832" s="11">
        <v>1822</v>
      </c>
      <c r="B1832" s="12">
        <f t="shared" si="168"/>
        <v>42703.125</v>
      </c>
      <c r="C1832" s="12">
        <f t="shared" si="169"/>
        <v>328.125</v>
      </c>
      <c r="D1832" s="13">
        <f>32767+9608</f>
        <v>42375</v>
      </c>
      <c r="F1832" s="11">
        <v>1822</v>
      </c>
      <c r="G1832" s="12">
        <f t="shared" si="170"/>
        <v>42703.125</v>
      </c>
      <c r="H1832" s="12">
        <f t="shared" si="171"/>
        <v>3.125</v>
      </c>
      <c r="I1832" s="13">
        <f>32767+9933</f>
        <v>42700</v>
      </c>
      <c r="K1832" s="11">
        <v>1822</v>
      </c>
      <c r="L1832" s="12">
        <f t="shared" si="172"/>
        <v>42703.125</v>
      </c>
      <c r="M1832" s="12">
        <f t="shared" si="173"/>
        <v>3.125</v>
      </c>
      <c r="N1832" s="13">
        <f>32767+9933</f>
        <v>42700</v>
      </c>
    </row>
    <row r="1833" spans="1:14" x14ac:dyDescent="0.25">
      <c r="A1833" s="11">
        <v>1823</v>
      </c>
      <c r="B1833" s="12">
        <f t="shared" si="168"/>
        <v>42726.5625</v>
      </c>
      <c r="C1833" s="12">
        <f t="shared" si="169"/>
        <v>351.5625</v>
      </c>
      <c r="D1833" s="13">
        <f>32767+9608</f>
        <v>42375</v>
      </c>
      <c r="F1833" s="11">
        <v>1823</v>
      </c>
      <c r="G1833" s="12">
        <f t="shared" si="170"/>
        <v>42726.5625</v>
      </c>
      <c r="H1833" s="12">
        <f t="shared" si="171"/>
        <v>1.5625</v>
      </c>
      <c r="I1833" s="13">
        <f>32767+9958</f>
        <v>42725</v>
      </c>
      <c r="K1833" s="11">
        <v>1823</v>
      </c>
      <c r="L1833" s="12">
        <f t="shared" si="172"/>
        <v>42726.5625</v>
      </c>
      <c r="M1833" s="12">
        <f t="shared" si="173"/>
        <v>1.5625</v>
      </c>
      <c r="N1833" s="13">
        <f>32767+9958</f>
        <v>42725</v>
      </c>
    </row>
    <row r="1834" spans="1:14" x14ac:dyDescent="0.25">
      <c r="A1834" s="11">
        <v>1824</v>
      </c>
      <c r="B1834" s="12">
        <f t="shared" si="168"/>
        <v>42750</v>
      </c>
      <c r="C1834" s="12">
        <f t="shared" si="169"/>
        <v>0</v>
      </c>
      <c r="D1834" s="13">
        <f>32767+9983</f>
        <v>42750</v>
      </c>
      <c r="F1834" s="11">
        <v>1824</v>
      </c>
      <c r="G1834" s="12">
        <f t="shared" si="170"/>
        <v>42750</v>
      </c>
      <c r="H1834" s="12">
        <f t="shared" si="171"/>
        <v>0</v>
      </c>
      <c r="I1834" s="13">
        <f>32767+9983</f>
        <v>42750</v>
      </c>
      <c r="K1834" s="11">
        <v>1824</v>
      </c>
      <c r="L1834" s="12">
        <f t="shared" si="172"/>
        <v>42750</v>
      </c>
      <c r="M1834" s="12">
        <f t="shared" si="173"/>
        <v>0</v>
      </c>
      <c r="N1834" s="13">
        <f>32767+9983</f>
        <v>42750</v>
      </c>
    </row>
    <row r="1835" spans="1:14" x14ac:dyDescent="0.25">
      <c r="A1835" s="11">
        <v>1825</v>
      </c>
      <c r="B1835" s="12">
        <f t="shared" si="168"/>
        <v>42773.4375</v>
      </c>
      <c r="C1835" s="12">
        <f t="shared" si="169"/>
        <v>23.4375</v>
      </c>
      <c r="D1835" s="13">
        <f>32767+9983</f>
        <v>42750</v>
      </c>
      <c r="F1835" s="11">
        <v>1825</v>
      </c>
      <c r="G1835" s="12">
        <f t="shared" si="170"/>
        <v>42773.4375</v>
      </c>
      <c r="H1835" s="12">
        <f t="shared" si="171"/>
        <v>13.4375</v>
      </c>
      <c r="I1835" s="13">
        <f>32767+9993</f>
        <v>42760</v>
      </c>
      <c r="K1835" s="11">
        <v>1825</v>
      </c>
      <c r="L1835" s="12">
        <f t="shared" si="172"/>
        <v>42773.4375</v>
      </c>
      <c r="M1835" s="12">
        <f t="shared" si="173"/>
        <v>13.4375</v>
      </c>
      <c r="N1835" s="13">
        <f>32767+9993</f>
        <v>42760</v>
      </c>
    </row>
    <row r="1836" spans="1:14" x14ac:dyDescent="0.25">
      <c r="A1836" s="11">
        <v>1826</v>
      </c>
      <c r="B1836" s="12">
        <f t="shared" si="168"/>
        <v>42796.875</v>
      </c>
      <c r="C1836" s="12">
        <f t="shared" si="169"/>
        <v>46.875</v>
      </c>
      <c r="D1836" s="13">
        <f>32767+9983</f>
        <v>42750</v>
      </c>
      <c r="F1836" s="11">
        <v>1826</v>
      </c>
      <c r="G1836" s="12">
        <f t="shared" si="170"/>
        <v>42796.875</v>
      </c>
      <c r="H1836" s="12">
        <f t="shared" si="171"/>
        <v>11.875</v>
      </c>
      <c r="I1836" s="13">
        <f>32767+10018</f>
        <v>42785</v>
      </c>
      <c r="K1836" s="11">
        <v>1826</v>
      </c>
      <c r="L1836" s="12">
        <f t="shared" si="172"/>
        <v>42796.875</v>
      </c>
      <c r="M1836" s="12">
        <f t="shared" si="173"/>
        <v>11.875</v>
      </c>
      <c r="N1836" s="13">
        <f>32767+10018</f>
        <v>42785</v>
      </c>
    </row>
    <row r="1837" spans="1:14" x14ac:dyDescent="0.25">
      <c r="A1837" s="11">
        <v>1827</v>
      </c>
      <c r="B1837" s="12">
        <f t="shared" si="168"/>
        <v>42820.3125</v>
      </c>
      <c r="C1837" s="12">
        <f t="shared" si="169"/>
        <v>70.3125</v>
      </c>
      <c r="D1837" s="13">
        <f>32767+9983</f>
        <v>42750</v>
      </c>
      <c r="F1837" s="11">
        <v>1827</v>
      </c>
      <c r="G1837" s="12">
        <f t="shared" si="170"/>
        <v>42820.3125</v>
      </c>
      <c r="H1837" s="12">
        <f t="shared" si="171"/>
        <v>10.3125</v>
      </c>
      <c r="I1837" s="13">
        <f>32767+10043</f>
        <v>42810</v>
      </c>
      <c r="K1837" s="11">
        <v>1827</v>
      </c>
      <c r="L1837" s="12">
        <f t="shared" si="172"/>
        <v>42820.3125</v>
      </c>
      <c r="M1837" s="12">
        <f t="shared" si="173"/>
        <v>10.3125</v>
      </c>
      <c r="N1837" s="13">
        <f>32767+10043</f>
        <v>42810</v>
      </c>
    </row>
    <row r="1838" spans="1:14" x14ac:dyDescent="0.25">
      <c r="A1838" s="11">
        <v>1828</v>
      </c>
      <c r="B1838" s="12">
        <f t="shared" si="168"/>
        <v>42843.75</v>
      </c>
      <c r="C1838" s="12">
        <f t="shared" si="169"/>
        <v>93.75</v>
      </c>
      <c r="D1838" s="13">
        <f>32767+9983</f>
        <v>42750</v>
      </c>
      <c r="F1838" s="11">
        <v>1828</v>
      </c>
      <c r="G1838" s="12">
        <f t="shared" si="170"/>
        <v>42843.75</v>
      </c>
      <c r="H1838" s="12">
        <f t="shared" si="171"/>
        <v>8.75</v>
      </c>
      <c r="I1838" s="13">
        <f>32767+10068</f>
        <v>42835</v>
      </c>
      <c r="K1838" s="11">
        <v>1828</v>
      </c>
      <c r="L1838" s="12">
        <f t="shared" si="172"/>
        <v>42843.75</v>
      </c>
      <c r="M1838" s="12">
        <f t="shared" si="173"/>
        <v>8.75</v>
      </c>
      <c r="N1838" s="13">
        <f>32767+10068</f>
        <v>42835</v>
      </c>
    </row>
    <row r="1839" spans="1:14" x14ac:dyDescent="0.25">
      <c r="A1839" s="11">
        <v>1829</v>
      </c>
      <c r="B1839" s="12">
        <f t="shared" si="168"/>
        <v>42867.1875</v>
      </c>
      <c r="C1839" s="12">
        <f t="shared" si="169"/>
        <v>117.1875</v>
      </c>
      <c r="D1839" s="13">
        <f>32767+9983</f>
        <v>42750</v>
      </c>
      <c r="F1839" s="11">
        <v>1829</v>
      </c>
      <c r="G1839" s="12">
        <f t="shared" si="170"/>
        <v>42867.1875</v>
      </c>
      <c r="H1839" s="12">
        <f t="shared" si="171"/>
        <v>7.1875</v>
      </c>
      <c r="I1839" s="13">
        <f>32767+10093</f>
        <v>42860</v>
      </c>
      <c r="K1839" s="11">
        <v>1829</v>
      </c>
      <c r="L1839" s="12">
        <f t="shared" si="172"/>
        <v>42867.1875</v>
      </c>
      <c r="M1839" s="12">
        <f t="shared" si="173"/>
        <v>7.1875</v>
      </c>
      <c r="N1839" s="13">
        <f>32767+10093</f>
        <v>42860</v>
      </c>
    </row>
    <row r="1840" spans="1:14" x14ac:dyDescent="0.25">
      <c r="A1840" s="11">
        <v>1830</v>
      </c>
      <c r="B1840" s="12">
        <f t="shared" si="168"/>
        <v>42890.625</v>
      </c>
      <c r="C1840" s="12">
        <f t="shared" si="169"/>
        <v>140.625</v>
      </c>
      <c r="D1840" s="13">
        <f>32767+9983</f>
        <v>42750</v>
      </c>
      <c r="F1840" s="11">
        <v>1830</v>
      </c>
      <c r="G1840" s="12">
        <f t="shared" si="170"/>
        <v>42890.625</v>
      </c>
      <c r="H1840" s="12">
        <f t="shared" si="171"/>
        <v>5.625</v>
      </c>
      <c r="I1840" s="13">
        <f>32767+10118</f>
        <v>42885</v>
      </c>
      <c r="K1840" s="11">
        <v>1830</v>
      </c>
      <c r="L1840" s="12">
        <f t="shared" si="172"/>
        <v>42890.625</v>
      </c>
      <c r="M1840" s="12">
        <f t="shared" si="173"/>
        <v>5.625</v>
      </c>
      <c r="N1840" s="13">
        <f>32767+10118</f>
        <v>42885</v>
      </c>
    </row>
    <row r="1841" spans="1:14" x14ac:dyDescent="0.25">
      <c r="A1841" s="11">
        <v>1831</v>
      </c>
      <c r="B1841" s="12">
        <f t="shared" si="168"/>
        <v>42914.0625</v>
      </c>
      <c r="C1841" s="12">
        <f t="shared" si="169"/>
        <v>164.0625</v>
      </c>
      <c r="D1841" s="13">
        <f>32767+9983</f>
        <v>42750</v>
      </c>
      <c r="F1841" s="11">
        <v>1831</v>
      </c>
      <c r="G1841" s="12">
        <f t="shared" si="170"/>
        <v>42914.0625</v>
      </c>
      <c r="H1841" s="12">
        <f t="shared" si="171"/>
        <v>4.0625</v>
      </c>
      <c r="I1841" s="13">
        <f>32767+10143</f>
        <v>42910</v>
      </c>
      <c r="K1841" s="11">
        <v>1831</v>
      </c>
      <c r="L1841" s="12">
        <f t="shared" si="172"/>
        <v>42914.0625</v>
      </c>
      <c r="M1841" s="12">
        <f t="shared" si="173"/>
        <v>4.0625</v>
      </c>
      <c r="N1841" s="13">
        <f>32767+10143</f>
        <v>42910</v>
      </c>
    </row>
    <row r="1842" spans="1:14" x14ac:dyDescent="0.25">
      <c r="A1842" s="11">
        <v>1832</v>
      </c>
      <c r="B1842" s="12">
        <f t="shared" si="168"/>
        <v>42937.5</v>
      </c>
      <c r="C1842" s="12">
        <f t="shared" si="169"/>
        <v>187.5</v>
      </c>
      <c r="D1842" s="13">
        <f>32767+9983</f>
        <v>42750</v>
      </c>
      <c r="F1842" s="11">
        <v>1832</v>
      </c>
      <c r="G1842" s="12">
        <f t="shared" si="170"/>
        <v>42937.5</v>
      </c>
      <c r="H1842" s="12">
        <f t="shared" si="171"/>
        <v>2.5</v>
      </c>
      <c r="I1842" s="13">
        <f>32767+10168</f>
        <v>42935</v>
      </c>
      <c r="K1842" s="11">
        <v>1832</v>
      </c>
      <c r="L1842" s="12">
        <f t="shared" si="172"/>
        <v>42937.5</v>
      </c>
      <c r="M1842" s="12">
        <f t="shared" si="173"/>
        <v>2.5</v>
      </c>
      <c r="N1842" s="13">
        <f>32767+10168</f>
        <v>42935</v>
      </c>
    </row>
    <row r="1843" spans="1:14" x14ac:dyDescent="0.25">
      <c r="A1843" s="11">
        <v>1833</v>
      </c>
      <c r="B1843" s="12">
        <f t="shared" si="168"/>
        <v>42960.9375</v>
      </c>
      <c r="C1843" s="12">
        <f t="shared" si="169"/>
        <v>210.9375</v>
      </c>
      <c r="D1843" s="13">
        <f>32767+9983</f>
        <v>42750</v>
      </c>
      <c r="F1843" s="11">
        <v>1833</v>
      </c>
      <c r="G1843" s="12">
        <f t="shared" si="170"/>
        <v>42960.9375</v>
      </c>
      <c r="H1843" s="12">
        <f t="shared" si="171"/>
        <v>10.9375</v>
      </c>
      <c r="I1843" s="13">
        <f>32767+10183</f>
        <v>42950</v>
      </c>
      <c r="K1843" s="11">
        <v>1833</v>
      </c>
      <c r="L1843" s="12">
        <f t="shared" si="172"/>
        <v>42960.9375</v>
      </c>
      <c r="M1843" s="12">
        <f t="shared" si="173"/>
        <v>10.9375</v>
      </c>
      <c r="N1843" s="13">
        <f>32767+10183</f>
        <v>42950</v>
      </c>
    </row>
    <row r="1844" spans="1:14" x14ac:dyDescent="0.25">
      <c r="A1844" s="11">
        <v>1834</v>
      </c>
      <c r="B1844" s="12">
        <f t="shared" si="168"/>
        <v>42984.375</v>
      </c>
      <c r="C1844" s="12">
        <f t="shared" si="169"/>
        <v>234.375</v>
      </c>
      <c r="D1844" s="13">
        <f>32767+9983</f>
        <v>42750</v>
      </c>
      <c r="F1844" s="11">
        <v>1834</v>
      </c>
      <c r="G1844" s="12">
        <f t="shared" si="170"/>
        <v>42984.375</v>
      </c>
      <c r="H1844" s="12">
        <f t="shared" si="171"/>
        <v>9.375</v>
      </c>
      <c r="I1844" s="13">
        <f>32767+10208</f>
        <v>42975</v>
      </c>
      <c r="K1844" s="11">
        <v>1834</v>
      </c>
      <c r="L1844" s="12">
        <f t="shared" si="172"/>
        <v>42984.375</v>
      </c>
      <c r="M1844" s="12">
        <f t="shared" si="173"/>
        <v>9.375</v>
      </c>
      <c r="N1844" s="13">
        <f>32767+10208</f>
        <v>42975</v>
      </c>
    </row>
    <row r="1845" spans="1:14" x14ac:dyDescent="0.25">
      <c r="A1845" s="11">
        <v>1835</v>
      </c>
      <c r="B1845" s="12">
        <f t="shared" si="168"/>
        <v>43007.8125</v>
      </c>
      <c r="C1845" s="12">
        <f t="shared" si="169"/>
        <v>257.8125</v>
      </c>
      <c r="D1845" s="13">
        <f>32767+9983</f>
        <v>42750</v>
      </c>
      <c r="F1845" s="11">
        <v>1835</v>
      </c>
      <c r="G1845" s="12">
        <f t="shared" si="170"/>
        <v>43007.8125</v>
      </c>
      <c r="H1845" s="12">
        <f t="shared" si="171"/>
        <v>7.8125</v>
      </c>
      <c r="I1845" s="13">
        <f>32767+10233</f>
        <v>43000</v>
      </c>
      <c r="K1845" s="11">
        <v>1835</v>
      </c>
      <c r="L1845" s="12">
        <f t="shared" si="172"/>
        <v>43007.8125</v>
      </c>
      <c r="M1845" s="12">
        <f t="shared" si="173"/>
        <v>7.8125</v>
      </c>
      <c r="N1845" s="13">
        <f>32767+10233</f>
        <v>43000</v>
      </c>
    </row>
    <row r="1846" spans="1:14" x14ac:dyDescent="0.25">
      <c r="A1846" s="11">
        <v>1836</v>
      </c>
      <c r="B1846" s="12">
        <f t="shared" si="168"/>
        <v>43031.25</v>
      </c>
      <c r="C1846" s="12">
        <f t="shared" si="169"/>
        <v>281.25</v>
      </c>
      <c r="D1846" s="13">
        <f>32767+9983</f>
        <v>42750</v>
      </c>
      <c r="F1846" s="11">
        <v>1836</v>
      </c>
      <c r="G1846" s="12">
        <f t="shared" si="170"/>
        <v>43031.25</v>
      </c>
      <c r="H1846" s="12">
        <f t="shared" si="171"/>
        <v>6.25</v>
      </c>
      <c r="I1846" s="13">
        <f>32767+10258</f>
        <v>43025</v>
      </c>
      <c r="K1846" s="11">
        <v>1836</v>
      </c>
      <c r="L1846" s="12">
        <f t="shared" si="172"/>
        <v>43031.25</v>
      </c>
      <c r="M1846" s="12">
        <f t="shared" si="173"/>
        <v>6.25</v>
      </c>
      <c r="N1846" s="13">
        <f>32767+10258</f>
        <v>43025</v>
      </c>
    </row>
    <row r="1847" spans="1:14" x14ac:dyDescent="0.25">
      <c r="A1847" s="11">
        <v>1837</v>
      </c>
      <c r="B1847" s="12">
        <f t="shared" si="168"/>
        <v>43054.6875</v>
      </c>
      <c r="C1847" s="12">
        <f t="shared" si="169"/>
        <v>304.6875</v>
      </c>
      <c r="D1847" s="13">
        <f>32767+9983</f>
        <v>42750</v>
      </c>
      <c r="F1847" s="11">
        <v>1837</v>
      </c>
      <c r="G1847" s="12">
        <f t="shared" si="170"/>
        <v>43054.6875</v>
      </c>
      <c r="H1847" s="12">
        <f t="shared" si="171"/>
        <v>4.6875</v>
      </c>
      <c r="I1847" s="13">
        <f>32767+10283</f>
        <v>43050</v>
      </c>
      <c r="K1847" s="11">
        <v>1837</v>
      </c>
      <c r="L1847" s="12">
        <f t="shared" si="172"/>
        <v>43054.6875</v>
      </c>
      <c r="M1847" s="12">
        <f t="shared" si="173"/>
        <v>4.6875</v>
      </c>
      <c r="N1847" s="13">
        <f>32767+10283</f>
        <v>43050</v>
      </c>
    </row>
    <row r="1848" spans="1:14" x14ac:dyDescent="0.25">
      <c r="A1848" s="11">
        <v>1838</v>
      </c>
      <c r="B1848" s="12">
        <f t="shared" si="168"/>
        <v>43078.125</v>
      </c>
      <c r="C1848" s="12">
        <f t="shared" si="169"/>
        <v>328.125</v>
      </c>
      <c r="D1848" s="13">
        <f>32767+9983</f>
        <v>42750</v>
      </c>
      <c r="F1848" s="11">
        <v>1838</v>
      </c>
      <c r="G1848" s="12">
        <f t="shared" si="170"/>
        <v>43078.125</v>
      </c>
      <c r="H1848" s="12">
        <f t="shared" si="171"/>
        <v>3.125</v>
      </c>
      <c r="I1848" s="13">
        <f>32767+10308</f>
        <v>43075</v>
      </c>
      <c r="K1848" s="11">
        <v>1838</v>
      </c>
      <c r="L1848" s="12">
        <f t="shared" si="172"/>
        <v>43078.125</v>
      </c>
      <c r="M1848" s="12">
        <f t="shared" si="173"/>
        <v>3.125</v>
      </c>
      <c r="N1848" s="13">
        <f>32767+10308</f>
        <v>43075</v>
      </c>
    </row>
    <row r="1849" spans="1:14" x14ac:dyDescent="0.25">
      <c r="A1849" s="11">
        <v>1839</v>
      </c>
      <c r="B1849" s="12">
        <f t="shared" si="168"/>
        <v>43101.5625</v>
      </c>
      <c r="C1849" s="12">
        <f t="shared" si="169"/>
        <v>351.5625</v>
      </c>
      <c r="D1849" s="13">
        <f>32767+9983</f>
        <v>42750</v>
      </c>
      <c r="F1849" s="11">
        <v>1839</v>
      </c>
      <c r="G1849" s="12">
        <f t="shared" si="170"/>
        <v>43101.5625</v>
      </c>
      <c r="H1849" s="12">
        <f t="shared" si="171"/>
        <v>1.5625</v>
      </c>
      <c r="I1849" s="13">
        <f>32767+10333</f>
        <v>43100</v>
      </c>
      <c r="K1849" s="11">
        <v>1839</v>
      </c>
      <c r="L1849" s="12">
        <f t="shared" si="172"/>
        <v>43101.5625</v>
      </c>
      <c r="M1849" s="12">
        <f t="shared" si="173"/>
        <v>1.5625</v>
      </c>
      <c r="N1849" s="13">
        <f>32767+10333</f>
        <v>43100</v>
      </c>
    </row>
    <row r="1850" spans="1:14" x14ac:dyDescent="0.25">
      <c r="A1850" s="11">
        <v>1840</v>
      </c>
      <c r="B1850" s="12">
        <f t="shared" si="168"/>
        <v>43125</v>
      </c>
      <c r="C1850" s="12">
        <f t="shared" si="169"/>
        <v>0</v>
      </c>
      <c r="D1850" s="13">
        <f>32767+10358</f>
        <v>43125</v>
      </c>
      <c r="F1850" s="11">
        <v>1840</v>
      </c>
      <c r="G1850" s="12">
        <f t="shared" si="170"/>
        <v>43125</v>
      </c>
      <c r="H1850" s="12">
        <f t="shared" si="171"/>
        <v>0</v>
      </c>
      <c r="I1850" s="13">
        <f>32767+10358</f>
        <v>43125</v>
      </c>
      <c r="K1850" s="11">
        <v>1840</v>
      </c>
      <c r="L1850" s="12">
        <f t="shared" si="172"/>
        <v>43125</v>
      </c>
      <c r="M1850" s="12">
        <f t="shared" si="173"/>
        <v>0</v>
      </c>
      <c r="N1850" s="13">
        <f>32767+10358</f>
        <v>43125</v>
      </c>
    </row>
    <row r="1851" spans="1:14" x14ac:dyDescent="0.25">
      <c r="A1851" s="11">
        <v>1841</v>
      </c>
      <c r="B1851" s="12">
        <f t="shared" si="168"/>
        <v>43148.4375</v>
      </c>
      <c r="C1851" s="12">
        <f t="shared" si="169"/>
        <v>23.4375</v>
      </c>
      <c r="D1851" s="13">
        <f>32767+10358</f>
        <v>43125</v>
      </c>
      <c r="F1851" s="11">
        <v>1841</v>
      </c>
      <c r="G1851" s="12">
        <f t="shared" si="170"/>
        <v>43148.4375</v>
      </c>
      <c r="H1851" s="12">
        <f t="shared" si="171"/>
        <v>13.4375</v>
      </c>
      <c r="I1851" s="13">
        <f>32767+10368</f>
        <v>43135</v>
      </c>
      <c r="K1851" s="11">
        <v>1841</v>
      </c>
      <c r="L1851" s="12">
        <f t="shared" si="172"/>
        <v>43148.4375</v>
      </c>
      <c r="M1851" s="12">
        <f t="shared" si="173"/>
        <v>13.4375</v>
      </c>
      <c r="N1851" s="13">
        <f>32767+10368</f>
        <v>43135</v>
      </c>
    </row>
    <row r="1852" spans="1:14" x14ac:dyDescent="0.25">
      <c r="A1852" s="11">
        <v>1842</v>
      </c>
      <c r="B1852" s="12">
        <f t="shared" si="168"/>
        <v>43171.875</v>
      </c>
      <c r="C1852" s="12">
        <f t="shared" si="169"/>
        <v>46.875</v>
      </c>
      <c r="D1852" s="13">
        <f>32767+10358</f>
        <v>43125</v>
      </c>
      <c r="F1852" s="11">
        <v>1842</v>
      </c>
      <c r="G1852" s="12">
        <f t="shared" si="170"/>
        <v>43171.875</v>
      </c>
      <c r="H1852" s="12">
        <f t="shared" si="171"/>
        <v>11.875</v>
      </c>
      <c r="I1852" s="13">
        <f>32767+10393</f>
        <v>43160</v>
      </c>
      <c r="K1852" s="11">
        <v>1842</v>
      </c>
      <c r="L1852" s="12">
        <f t="shared" si="172"/>
        <v>43171.875</v>
      </c>
      <c r="M1852" s="12">
        <f t="shared" si="173"/>
        <v>11.875</v>
      </c>
      <c r="N1852" s="13">
        <f>32767+10393</f>
        <v>43160</v>
      </c>
    </row>
    <row r="1853" spans="1:14" x14ac:dyDescent="0.25">
      <c r="A1853" s="11">
        <v>1843</v>
      </c>
      <c r="B1853" s="12">
        <f t="shared" si="168"/>
        <v>43195.3125</v>
      </c>
      <c r="C1853" s="12">
        <f t="shared" si="169"/>
        <v>70.3125</v>
      </c>
      <c r="D1853" s="13">
        <f>32767+10358</f>
        <v>43125</v>
      </c>
      <c r="F1853" s="11">
        <v>1843</v>
      </c>
      <c r="G1853" s="12">
        <f t="shared" si="170"/>
        <v>43195.3125</v>
      </c>
      <c r="H1853" s="12">
        <f t="shared" si="171"/>
        <v>10.3125</v>
      </c>
      <c r="I1853" s="13">
        <f>32767+10418</f>
        <v>43185</v>
      </c>
      <c r="K1853" s="11">
        <v>1843</v>
      </c>
      <c r="L1853" s="12">
        <f t="shared" si="172"/>
        <v>43195.3125</v>
      </c>
      <c r="M1853" s="12">
        <f t="shared" si="173"/>
        <v>10.3125</v>
      </c>
      <c r="N1853" s="13">
        <f>32767+10418</f>
        <v>43185</v>
      </c>
    </row>
    <row r="1854" spans="1:14" x14ac:dyDescent="0.25">
      <c r="A1854" s="11">
        <v>1844</v>
      </c>
      <c r="B1854" s="12">
        <f t="shared" si="168"/>
        <v>43218.75</v>
      </c>
      <c r="C1854" s="12">
        <f t="shared" si="169"/>
        <v>93.75</v>
      </c>
      <c r="D1854" s="13">
        <f>32767+10358</f>
        <v>43125</v>
      </c>
      <c r="F1854" s="11">
        <v>1844</v>
      </c>
      <c r="G1854" s="12">
        <f t="shared" si="170"/>
        <v>43218.75</v>
      </c>
      <c r="H1854" s="12">
        <f t="shared" si="171"/>
        <v>8.75</v>
      </c>
      <c r="I1854" s="13">
        <f>32767+10443</f>
        <v>43210</v>
      </c>
      <c r="K1854" s="11">
        <v>1844</v>
      </c>
      <c r="L1854" s="12">
        <f t="shared" si="172"/>
        <v>43218.75</v>
      </c>
      <c r="M1854" s="12">
        <f t="shared" si="173"/>
        <v>8.75</v>
      </c>
      <c r="N1854" s="13">
        <f>32767+10443</f>
        <v>43210</v>
      </c>
    </row>
    <row r="1855" spans="1:14" x14ac:dyDescent="0.25">
      <c r="A1855" s="11">
        <v>1845</v>
      </c>
      <c r="B1855" s="12">
        <f t="shared" si="168"/>
        <v>43242.1875</v>
      </c>
      <c r="C1855" s="12">
        <f t="shared" si="169"/>
        <v>117.1875</v>
      </c>
      <c r="D1855" s="13">
        <f>32767+10358</f>
        <v>43125</v>
      </c>
      <c r="F1855" s="11">
        <v>1845</v>
      </c>
      <c r="G1855" s="12">
        <f t="shared" si="170"/>
        <v>43242.1875</v>
      </c>
      <c r="H1855" s="12">
        <f t="shared" si="171"/>
        <v>7.1875</v>
      </c>
      <c r="I1855" s="13">
        <f>32767+10468</f>
        <v>43235</v>
      </c>
      <c r="K1855" s="11">
        <v>1845</v>
      </c>
      <c r="L1855" s="12">
        <f t="shared" si="172"/>
        <v>43242.1875</v>
      </c>
      <c r="M1855" s="12">
        <f t="shared" si="173"/>
        <v>7.1875</v>
      </c>
      <c r="N1855" s="13">
        <f>32767+10468</f>
        <v>43235</v>
      </c>
    </row>
    <row r="1856" spans="1:14" x14ac:dyDescent="0.25">
      <c r="A1856" s="11">
        <v>1846</v>
      </c>
      <c r="B1856" s="12">
        <f t="shared" si="168"/>
        <v>43265.625</v>
      </c>
      <c r="C1856" s="12">
        <f t="shared" si="169"/>
        <v>140.625</v>
      </c>
      <c r="D1856" s="13">
        <f>32767+10358</f>
        <v>43125</v>
      </c>
      <c r="F1856" s="11">
        <v>1846</v>
      </c>
      <c r="G1856" s="12">
        <f t="shared" si="170"/>
        <v>43265.625</v>
      </c>
      <c r="H1856" s="12">
        <f t="shared" si="171"/>
        <v>5.625</v>
      </c>
      <c r="I1856" s="13">
        <f>32767+10493</f>
        <v>43260</v>
      </c>
      <c r="K1856" s="11">
        <v>1846</v>
      </c>
      <c r="L1856" s="12">
        <f t="shared" si="172"/>
        <v>43265.625</v>
      </c>
      <c r="M1856" s="12">
        <f t="shared" si="173"/>
        <v>5.625</v>
      </c>
      <c r="N1856" s="13">
        <f>32767+10493</f>
        <v>43260</v>
      </c>
    </row>
    <row r="1857" spans="1:14" x14ac:dyDescent="0.25">
      <c r="A1857" s="11">
        <v>1847</v>
      </c>
      <c r="B1857" s="12">
        <f t="shared" si="168"/>
        <v>43289.0625</v>
      </c>
      <c r="C1857" s="12">
        <f t="shared" si="169"/>
        <v>164.0625</v>
      </c>
      <c r="D1857" s="13">
        <f>32767+10358</f>
        <v>43125</v>
      </c>
      <c r="F1857" s="11">
        <v>1847</v>
      </c>
      <c r="G1857" s="12">
        <f t="shared" si="170"/>
        <v>43289.0625</v>
      </c>
      <c r="H1857" s="12">
        <f t="shared" si="171"/>
        <v>4.0625</v>
      </c>
      <c r="I1857" s="13">
        <f>32767+10518</f>
        <v>43285</v>
      </c>
      <c r="K1857" s="11">
        <v>1847</v>
      </c>
      <c r="L1857" s="12">
        <f t="shared" si="172"/>
        <v>43289.0625</v>
      </c>
      <c r="M1857" s="12">
        <f t="shared" si="173"/>
        <v>4.0625</v>
      </c>
      <c r="N1857" s="13">
        <f>32767+10518</f>
        <v>43285</v>
      </c>
    </row>
    <row r="1858" spans="1:14" x14ac:dyDescent="0.25">
      <c r="A1858" s="11">
        <v>1848</v>
      </c>
      <c r="B1858" s="12">
        <f t="shared" si="168"/>
        <v>43312.5</v>
      </c>
      <c r="C1858" s="12">
        <f t="shared" si="169"/>
        <v>187.5</v>
      </c>
      <c r="D1858" s="13">
        <f>32767+10358</f>
        <v>43125</v>
      </c>
      <c r="F1858" s="11">
        <v>1848</v>
      </c>
      <c r="G1858" s="12">
        <f t="shared" si="170"/>
        <v>43312.5</v>
      </c>
      <c r="H1858" s="12">
        <f t="shared" si="171"/>
        <v>2.5</v>
      </c>
      <c r="I1858" s="13">
        <f>32767+10543</f>
        <v>43310</v>
      </c>
      <c r="K1858" s="11">
        <v>1848</v>
      </c>
      <c r="L1858" s="12">
        <f t="shared" si="172"/>
        <v>43312.5</v>
      </c>
      <c r="M1858" s="12">
        <f t="shared" si="173"/>
        <v>2.5</v>
      </c>
      <c r="N1858" s="13">
        <f>32767+10543</f>
        <v>43310</v>
      </c>
    </row>
    <row r="1859" spans="1:14" x14ac:dyDescent="0.25">
      <c r="A1859" s="11">
        <v>1849</v>
      </c>
      <c r="B1859" s="12">
        <f t="shared" si="168"/>
        <v>43335.9375</v>
      </c>
      <c r="C1859" s="12">
        <f t="shared" si="169"/>
        <v>210.9375</v>
      </c>
      <c r="D1859" s="13">
        <f>32767+10358</f>
        <v>43125</v>
      </c>
      <c r="F1859" s="11">
        <v>1849</v>
      </c>
      <c r="G1859" s="12">
        <f t="shared" si="170"/>
        <v>43335.9375</v>
      </c>
      <c r="H1859" s="12">
        <f t="shared" si="171"/>
        <v>10.9375</v>
      </c>
      <c r="I1859" s="13">
        <f>32767+10558</f>
        <v>43325</v>
      </c>
      <c r="K1859" s="11">
        <v>1849</v>
      </c>
      <c r="L1859" s="12">
        <f t="shared" si="172"/>
        <v>43335.9375</v>
      </c>
      <c r="M1859" s="12">
        <f t="shared" si="173"/>
        <v>10.9375</v>
      </c>
      <c r="N1859" s="13">
        <f>32767+10558</f>
        <v>43325</v>
      </c>
    </row>
    <row r="1860" spans="1:14" x14ac:dyDescent="0.25">
      <c r="A1860" s="11">
        <v>1850</v>
      </c>
      <c r="B1860" s="12">
        <f t="shared" si="168"/>
        <v>43359.375</v>
      </c>
      <c r="C1860" s="12">
        <f t="shared" si="169"/>
        <v>234.375</v>
      </c>
      <c r="D1860" s="13">
        <f>32767+10358</f>
        <v>43125</v>
      </c>
      <c r="F1860" s="11">
        <v>1850</v>
      </c>
      <c r="G1860" s="12">
        <f t="shared" si="170"/>
        <v>43359.375</v>
      </c>
      <c r="H1860" s="12">
        <f t="shared" si="171"/>
        <v>9.375</v>
      </c>
      <c r="I1860" s="13">
        <f>32767+10583</f>
        <v>43350</v>
      </c>
      <c r="K1860" s="11">
        <v>1850</v>
      </c>
      <c r="L1860" s="12">
        <f t="shared" si="172"/>
        <v>43359.375</v>
      </c>
      <c r="M1860" s="12">
        <f t="shared" si="173"/>
        <v>9.375</v>
      </c>
      <c r="N1860" s="13">
        <f>32767+10583</f>
        <v>43350</v>
      </c>
    </row>
    <row r="1861" spans="1:14" x14ac:dyDescent="0.25">
      <c r="A1861" s="11">
        <v>1851</v>
      </c>
      <c r="B1861" s="12">
        <f t="shared" si="168"/>
        <v>43382.8125</v>
      </c>
      <c r="C1861" s="12">
        <f t="shared" si="169"/>
        <v>257.8125</v>
      </c>
      <c r="D1861" s="13">
        <f>32767+10358</f>
        <v>43125</v>
      </c>
      <c r="F1861" s="11">
        <v>1851</v>
      </c>
      <c r="G1861" s="12">
        <f t="shared" si="170"/>
        <v>43382.8125</v>
      </c>
      <c r="H1861" s="12">
        <f t="shared" si="171"/>
        <v>7.8125</v>
      </c>
      <c r="I1861" s="13">
        <f>32767+10608</f>
        <v>43375</v>
      </c>
      <c r="K1861" s="11">
        <v>1851</v>
      </c>
      <c r="L1861" s="12">
        <f t="shared" si="172"/>
        <v>43382.8125</v>
      </c>
      <c r="M1861" s="12">
        <f t="shared" si="173"/>
        <v>7.8125</v>
      </c>
      <c r="N1861" s="13">
        <f>32767+10608</f>
        <v>43375</v>
      </c>
    </row>
    <row r="1862" spans="1:14" x14ac:dyDescent="0.25">
      <c r="A1862" s="11">
        <v>1852</v>
      </c>
      <c r="B1862" s="12">
        <f t="shared" si="168"/>
        <v>43406.25</v>
      </c>
      <c r="C1862" s="12">
        <f t="shared" si="169"/>
        <v>281.25</v>
      </c>
      <c r="D1862" s="13">
        <f>32767+10358</f>
        <v>43125</v>
      </c>
      <c r="F1862" s="11">
        <v>1852</v>
      </c>
      <c r="G1862" s="12">
        <f t="shared" si="170"/>
        <v>43406.25</v>
      </c>
      <c r="H1862" s="12">
        <f t="shared" si="171"/>
        <v>6.25</v>
      </c>
      <c r="I1862" s="13">
        <f>32767+10633</f>
        <v>43400</v>
      </c>
      <c r="K1862" s="11">
        <v>1852</v>
      </c>
      <c r="L1862" s="12">
        <f t="shared" si="172"/>
        <v>43406.25</v>
      </c>
      <c r="M1862" s="12">
        <f t="shared" si="173"/>
        <v>6.25</v>
      </c>
      <c r="N1862" s="13">
        <f>32767+10633</f>
        <v>43400</v>
      </c>
    </row>
    <row r="1863" spans="1:14" x14ac:dyDescent="0.25">
      <c r="A1863" s="11">
        <v>1853</v>
      </c>
      <c r="B1863" s="12">
        <f t="shared" si="168"/>
        <v>43429.6875</v>
      </c>
      <c r="C1863" s="12">
        <f t="shared" si="169"/>
        <v>304.6875</v>
      </c>
      <c r="D1863" s="13">
        <f>32767+10358</f>
        <v>43125</v>
      </c>
      <c r="F1863" s="11">
        <v>1853</v>
      </c>
      <c r="G1863" s="12">
        <f t="shared" si="170"/>
        <v>43429.6875</v>
      </c>
      <c r="H1863" s="12">
        <f t="shared" si="171"/>
        <v>4.6875</v>
      </c>
      <c r="I1863" s="13">
        <f>32767+10658</f>
        <v>43425</v>
      </c>
      <c r="K1863" s="11">
        <v>1853</v>
      </c>
      <c r="L1863" s="12">
        <f t="shared" si="172"/>
        <v>43429.6875</v>
      </c>
      <c r="M1863" s="12">
        <f t="shared" si="173"/>
        <v>4.6875</v>
      </c>
      <c r="N1863" s="13">
        <f>32767+10658</f>
        <v>43425</v>
      </c>
    </row>
    <row r="1864" spans="1:14" x14ac:dyDescent="0.25">
      <c r="A1864" s="11">
        <v>1854</v>
      </c>
      <c r="B1864" s="12">
        <f t="shared" si="168"/>
        <v>43453.125</v>
      </c>
      <c r="C1864" s="12">
        <f t="shared" si="169"/>
        <v>328.125</v>
      </c>
      <c r="D1864" s="13">
        <f>32767+10358</f>
        <v>43125</v>
      </c>
      <c r="F1864" s="11">
        <v>1854</v>
      </c>
      <c r="G1864" s="12">
        <f t="shared" si="170"/>
        <v>43453.125</v>
      </c>
      <c r="H1864" s="12">
        <f t="shared" si="171"/>
        <v>3.125</v>
      </c>
      <c r="I1864" s="13">
        <f>32767+10683</f>
        <v>43450</v>
      </c>
      <c r="K1864" s="11">
        <v>1854</v>
      </c>
      <c r="L1864" s="12">
        <f t="shared" si="172"/>
        <v>43453.125</v>
      </c>
      <c r="M1864" s="12">
        <f t="shared" si="173"/>
        <v>3.125</v>
      </c>
      <c r="N1864" s="13">
        <f>32767+10683</f>
        <v>43450</v>
      </c>
    </row>
    <row r="1865" spans="1:14" x14ac:dyDescent="0.25">
      <c r="A1865" s="11">
        <v>1855</v>
      </c>
      <c r="B1865" s="12">
        <f t="shared" si="168"/>
        <v>43476.5625</v>
      </c>
      <c r="C1865" s="12">
        <f t="shared" si="169"/>
        <v>351.5625</v>
      </c>
      <c r="D1865" s="13">
        <f>32767+10358</f>
        <v>43125</v>
      </c>
      <c r="F1865" s="11">
        <v>1855</v>
      </c>
      <c r="G1865" s="12">
        <f t="shared" si="170"/>
        <v>43476.5625</v>
      </c>
      <c r="H1865" s="12">
        <f t="shared" si="171"/>
        <v>1.5625</v>
      </c>
      <c r="I1865" s="13">
        <f>32767+10708</f>
        <v>43475</v>
      </c>
      <c r="K1865" s="11">
        <v>1855</v>
      </c>
      <c r="L1865" s="12">
        <f t="shared" si="172"/>
        <v>43476.5625</v>
      </c>
      <c r="M1865" s="12">
        <f t="shared" si="173"/>
        <v>1.5625</v>
      </c>
      <c r="N1865" s="13">
        <f>32767+10708</f>
        <v>43475</v>
      </c>
    </row>
    <row r="1866" spans="1:14" x14ac:dyDescent="0.25">
      <c r="A1866" s="11">
        <v>1856</v>
      </c>
      <c r="B1866" s="12">
        <f t="shared" si="168"/>
        <v>43500</v>
      </c>
      <c r="C1866" s="12">
        <f t="shared" si="169"/>
        <v>0</v>
      </c>
      <c r="D1866" s="13">
        <f>32767+10733</f>
        <v>43500</v>
      </c>
      <c r="F1866" s="11">
        <v>1856</v>
      </c>
      <c r="G1866" s="12">
        <f t="shared" si="170"/>
        <v>43500</v>
      </c>
      <c r="H1866" s="12">
        <f t="shared" si="171"/>
        <v>0</v>
      </c>
      <c r="I1866" s="13">
        <f>32767+10733</f>
        <v>43500</v>
      </c>
      <c r="K1866" s="11">
        <v>1856</v>
      </c>
      <c r="L1866" s="12">
        <f t="shared" si="172"/>
        <v>43500</v>
      </c>
      <c r="M1866" s="12">
        <f t="shared" si="173"/>
        <v>0</v>
      </c>
      <c r="N1866" s="13">
        <f>32767+10733</f>
        <v>43500</v>
      </c>
    </row>
    <row r="1867" spans="1:14" x14ac:dyDescent="0.25">
      <c r="A1867" s="11">
        <v>1857</v>
      </c>
      <c r="B1867" s="12">
        <f t="shared" si="168"/>
        <v>43523.4375</v>
      </c>
      <c r="C1867" s="12">
        <f t="shared" si="169"/>
        <v>23.4375</v>
      </c>
      <c r="D1867" s="13">
        <f>32767+10733</f>
        <v>43500</v>
      </c>
      <c r="F1867" s="11">
        <v>1857</v>
      </c>
      <c r="G1867" s="12">
        <f t="shared" si="170"/>
        <v>43523.4375</v>
      </c>
      <c r="H1867" s="12">
        <f t="shared" si="171"/>
        <v>13.4375</v>
      </c>
      <c r="I1867" s="13">
        <f>32767+10743</f>
        <v>43510</v>
      </c>
      <c r="K1867" s="11">
        <v>1857</v>
      </c>
      <c r="L1867" s="12">
        <f t="shared" si="172"/>
        <v>43523.4375</v>
      </c>
      <c r="M1867" s="12">
        <f t="shared" si="173"/>
        <v>13.4375</v>
      </c>
      <c r="N1867" s="13">
        <f>32767+10743</f>
        <v>43510</v>
      </c>
    </row>
    <row r="1868" spans="1:14" x14ac:dyDescent="0.25">
      <c r="A1868" s="11">
        <v>1858</v>
      </c>
      <c r="B1868" s="12">
        <f t="shared" si="168"/>
        <v>43546.875</v>
      </c>
      <c r="C1868" s="12">
        <f t="shared" si="169"/>
        <v>46.875</v>
      </c>
      <c r="D1868" s="13">
        <f>32767+10733</f>
        <v>43500</v>
      </c>
      <c r="F1868" s="11">
        <v>1858</v>
      </c>
      <c r="G1868" s="12">
        <f t="shared" si="170"/>
        <v>43546.875</v>
      </c>
      <c r="H1868" s="12">
        <f t="shared" si="171"/>
        <v>11.875</v>
      </c>
      <c r="I1868" s="13">
        <f>32767+10768</f>
        <v>43535</v>
      </c>
      <c r="K1868" s="11">
        <v>1858</v>
      </c>
      <c r="L1868" s="12">
        <f t="shared" si="172"/>
        <v>43546.875</v>
      </c>
      <c r="M1868" s="12">
        <f t="shared" si="173"/>
        <v>11.875</v>
      </c>
      <c r="N1868" s="13">
        <f>32767+10768</f>
        <v>43535</v>
      </c>
    </row>
    <row r="1869" spans="1:14" x14ac:dyDescent="0.25">
      <c r="A1869" s="11">
        <v>1859</v>
      </c>
      <c r="B1869" s="12">
        <f t="shared" ref="B1869:B1932" si="174">A1869*375/16</f>
        <v>43570.3125</v>
      </c>
      <c r="C1869" s="12">
        <f t="shared" ref="C1869:C1932" si="175">B1869-D1869</f>
        <v>70.3125</v>
      </c>
      <c r="D1869" s="13">
        <f>32767+10733</f>
        <v>43500</v>
      </c>
      <c r="F1869" s="11">
        <v>1859</v>
      </c>
      <c r="G1869" s="12">
        <f t="shared" ref="G1869:G1932" si="176">F1869*375/16</f>
        <v>43570.3125</v>
      </c>
      <c r="H1869" s="12">
        <f t="shared" ref="H1869:H1932" si="177">G1869-I1869</f>
        <v>10.3125</v>
      </c>
      <c r="I1869" s="13">
        <f>32767+10793</f>
        <v>43560</v>
      </c>
      <c r="K1869" s="11">
        <v>1859</v>
      </c>
      <c r="L1869" s="12">
        <f t="shared" ref="L1869:L1932" si="178">K1869*375/16</f>
        <v>43570.3125</v>
      </c>
      <c r="M1869" s="12">
        <f t="shared" ref="M1869:M1932" si="179">L1869-N1869</f>
        <v>10.3125</v>
      </c>
      <c r="N1869" s="13">
        <f>32767+10793</f>
        <v>43560</v>
      </c>
    </row>
    <row r="1870" spans="1:14" x14ac:dyDescent="0.25">
      <c r="A1870" s="11">
        <v>1860</v>
      </c>
      <c r="B1870" s="12">
        <f t="shared" si="174"/>
        <v>43593.75</v>
      </c>
      <c r="C1870" s="12">
        <f t="shared" si="175"/>
        <v>93.75</v>
      </c>
      <c r="D1870" s="13">
        <f>32767+10733</f>
        <v>43500</v>
      </c>
      <c r="F1870" s="11">
        <v>1860</v>
      </c>
      <c r="G1870" s="12">
        <f t="shared" si="176"/>
        <v>43593.75</v>
      </c>
      <c r="H1870" s="12">
        <f t="shared" si="177"/>
        <v>8.75</v>
      </c>
      <c r="I1870" s="13">
        <f>32767+10818</f>
        <v>43585</v>
      </c>
      <c r="K1870" s="11">
        <v>1860</v>
      </c>
      <c r="L1870" s="12">
        <f t="shared" si="178"/>
        <v>43593.75</v>
      </c>
      <c r="M1870" s="12">
        <f t="shared" si="179"/>
        <v>8.75</v>
      </c>
      <c r="N1870" s="13">
        <f>32767+10818</f>
        <v>43585</v>
      </c>
    </row>
    <row r="1871" spans="1:14" x14ac:dyDescent="0.25">
      <c r="A1871" s="11">
        <v>1861</v>
      </c>
      <c r="B1871" s="12">
        <f t="shared" si="174"/>
        <v>43617.1875</v>
      </c>
      <c r="C1871" s="12">
        <f t="shared" si="175"/>
        <v>117.1875</v>
      </c>
      <c r="D1871" s="13">
        <f>32767+10733</f>
        <v>43500</v>
      </c>
      <c r="F1871" s="11">
        <v>1861</v>
      </c>
      <c r="G1871" s="12">
        <f t="shared" si="176"/>
        <v>43617.1875</v>
      </c>
      <c r="H1871" s="12">
        <f t="shared" si="177"/>
        <v>7.1875</v>
      </c>
      <c r="I1871" s="13">
        <f>32767+10843</f>
        <v>43610</v>
      </c>
      <c r="K1871" s="11">
        <v>1861</v>
      </c>
      <c r="L1871" s="12">
        <f t="shared" si="178"/>
        <v>43617.1875</v>
      </c>
      <c r="M1871" s="12">
        <f t="shared" si="179"/>
        <v>7.1875</v>
      </c>
      <c r="N1871" s="13">
        <f>32767+10843</f>
        <v>43610</v>
      </c>
    </row>
    <row r="1872" spans="1:14" x14ac:dyDescent="0.25">
      <c r="A1872" s="11">
        <v>1862</v>
      </c>
      <c r="B1872" s="12">
        <f t="shared" si="174"/>
        <v>43640.625</v>
      </c>
      <c r="C1872" s="12">
        <f t="shared" si="175"/>
        <v>140.625</v>
      </c>
      <c r="D1872" s="13">
        <f>32767+10733</f>
        <v>43500</v>
      </c>
      <c r="F1872" s="11">
        <v>1862</v>
      </c>
      <c r="G1872" s="12">
        <f t="shared" si="176"/>
        <v>43640.625</v>
      </c>
      <c r="H1872" s="12">
        <f t="shared" si="177"/>
        <v>5.625</v>
      </c>
      <c r="I1872" s="13">
        <f>32767+10868</f>
        <v>43635</v>
      </c>
      <c r="K1872" s="11">
        <v>1862</v>
      </c>
      <c r="L1872" s="12">
        <f t="shared" si="178"/>
        <v>43640.625</v>
      </c>
      <c r="M1872" s="12">
        <f t="shared" si="179"/>
        <v>5.625</v>
      </c>
      <c r="N1872" s="13">
        <f>32767+10868</f>
        <v>43635</v>
      </c>
    </row>
    <row r="1873" spans="1:14" x14ac:dyDescent="0.25">
      <c r="A1873" s="11">
        <v>1863</v>
      </c>
      <c r="B1873" s="12">
        <f t="shared" si="174"/>
        <v>43664.0625</v>
      </c>
      <c r="C1873" s="12">
        <f t="shared" si="175"/>
        <v>164.0625</v>
      </c>
      <c r="D1873" s="13">
        <f>32767+10733</f>
        <v>43500</v>
      </c>
      <c r="F1873" s="11">
        <v>1863</v>
      </c>
      <c r="G1873" s="12">
        <f t="shared" si="176"/>
        <v>43664.0625</v>
      </c>
      <c r="H1873" s="12">
        <f t="shared" si="177"/>
        <v>4.0625</v>
      </c>
      <c r="I1873" s="13">
        <f>32767+10893</f>
        <v>43660</v>
      </c>
      <c r="K1873" s="11">
        <v>1863</v>
      </c>
      <c r="L1873" s="12">
        <f t="shared" si="178"/>
        <v>43664.0625</v>
      </c>
      <c r="M1873" s="12">
        <f t="shared" si="179"/>
        <v>4.0625</v>
      </c>
      <c r="N1873" s="13">
        <f>32767+10893</f>
        <v>43660</v>
      </c>
    </row>
    <row r="1874" spans="1:14" x14ac:dyDescent="0.25">
      <c r="A1874" s="11">
        <v>1864</v>
      </c>
      <c r="B1874" s="12">
        <f t="shared" si="174"/>
        <v>43687.5</v>
      </c>
      <c r="C1874" s="12">
        <f t="shared" si="175"/>
        <v>187.5</v>
      </c>
      <c r="D1874" s="13">
        <f>32767+10733</f>
        <v>43500</v>
      </c>
      <c r="F1874" s="11">
        <v>1864</v>
      </c>
      <c r="G1874" s="12">
        <f t="shared" si="176"/>
        <v>43687.5</v>
      </c>
      <c r="H1874" s="12">
        <f t="shared" si="177"/>
        <v>2.5</v>
      </c>
      <c r="I1874" s="13">
        <f>32767+10918</f>
        <v>43685</v>
      </c>
      <c r="K1874" s="11">
        <v>1864</v>
      </c>
      <c r="L1874" s="12">
        <f t="shared" si="178"/>
        <v>43687.5</v>
      </c>
      <c r="M1874" s="12">
        <f t="shared" si="179"/>
        <v>2.5</v>
      </c>
      <c r="N1874" s="13">
        <f>32767+10918</f>
        <v>43685</v>
      </c>
    </row>
    <row r="1875" spans="1:14" x14ac:dyDescent="0.25">
      <c r="A1875" s="11">
        <v>1865</v>
      </c>
      <c r="B1875" s="12">
        <f t="shared" si="174"/>
        <v>43710.9375</v>
      </c>
      <c r="C1875" s="12">
        <f t="shared" si="175"/>
        <v>210.9375</v>
      </c>
      <c r="D1875" s="13">
        <f>32767+10733</f>
        <v>43500</v>
      </c>
      <c r="F1875" s="11">
        <v>1865</v>
      </c>
      <c r="G1875" s="12">
        <f t="shared" si="176"/>
        <v>43710.9375</v>
      </c>
      <c r="H1875" s="12">
        <f t="shared" si="177"/>
        <v>10.9375</v>
      </c>
      <c r="I1875" s="13">
        <f>32767+10933</f>
        <v>43700</v>
      </c>
      <c r="K1875" s="11">
        <v>1865</v>
      </c>
      <c r="L1875" s="12">
        <f t="shared" si="178"/>
        <v>43710.9375</v>
      </c>
      <c r="M1875" s="12">
        <f t="shared" si="179"/>
        <v>10.9375</v>
      </c>
      <c r="N1875" s="13">
        <f>32767+10933</f>
        <v>43700</v>
      </c>
    </row>
    <row r="1876" spans="1:14" x14ac:dyDescent="0.25">
      <c r="A1876" s="11">
        <v>1866</v>
      </c>
      <c r="B1876" s="12">
        <f t="shared" si="174"/>
        <v>43734.375</v>
      </c>
      <c r="C1876" s="12">
        <f t="shared" si="175"/>
        <v>234.375</v>
      </c>
      <c r="D1876" s="13">
        <f>32767+10733</f>
        <v>43500</v>
      </c>
      <c r="F1876" s="11">
        <v>1866</v>
      </c>
      <c r="G1876" s="12">
        <f t="shared" si="176"/>
        <v>43734.375</v>
      </c>
      <c r="H1876" s="12">
        <f t="shared" si="177"/>
        <v>9.375</v>
      </c>
      <c r="I1876" s="13">
        <f>32767+10958</f>
        <v>43725</v>
      </c>
      <c r="K1876" s="11">
        <v>1866</v>
      </c>
      <c r="L1876" s="12">
        <f t="shared" si="178"/>
        <v>43734.375</v>
      </c>
      <c r="M1876" s="12">
        <f t="shared" si="179"/>
        <v>9.375</v>
      </c>
      <c r="N1876" s="13">
        <f>32767+10958</f>
        <v>43725</v>
      </c>
    </row>
    <row r="1877" spans="1:14" x14ac:dyDescent="0.25">
      <c r="A1877" s="11">
        <v>1867</v>
      </c>
      <c r="B1877" s="12">
        <f t="shared" si="174"/>
        <v>43757.8125</v>
      </c>
      <c r="C1877" s="12">
        <f t="shared" si="175"/>
        <v>257.8125</v>
      </c>
      <c r="D1877" s="13">
        <f>32767+10733</f>
        <v>43500</v>
      </c>
      <c r="F1877" s="11">
        <v>1867</v>
      </c>
      <c r="G1877" s="12">
        <f t="shared" si="176"/>
        <v>43757.8125</v>
      </c>
      <c r="H1877" s="12">
        <f t="shared" si="177"/>
        <v>7.8125</v>
      </c>
      <c r="I1877" s="13">
        <f>32767+10983</f>
        <v>43750</v>
      </c>
      <c r="K1877" s="11">
        <v>1867</v>
      </c>
      <c r="L1877" s="12">
        <f t="shared" si="178"/>
        <v>43757.8125</v>
      </c>
      <c r="M1877" s="12">
        <f t="shared" si="179"/>
        <v>7.8125</v>
      </c>
      <c r="N1877" s="13">
        <f>32767+10983</f>
        <v>43750</v>
      </c>
    </row>
    <row r="1878" spans="1:14" x14ac:dyDescent="0.25">
      <c r="A1878" s="11">
        <v>1868</v>
      </c>
      <c r="B1878" s="12">
        <f t="shared" si="174"/>
        <v>43781.25</v>
      </c>
      <c r="C1878" s="12">
        <f t="shared" si="175"/>
        <v>281.25</v>
      </c>
      <c r="D1878" s="13">
        <f>32767+10733</f>
        <v>43500</v>
      </c>
      <c r="F1878" s="11">
        <v>1868</v>
      </c>
      <c r="G1878" s="12">
        <f t="shared" si="176"/>
        <v>43781.25</v>
      </c>
      <c r="H1878" s="12">
        <f t="shared" si="177"/>
        <v>6.25</v>
      </c>
      <c r="I1878" s="13">
        <f>32767+11008</f>
        <v>43775</v>
      </c>
      <c r="K1878" s="11">
        <v>1868</v>
      </c>
      <c r="L1878" s="12">
        <f t="shared" si="178"/>
        <v>43781.25</v>
      </c>
      <c r="M1878" s="12">
        <f t="shared" si="179"/>
        <v>6.25</v>
      </c>
      <c r="N1878" s="13">
        <f>32767+11008</f>
        <v>43775</v>
      </c>
    </row>
    <row r="1879" spans="1:14" x14ac:dyDescent="0.25">
      <c r="A1879" s="11">
        <v>1869</v>
      </c>
      <c r="B1879" s="12">
        <f t="shared" si="174"/>
        <v>43804.6875</v>
      </c>
      <c r="C1879" s="12">
        <f t="shared" si="175"/>
        <v>304.6875</v>
      </c>
      <c r="D1879" s="13">
        <f>32767+10733</f>
        <v>43500</v>
      </c>
      <c r="F1879" s="11">
        <v>1869</v>
      </c>
      <c r="G1879" s="12">
        <f t="shared" si="176"/>
        <v>43804.6875</v>
      </c>
      <c r="H1879" s="12">
        <f t="shared" si="177"/>
        <v>4.6875</v>
      </c>
      <c r="I1879" s="13">
        <f>32767+11033</f>
        <v>43800</v>
      </c>
      <c r="K1879" s="11">
        <v>1869</v>
      </c>
      <c r="L1879" s="12">
        <f t="shared" si="178"/>
        <v>43804.6875</v>
      </c>
      <c r="M1879" s="12">
        <f t="shared" si="179"/>
        <v>4.6875</v>
      </c>
      <c r="N1879" s="13">
        <f>32767+11033</f>
        <v>43800</v>
      </c>
    </row>
    <row r="1880" spans="1:14" x14ac:dyDescent="0.25">
      <c r="A1880" s="11">
        <v>1870</v>
      </c>
      <c r="B1880" s="12">
        <f t="shared" si="174"/>
        <v>43828.125</v>
      </c>
      <c r="C1880" s="12">
        <f t="shared" si="175"/>
        <v>328.125</v>
      </c>
      <c r="D1880" s="13">
        <f>32767+10733</f>
        <v>43500</v>
      </c>
      <c r="F1880" s="11">
        <v>1870</v>
      </c>
      <c r="G1880" s="12">
        <f t="shared" si="176"/>
        <v>43828.125</v>
      </c>
      <c r="H1880" s="12">
        <f t="shared" si="177"/>
        <v>3.125</v>
      </c>
      <c r="I1880" s="13">
        <f>32767+11058</f>
        <v>43825</v>
      </c>
      <c r="K1880" s="11">
        <v>1870</v>
      </c>
      <c r="L1880" s="12">
        <f t="shared" si="178"/>
        <v>43828.125</v>
      </c>
      <c r="M1880" s="12">
        <f t="shared" si="179"/>
        <v>3.125</v>
      </c>
      <c r="N1880" s="13">
        <f>32767+11058</f>
        <v>43825</v>
      </c>
    </row>
    <row r="1881" spans="1:14" x14ac:dyDescent="0.25">
      <c r="A1881" s="11">
        <v>1871</v>
      </c>
      <c r="B1881" s="12">
        <f t="shared" si="174"/>
        <v>43851.5625</v>
      </c>
      <c r="C1881" s="12">
        <f t="shared" si="175"/>
        <v>351.5625</v>
      </c>
      <c r="D1881" s="13">
        <f>32767+10733</f>
        <v>43500</v>
      </c>
      <c r="F1881" s="11">
        <v>1871</v>
      </c>
      <c r="G1881" s="12">
        <f t="shared" si="176"/>
        <v>43851.5625</v>
      </c>
      <c r="H1881" s="12">
        <f t="shared" si="177"/>
        <v>1.5625</v>
      </c>
      <c r="I1881" s="13">
        <f>32767+11083</f>
        <v>43850</v>
      </c>
      <c r="K1881" s="11">
        <v>1871</v>
      </c>
      <c r="L1881" s="12">
        <f t="shared" si="178"/>
        <v>43851.5625</v>
      </c>
      <c r="M1881" s="12">
        <f t="shared" si="179"/>
        <v>1.5625</v>
      </c>
      <c r="N1881" s="13">
        <f>32767+11083</f>
        <v>43850</v>
      </c>
    </row>
    <row r="1882" spans="1:14" x14ac:dyDescent="0.25">
      <c r="A1882" s="11">
        <v>1872</v>
      </c>
      <c r="B1882" s="12">
        <f t="shared" si="174"/>
        <v>43875</v>
      </c>
      <c r="C1882" s="12">
        <f t="shared" si="175"/>
        <v>0</v>
      </c>
      <c r="D1882" s="13">
        <f>32767+11108</f>
        <v>43875</v>
      </c>
      <c r="F1882" s="11">
        <v>1872</v>
      </c>
      <c r="G1882" s="12">
        <f t="shared" si="176"/>
        <v>43875</v>
      </c>
      <c r="H1882" s="12">
        <f t="shared" si="177"/>
        <v>0</v>
      </c>
      <c r="I1882" s="13">
        <f>32767+11108</f>
        <v>43875</v>
      </c>
      <c r="K1882" s="11">
        <v>1872</v>
      </c>
      <c r="L1882" s="12">
        <f t="shared" si="178"/>
        <v>43875</v>
      </c>
      <c r="M1882" s="12">
        <f t="shared" si="179"/>
        <v>0</v>
      </c>
      <c r="N1882" s="13">
        <f>32767+11108</f>
        <v>43875</v>
      </c>
    </row>
    <row r="1883" spans="1:14" x14ac:dyDescent="0.25">
      <c r="A1883" s="11">
        <v>1873</v>
      </c>
      <c r="B1883" s="12">
        <f t="shared" si="174"/>
        <v>43898.4375</v>
      </c>
      <c r="C1883" s="12">
        <f t="shared" si="175"/>
        <v>23.4375</v>
      </c>
      <c r="D1883" s="13">
        <f>32767+11108</f>
        <v>43875</v>
      </c>
      <c r="F1883" s="11">
        <v>1873</v>
      </c>
      <c r="G1883" s="12">
        <f t="shared" si="176"/>
        <v>43898.4375</v>
      </c>
      <c r="H1883" s="12">
        <f t="shared" si="177"/>
        <v>13.4375</v>
      </c>
      <c r="I1883" s="13">
        <f>32767+11118</f>
        <v>43885</v>
      </c>
      <c r="K1883" s="11">
        <v>1873</v>
      </c>
      <c r="L1883" s="12">
        <f t="shared" si="178"/>
        <v>43898.4375</v>
      </c>
      <c r="M1883" s="12">
        <f t="shared" si="179"/>
        <v>13.4375</v>
      </c>
      <c r="N1883" s="13">
        <f>32767+11118</f>
        <v>43885</v>
      </c>
    </row>
    <row r="1884" spans="1:14" x14ac:dyDescent="0.25">
      <c r="A1884" s="11">
        <v>1874</v>
      </c>
      <c r="B1884" s="12">
        <f t="shared" si="174"/>
        <v>43921.875</v>
      </c>
      <c r="C1884" s="12">
        <f t="shared" si="175"/>
        <v>46.875</v>
      </c>
      <c r="D1884" s="13">
        <f>32767+11108</f>
        <v>43875</v>
      </c>
      <c r="F1884" s="11">
        <v>1874</v>
      </c>
      <c r="G1884" s="12">
        <f t="shared" si="176"/>
        <v>43921.875</v>
      </c>
      <c r="H1884" s="12">
        <f t="shared" si="177"/>
        <v>11.875</v>
      </c>
      <c r="I1884" s="13">
        <f>32767+11143</f>
        <v>43910</v>
      </c>
      <c r="K1884" s="11">
        <v>1874</v>
      </c>
      <c r="L1884" s="12">
        <f t="shared" si="178"/>
        <v>43921.875</v>
      </c>
      <c r="M1884" s="12">
        <f t="shared" si="179"/>
        <v>11.875</v>
      </c>
      <c r="N1884" s="13">
        <f>32767+11143</f>
        <v>43910</v>
      </c>
    </row>
    <row r="1885" spans="1:14" x14ac:dyDescent="0.25">
      <c r="A1885" s="11">
        <v>1875</v>
      </c>
      <c r="B1885" s="12">
        <f t="shared" si="174"/>
        <v>43945.3125</v>
      </c>
      <c r="C1885" s="12">
        <f t="shared" si="175"/>
        <v>70.3125</v>
      </c>
      <c r="D1885" s="13">
        <f>32767+11108</f>
        <v>43875</v>
      </c>
      <c r="F1885" s="11">
        <v>1875</v>
      </c>
      <c r="G1885" s="12">
        <f t="shared" si="176"/>
        <v>43945.3125</v>
      </c>
      <c r="H1885" s="12">
        <f t="shared" si="177"/>
        <v>10.3125</v>
      </c>
      <c r="I1885" s="13">
        <f>32767+11168</f>
        <v>43935</v>
      </c>
      <c r="K1885" s="11">
        <v>1875</v>
      </c>
      <c r="L1885" s="12">
        <f t="shared" si="178"/>
        <v>43945.3125</v>
      </c>
      <c r="M1885" s="12">
        <f t="shared" si="179"/>
        <v>10.3125</v>
      </c>
      <c r="N1885" s="13">
        <f>32767+11168</f>
        <v>43935</v>
      </c>
    </row>
    <row r="1886" spans="1:14" x14ac:dyDescent="0.25">
      <c r="A1886" s="11">
        <v>1876</v>
      </c>
      <c r="B1886" s="12">
        <f t="shared" si="174"/>
        <v>43968.75</v>
      </c>
      <c r="C1886" s="12">
        <f t="shared" si="175"/>
        <v>93.75</v>
      </c>
      <c r="D1886" s="13">
        <f>32767+11108</f>
        <v>43875</v>
      </c>
      <c r="F1886" s="11">
        <v>1876</v>
      </c>
      <c r="G1886" s="12">
        <f t="shared" si="176"/>
        <v>43968.75</v>
      </c>
      <c r="H1886" s="12">
        <f t="shared" si="177"/>
        <v>8.75</v>
      </c>
      <c r="I1886" s="13">
        <f>32767+11193</f>
        <v>43960</v>
      </c>
      <c r="K1886" s="11">
        <v>1876</v>
      </c>
      <c r="L1886" s="12">
        <f t="shared" si="178"/>
        <v>43968.75</v>
      </c>
      <c r="M1886" s="12">
        <f t="shared" si="179"/>
        <v>8.75</v>
      </c>
      <c r="N1886" s="13">
        <f>32767+11193</f>
        <v>43960</v>
      </c>
    </row>
    <row r="1887" spans="1:14" x14ac:dyDescent="0.25">
      <c r="A1887" s="11">
        <v>1877</v>
      </c>
      <c r="B1887" s="12">
        <f t="shared" si="174"/>
        <v>43992.1875</v>
      </c>
      <c r="C1887" s="12">
        <f t="shared" si="175"/>
        <v>117.1875</v>
      </c>
      <c r="D1887" s="13">
        <f>32767+11108</f>
        <v>43875</v>
      </c>
      <c r="F1887" s="11">
        <v>1877</v>
      </c>
      <c r="G1887" s="12">
        <f t="shared" si="176"/>
        <v>43992.1875</v>
      </c>
      <c r="H1887" s="12">
        <f t="shared" si="177"/>
        <v>7.1875</v>
      </c>
      <c r="I1887" s="13">
        <f>32767+11218</f>
        <v>43985</v>
      </c>
      <c r="K1887" s="11">
        <v>1877</v>
      </c>
      <c r="L1887" s="12">
        <f t="shared" si="178"/>
        <v>43992.1875</v>
      </c>
      <c r="M1887" s="12">
        <f t="shared" si="179"/>
        <v>7.1875</v>
      </c>
      <c r="N1887" s="13">
        <f>32767+11218</f>
        <v>43985</v>
      </c>
    </row>
    <row r="1888" spans="1:14" x14ac:dyDescent="0.25">
      <c r="A1888" s="11">
        <v>1878</v>
      </c>
      <c r="B1888" s="12">
        <f t="shared" si="174"/>
        <v>44015.625</v>
      </c>
      <c r="C1888" s="12">
        <f t="shared" si="175"/>
        <v>140.625</v>
      </c>
      <c r="D1888" s="13">
        <f>32767+11108</f>
        <v>43875</v>
      </c>
      <c r="F1888" s="11">
        <v>1878</v>
      </c>
      <c r="G1888" s="12">
        <f t="shared" si="176"/>
        <v>44015.625</v>
      </c>
      <c r="H1888" s="12">
        <f t="shared" si="177"/>
        <v>5.625</v>
      </c>
      <c r="I1888" s="13">
        <f>32767+11243</f>
        <v>44010</v>
      </c>
      <c r="K1888" s="11">
        <v>1878</v>
      </c>
      <c r="L1888" s="12">
        <f t="shared" si="178"/>
        <v>44015.625</v>
      </c>
      <c r="M1888" s="12">
        <f t="shared" si="179"/>
        <v>5.625</v>
      </c>
      <c r="N1888" s="13">
        <f>32767+11243</f>
        <v>44010</v>
      </c>
    </row>
    <row r="1889" spans="1:14" x14ac:dyDescent="0.25">
      <c r="A1889" s="11">
        <v>1879</v>
      </c>
      <c r="B1889" s="12">
        <f t="shared" si="174"/>
        <v>44039.0625</v>
      </c>
      <c r="C1889" s="12">
        <f t="shared" si="175"/>
        <v>164.0625</v>
      </c>
      <c r="D1889" s="13">
        <f>32767+11108</f>
        <v>43875</v>
      </c>
      <c r="F1889" s="11">
        <v>1879</v>
      </c>
      <c r="G1889" s="12">
        <f t="shared" si="176"/>
        <v>44039.0625</v>
      </c>
      <c r="H1889" s="12">
        <f t="shared" si="177"/>
        <v>4.0625</v>
      </c>
      <c r="I1889" s="13">
        <f>32767+11268</f>
        <v>44035</v>
      </c>
      <c r="K1889" s="11">
        <v>1879</v>
      </c>
      <c r="L1889" s="12">
        <f t="shared" si="178"/>
        <v>44039.0625</v>
      </c>
      <c r="M1889" s="12">
        <f t="shared" si="179"/>
        <v>4.0625</v>
      </c>
      <c r="N1889" s="13">
        <f>32767+11268</f>
        <v>44035</v>
      </c>
    </row>
    <row r="1890" spans="1:14" x14ac:dyDescent="0.25">
      <c r="A1890" s="11">
        <v>1880</v>
      </c>
      <c r="B1890" s="12">
        <f t="shared" si="174"/>
        <v>44062.5</v>
      </c>
      <c r="C1890" s="12">
        <f t="shared" si="175"/>
        <v>187.5</v>
      </c>
      <c r="D1890" s="13">
        <f>32767+11108</f>
        <v>43875</v>
      </c>
      <c r="F1890" s="11">
        <v>1880</v>
      </c>
      <c r="G1890" s="12">
        <f t="shared" si="176"/>
        <v>44062.5</v>
      </c>
      <c r="H1890" s="12">
        <f t="shared" si="177"/>
        <v>2.5</v>
      </c>
      <c r="I1890" s="13">
        <f>32767+11293</f>
        <v>44060</v>
      </c>
      <c r="K1890" s="11">
        <v>1880</v>
      </c>
      <c r="L1890" s="12">
        <f t="shared" si="178"/>
        <v>44062.5</v>
      </c>
      <c r="M1890" s="12">
        <f t="shared" si="179"/>
        <v>2.5</v>
      </c>
      <c r="N1890" s="13">
        <f>32767+11293</f>
        <v>44060</v>
      </c>
    </row>
    <row r="1891" spans="1:14" x14ac:dyDescent="0.25">
      <c r="A1891" s="11">
        <v>1881</v>
      </c>
      <c r="B1891" s="12">
        <f t="shared" si="174"/>
        <v>44085.9375</v>
      </c>
      <c r="C1891" s="12">
        <f t="shared" si="175"/>
        <v>210.9375</v>
      </c>
      <c r="D1891" s="13">
        <f>32767+11108</f>
        <v>43875</v>
      </c>
      <c r="F1891" s="11">
        <v>1881</v>
      </c>
      <c r="G1891" s="12">
        <f t="shared" si="176"/>
        <v>44085.9375</v>
      </c>
      <c r="H1891" s="12">
        <f t="shared" si="177"/>
        <v>10.9375</v>
      </c>
      <c r="I1891" s="13">
        <f>32767+11308</f>
        <v>44075</v>
      </c>
      <c r="K1891" s="11">
        <v>1881</v>
      </c>
      <c r="L1891" s="12">
        <f t="shared" si="178"/>
        <v>44085.9375</v>
      </c>
      <c r="M1891" s="12">
        <f t="shared" si="179"/>
        <v>10.9375</v>
      </c>
      <c r="N1891" s="13">
        <f>32767+11308</f>
        <v>44075</v>
      </c>
    </row>
    <row r="1892" spans="1:14" x14ac:dyDescent="0.25">
      <c r="A1892" s="11">
        <v>1882</v>
      </c>
      <c r="B1892" s="12">
        <f t="shared" si="174"/>
        <v>44109.375</v>
      </c>
      <c r="C1892" s="12">
        <f t="shared" si="175"/>
        <v>234.375</v>
      </c>
      <c r="D1892" s="13">
        <f>32767+11108</f>
        <v>43875</v>
      </c>
      <c r="F1892" s="11">
        <v>1882</v>
      </c>
      <c r="G1892" s="12">
        <f t="shared" si="176"/>
        <v>44109.375</v>
      </c>
      <c r="H1892" s="12">
        <f t="shared" si="177"/>
        <v>9.375</v>
      </c>
      <c r="I1892" s="13">
        <f>32767+11333</f>
        <v>44100</v>
      </c>
      <c r="K1892" s="11">
        <v>1882</v>
      </c>
      <c r="L1892" s="12">
        <f t="shared" si="178"/>
        <v>44109.375</v>
      </c>
      <c r="M1892" s="12">
        <f t="shared" si="179"/>
        <v>9.375</v>
      </c>
      <c r="N1892" s="13">
        <f>32767+11333</f>
        <v>44100</v>
      </c>
    </row>
    <row r="1893" spans="1:14" x14ac:dyDescent="0.25">
      <c r="A1893" s="11">
        <v>1883</v>
      </c>
      <c r="B1893" s="12">
        <f t="shared" si="174"/>
        <v>44132.8125</v>
      </c>
      <c r="C1893" s="12">
        <f t="shared" si="175"/>
        <v>257.8125</v>
      </c>
      <c r="D1893" s="13">
        <f>32767+11108</f>
        <v>43875</v>
      </c>
      <c r="F1893" s="11">
        <v>1883</v>
      </c>
      <c r="G1893" s="12">
        <f t="shared" si="176"/>
        <v>44132.8125</v>
      </c>
      <c r="H1893" s="12">
        <f t="shared" si="177"/>
        <v>7.8125</v>
      </c>
      <c r="I1893" s="13">
        <f>32767+11358</f>
        <v>44125</v>
      </c>
      <c r="K1893" s="11">
        <v>1883</v>
      </c>
      <c r="L1893" s="12">
        <f t="shared" si="178"/>
        <v>44132.8125</v>
      </c>
      <c r="M1893" s="12">
        <f t="shared" si="179"/>
        <v>7.8125</v>
      </c>
      <c r="N1893" s="13">
        <f>32767+11358</f>
        <v>44125</v>
      </c>
    </row>
    <row r="1894" spans="1:14" x14ac:dyDescent="0.25">
      <c r="A1894" s="11">
        <v>1884</v>
      </c>
      <c r="B1894" s="12">
        <f t="shared" si="174"/>
        <v>44156.25</v>
      </c>
      <c r="C1894" s="12">
        <f t="shared" si="175"/>
        <v>281.25</v>
      </c>
      <c r="D1894" s="13">
        <f>32767+11108</f>
        <v>43875</v>
      </c>
      <c r="F1894" s="11">
        <v>1884</v>
      </c>
      <c r="G1894" s="12">
        <f t="shared" si="176"/>
        <v>44156.25</v>
      </c>
      <c r="H1894" s="12">
        <f t="shared" si="177"/>
        <v>6.25</v>
      </c>
      <c r="I1894" s="13">
        <f>32767+11383</f>
        <v>44150</v>
      </c>
      <c r="K1894" s="11">
        <v>1884</v>
      </c>
      <c r="L1894" s="12">
        <f t="shared" si="178"/>
        <v>44156.25</v>
      </c>
      <c r="M1894" s="12">
        <f t="shared" si="179"/>
        <v>6.25</v>
      </c>
      <c r="N1894" s="13">
        <f>32767+11383</f>
        <v>44150</v>
      </c>
    </row>
    <row r="1895" spans="1:14" x14ac:dyDescent="0.25">
      <c r="A1895" s="11">
        <v>1885</v>
      </c>
      <c r="B1895" s="12">
        <f t="shared" si="174"/>
        <v>44179.6875</v>
      </c>
      <c r="C1895" s="12">
        <f t="shared" si="175"/>
        <v>304.6875</v>
      </c>
      <c r="D1895" s="13">
        <f>32767+11108</f>
        <v>43875</v>
      </c>
      <c r="F1895" s="11">
        <v>1885</v>
      </c>
      <c r="G1895" s="12">
        <f t="shared" si="176"/>
        <v>44179.6875</v>
      </c>
      <c r="H1895" s="12">
        <f t="shared" si="177"/>
        <v>4.6875</v>
      </c>
      <c r="I1895" s="13">
        <f>32767+11408</f>
        <v>44175</v>
      </c>
      <c r="K1895" s="11">
        <v>1885</v>
      </c>
      <c r="L1895" s="12">
        <f t="shared" si="178"/>
        <v>44179.6875</v>
      </c>
      <c r="M1895" s="12">
        <f t="shared" si="179"/>
        <v>4.6875</v>
      </c>
      <c r="N1895" s="13">
        <f>32767+11408</f>
        <v>44175</v>
      </c>
    </row>
    <row r="1896" spans="1:14" x14ac:dyDescent="0.25">
      <c r="A1896" s="11">
        <v>1886</v>
      </c>
      <c r="B1896" s="12">
        <f t="shared" si="174"/>
        <v>44203.125</v>
      </c>
      <c r="C1896" s="12">
        <f t="shared" si="175"/>
        <v>328.125</v>
      </c>
      <c r="D1896" s="13">
        <f>32767+11108</f>
        <v>43875</v>
      </c>
      <c r="F1896" s="11">
        <v>1886</v>
      </c>
      <c r="G1896" s="12">
        <f t="shared" si="176"/>
        <v>44203.125</v>
      </c>
      <c r="H1896" s="12">
        <f t="shared" si="177"/>
        <v>3.125</v>
      </c>
      <c r="I1896" s="13">
        <f>32767+11433</f>
        <v>44200</v>
      </c>
      <c r="K1896" s="11">
        <v>1886</v>
      </c>
      <c r="L1896" s="12">
        <f t="shared" si="178"/>
        <v>44203.125</v>
      </c>
      <c r="M1896" s="12">
        <f t="shared" si="179"/>
        <v>3.125</v>
      </c>
      <c r="N1896" s="13">
        <f>32767+11433</f>
        <v>44200</v>
      </c>
    </row>
    <row r="1897" spans="1:14" x14ac:dyDescent="0.25">
      <c r="A1897" s="11">
        <v>1887</v>
      </c>
      <c r="B1897" s="12">
        <f t="shared" si="174"/>
        <v>44226.5625</v>
      </c>
      <c r="C1897" s="12">
        <f t="shared" si="175"/>
        <v>351.5625</v>
      </c>
      <c r="D1897" s="13">
        <f>32767+11108</f>
        <v>43875</v>
      </c>
      <c r="F1897" s="11">
        <v>1887</v>
      </c>
      <c r="G1897" s="12">
        <f t="shared" si="176"/>
        <v>44226.5625</v>
      </c>
      <c r="H1897" s="12">
        <f t="shared" si="177"/>
        <v>1.5625</v>
      </c>
      <c r="I1897" s="13">
        <f>32767+11458</f>
        <v>44225</v>
      </c>
      <c r="K1897" s="11">
        <v>1887</v>
      </c>
      <c r="L1897" s="12">
        <f t="shared" si="178"/>
        <v>44226.5625</v>
      </c>
      <c r="M1897" s="12">
        <f t="shared" si="179"/>
        <v>1.5625</v>
      </c>
      <c r="N1897" s="13">
        <f>32767+11458</f>
        <v>44225</v>
      </c>
    </row>
    <row r="1898" spans="1:14" x14ac:dyDescent="0.25">
      <c r="A1898" s="11">
        <v>1888</v>
      </c>
      <c r="B1898" s="12">
        <f t="shared" si="174"/>
        <v>44250</v>
      </c>
      <c r="C1898" s="12">
        <f t="shared" si="175"/>
        <v>0</v>
      </c>
      <c r="D1898" s="13">
        <f>32767+11483</f>
        <v>44250</v>
      </c>
      <c r="F1898" s="11">
        <v>1888</v>
      </c>
      <c r="G1898" s="12">
        <f t="shared" si="176"/>
        <v>44250</v>
      </c>
      <c r="H1898" s="12">
        <f t="shared" si="177"/>
        <v>0</v>
      </c>
      <c r="I1898" s="13">
        <f>32767+11483</f>
        <v>44250</v>
      </c>
      <c r="K1898" s="11">
        <v>1888</v>
      </c>
      <c r="L1898" s="12">
        <f t="shared" si="178"/>
        <v>44250</v>
      </c>
      <c r="M1898" s="12">
        <f t="shared" si="179"/>
        <v>0</v>
      </c>
      <c r="N1898" s="13">
        <f>32767+11483</f>
        <v>44250</v>
      </c>
    </row>
    <row r="1899" spans="1:14" x14ac:dyDescent="0.25">
      <c r="A1899" s="11">
        <v>1889</v>
      </c>
      <c r="B1899" s="12">
        <f t="shared" si="174"/>
        <v>44273.4375</v>
      </c>
      <c r="C1899" s="12">
        <f t="shared" si="175"/>
        <v>23.4375</v>
      </c>
      <c r="D1899" s="13">
        <f>32767+11483</f>
        <v>44250</v>
      </c>
      <c r="F1899" s="11">
        <v>1889</v>
      </c>
      <c r="G1899" s="12">
        <f t="shared" si="176"/>
        <v>44273.4375</v>
      </c>
      <c r="H1899" s="12">
        <f t="shared" si="177"/>
        <v>13.4375</v>
      </c>
      <c r="I1899" s="13">
        <f>32767+11493</f>
        <v>44260</v>
      </c>
      <c r="K1899" s="11">
        <v>1889</v>
      </c>
      <c r="L1899" s="12">
        <f t="shared" si="178"/>
        <v>44273.4375</v>
      </c>
      <c r="M1899" s="12">
        <f t="shared" si="179"/>
        <v>13.4375</v>
      </c>
      <c r="N1899" s="13">
        <f>32767+11493</f>
        <v>44260</v>
      </c>
    </row>
    <row r="1900" spans="1:14" x14ac:dyDescent="0.25">
      <c r="A1900" s="11">
        <v>1890</v>
      </c>
      <c r="B1900" s="12">
        <f t="shared" si="174"/>
        <v>44296.875</v>
      </c>
      <c r="C1900" s="12">
        <f t="shared" si="175"/>
        <v>46.875</v>
      </c>
      <c r="D1900" s="13">
        <f>32767+11483</f>
        <v>44250</v>
      </c>
      <c r="F1900" s="11">
        <v>1890</v>
      </c>
      <c r="G1900" s="12">
        <f t="shared" si="176"/>
        <v>44296.875</v>
      </c>
      <c r="H1900" s="12">
        <f t="shared" si="177"/>
        <v>11.875</v>
      </c>
      <c r="I1900" s="13">
        <f>32767+11518</f>
        <v>44285</v>
      </c>
      <c r="K1900" s="11">
        <v>1890</v>
      </c>
      <c r="L1900" s="12">
        <f t="shared" si="178"/>
        <v>44296.875</v>
      </c>
      <c r="M1900" s="12">
        <f t="shared" si="179"/>
        <v>11.875</v>
      </c>
      <c r="N1900" s="13">
        <f>32767+11518</f>
        <v>44285</v>
      </c>
    </row>
    <row r="1901" spans="1:14" x14ac:dyDescent="0.25">
      <c r="A1901" s="11">
        <v>1891</v>
      </c>
      <c r="B1901" s="12">
        <f t="shared" si="174"/>
        <v>44320.3125</v>
      </c>
      <c r="C1901" s="12">
        <f t="shared" si="175"/>
        <v>70.3125</v>
      </c>
      <c r="D1901" s="13">
        <f>32767+11483</f>
        <v>44250</v>
      </c>
      <c r="F1901" s="11">
        <v>1891</v>
      </c>
      <c r="G1901" s="12">
        <f t="shared" si="176"/>
        <v>44320.3125</v>
      </c>
      <c r="H1901" s="12">
        <f t="shared" si="177"/>
        <v>10.3125</v>
      </c>
      <c r="I1901" s="13">
        <f>32767+11543</f>
        <v>44310</v>
      </c>
      <c r="K1901" s="11">
        <v>1891</v>
      </c>
      <c r="L1901" s="12">
        <f t="shared" si="178"/>
        <v>44320.3125</v>
      </c>
      <c r="M1901" s="12">
        <f t="shared" si="179"/>
        <v>10.3125</v>
      </c>
      <c r="N1901" s="13">
        <f>32767+11543</f>
        <v>44310</v>
      </c>
    </row>
    <row r="1902" spans="1:14" x14ac:dyDescent="0.25">
      <c r="A1902" s="11">
        <v>1892</v>
      </c>
      <c r="B1902" s="12">
        <f t="shared" si="174"/>
        <v>44343.75</v>
      </c>
      <c r="C1902" s="12">
        <f t="shared" si="175"/>
        <v>93.75</v>
      </c>
      <c r="D1902" s="13">
        <f>32767+11483</f>
        <v>44250</v>
      </c>
      <c r="F1902" s="11">
        <v>1892</v>
      </c>
      <c r="G1902" s="12">
        <f t="shared" si="176"/>
        <v>44343.75</v>
      </c>
      <c r="H1902" s="12">
        <f t="shared" si="177"/>
        <v>8.75</v>
      </c>
      <c r="I1902" s="13">
        <f>32767+11568</f>
        <v>44335</v>
      </c>
      <c r="K1902" s="11">
        <v>1892</v>
      </c>
      <c r="L1902" s="12">
        <f t="shared" si="178"/>
        <v>44343.75</v>
      </c>
      <c r="M1902" s="12">
        <f t="shared" si="179"/>
        <v>8.75</v>
      </c>
      <c r="N1902" s="13">
        <f>32767+11568</f>
        <v>44335</v>
      </c>
    </row>
    <row r="1903" spans="1:14" x14ac:dyDescent="0.25">
      <c r="A1903" s="11">
        <v>1893</v>
      </c>
      <c r="B1903" s="12">
        <f t="shared" si="174"/>
        <v>44367.1875</v>
      </c>
      <c r="C1903" s="12">
        <f t="shared" si="175"/>
        <v>117.1875</v>
      </c>
      <c r="D1903" s="13">
        <f>32767+11483</f>
        <v>44250</v>
      </c>
      <c r="F1903" s="11">
        <v>1893</v>
      </c>
      <c r="G1903" s="12">
        <f t="shared" si="176"/>
        <v>44367.1875</v>
      </c>
      <c r="H1903" s="12">
        <f t="shared" si="177"/>
        <v>7.1875</v>
      </c>
      <c r="I1903" s="13">
        <f>32767+11593</f>
        <v>44360</v>
      </c>
      <c r="K1903" s="11">
        <v>1893</v>
      </c>
      <c r="L1903" s="12">
        <f t="shared" si="178"/>
        <v>44367.1875</v>
      </c>
      <c r="M1903" s="12">
        <f t="shared" si="179"/>
        <v>7.1875</v>
      </c>
      <c r="N1903" s="13">
        <f>32767+11593</f>
        <v>44360</v>
      </c>
    </row>
    <row r="1904" spans="1:14" x14ac:dyDescent="0.25">
      <c r="A1904" s="11">
        <v>1894</v>
      </c>
      <c r="B1904" s="12">
        <f t="shared" si="174"/>
        <v>44390.625</v>
      </c>
      <c r="C1904" s="12">
        <f t="shared" si="175"/>
        <v>140.625</v>
      </c>
      <c r="D1904" s="13">
        <f>32767+11483</f>
        <v>44250</v>
      </c>
      <c r="F1904" s="11">
        <v>1894</v>
      </c>
      <c r="G1904" s="12">
        <f t="shared" si="176"/>
        <v>44390.625</v>
      </c>
      <c r="H1904" s="12">
        <f t="shared" si="177"/>
        <v>5.625</v>
      </c>
      <c r="I1904" s="13">
        <f>32767+11618</f>
        <v>44385</v>
      </c>
      <c r="K1904" s="11">
        <v>1894</v>
      </c>
      <c r="L1904" s="12">
        <f t="shared" si="178"/>
        <v>44390.625</v>
      </c>
      <c r="M1904" s="12">
        <f t="shared" si="179"/>
        <v>5.625</v>
      </c>
      <c r="N1904" s="13">
        <f>32767+11618</f>
        <v>44385</v>
      </c>
    </row>
    <row r="1905" spans="1:14" x14ac:dyDescent="0.25">
      <c r="A1905" s="11">
        <v>1895</v>
      </c>
      <c r="B1905" s="12">
        <f t="shared" si="174"/>
        <v>44414.0625</v>
      </c>
      <c r="C1905" s="12">
        <f t="shared" si="175"/>
        <v>164.0625</v>
      </c>
      <c r="D1905" s="13">
        <f>32767+11483</f>
        <v>44250</v>
      </c>
      <c r="F1905" s="11">
        <v>1895</v>
      </c>
      <c r="G1905" s="12">
        <f t="shared" si="176"/>
        <v>44414.0625</v>
      </c>
      <c r="H1905" s="12">
        <f t="shared" si="177"/>
        <v>4.0625</v>
      </c>
      <c r="I1905" s="13">
        <f>32767+11643</f>
        <v>44410</v>
      </c>
      <c r="K1905" s="11">
        <v>1895</v>
      </c>
      <c r="L1905" s="12">
        <f t="shared" si="178"/>
        <v>44414.0625</v>
      </c>
      <c r="M1905" s="12">
        <f t="shared" si="179"/>
        <v>4.0625</v>
      </c>
      <c r="N1905" s="13">
        <f>32767+11643</f>
        <v>44410</v>
      </c>
    </row>
    <row r="1906" spans="1:14" x14ac:dyDescent="0.25">
      <c r="A1906" s="11">
        <v>1896</v>
      </c>
      <c r="B1906" s="12">
        <f t="shared" si="174"/>
        <v>44437.5</v>
      </c>
      <c r="C1906" s="12">
        <f t="shared" si="175"/>
        <v>187.5</v>
      </c>
      <c r="D1906" s="13">
        <f>32767+11483</f>
        <v>44250</v>
      </c>
      <c r="F1906" s="11">
        <v>1896</v>
      </c>
      <c r="G1906" s="12">
        <f t="shared" si="176"/>
        <v>44437.5</v>
      </c>
      <c r="H1906" s="12">
        <f t="shared" si="177"/>
        <v>2.5</v>
      </c>
      <c r="I1906" s="13">
        <f>32767+11668</f>
        <v>44435</v>
      </c>
      <c r="K1906" s="11">
        <v>1896</v>
      </c>
      <c r="L1906" s="12">
        <f t="shared" si="178"/>
        <v>44437.5</v>
      </c>
      <c r="M1906" s="12">
        <f t="shared" si="179"/>
        <v>2.5</v>
      </c>
      <c r="N1906" s="13">
        <f>32767+11668</f>
        <v>44435</v>
      </c>
    </row>
    <row r="1907" spans="1:14" x14ac:dyDescent="0.25">
      <c r="A1907" s="11">
        <v>1897</v>
      </c>
      <c r="B1907" s="12">
        <f t="shared" si="174"/>
        <v>44460.9375</v>
      </c>
      <c r="C1907" s="12">
        <f t="shared" si="175"/>
        <v>210.9375</v>
      </c>
      <c r="D1907" s="13">
        <f>32767+11483</f>
        <v>44250</v>
      </c>
      <c r="F1907" s="11">
        <v>1897</v>
      </c>
      <c r="G1907" s="12">
        <f t="shared" si="176"/>
        <v>44460.9375</v>
      </c>
      <c r="H1907" s="12">
        <f t="shared" si="177"/>
        <v>10.9375</v>
      </c>
      <c r="I1907" s="13">
        <f>32767+11683</f>
        <v>44450</v>
      </c>
      <c r="K1907" s="11">
        <v>1897</v>
      </c>
      <c r="L1907" s="12">
        <f t="shared" si="178"/>
        <v>44460.9375</v>
      </c>
      <c r="M1907" s="12">
        <f t="shared" si="179"/>
        <v>10.9375</v>
      </c>
      <c r="N1907" s="13">
        <f>32767+11683</f>
        <v>44450</v>
      </c>
    </row>
    <row r="1908" spans="1:14" x14ac:dyDescent="0.25">
      <c r="A1908" s="11">
        <v>1898</v>
      </c>
      <c r="B1908" s="12">
        <f t="shared" si="174"/>
        <v>44484.375</v>
      </c>
      <c r="C1908" s="12">
        <f t="shared" si="175"/>
        <v>234.375</v>
      </c>
      <c r="D1908" s="13">
        <f>32767+11483</f>
        <v>44250</v>
      </c>
      <c r="F1908" s="11">
        <v>1898</v>
      </c>
      <c r="G1908" s="12">
        <f t="shared" si="176"/>
        <v>44484.375</v>
      </c>
      <c r="H1908" s="12">
        <f t="shared" si="177"/>
        <v>9.375</v>
      </c>
      <c r="I1908" s="13">
        <f>32767+11708</f>
        <v>44475</v>
      </c>
      <c r="K1908" s="11">
        <v>1898</v>
      </c>
      <c r="L1908" s="12">
        <f t="shared" si="178"/>
        <v>44484.375</v>
      </c>
      <c r="M1908" s="12">
        <f t="shared" si="179"/>
        <v>9.375</v>
      </c>
      <c r="N1908" s="13">
        <f>32767+11708</f>
        <v>44475</v>
      </c>
    </row>
    <row r="1909" spans="1:14" x14ac:dyDescent="0.25">
      <c r="A1909" s="11">
        <v>1899</v>
      </c>
      <c r="B1909" s="12">
        <f t="shared" si="174"/>
        <v>44507.8125</v>
      </c>
      <c r="C1909" s="12">
        <f t="shared" si="175"/>
        <v>257.8125</v>
      </c>
      <c r="D1909" s="13">
        <f>32767+11483</f>
        <v>44250</v>
      </c>
      <c r="F1909" s="11">
        <v>1899</v>
      </c>
      <c r="G1909" s="12">
        <f t="shared" si="176"/>
        <v>44507.8125</v>
      </c>
      <c r="H1909" s="12">
        <f t="shared" si="177"/>
        <v>7.8125</v>
      </c>
      <c r="I1909" s="13">
        <f>32767+11733</f>
        <v>44500</v>
      </c>
      <c r="K1909" s="11">
        <v>1899</v>
      </c>
      <c r="L1909" s="12">
        <f t="shared" si="178"/>
        <v>44507.8125</v>
      </c>
      <c r="M1909" s="12">
        <f t="shared" si="179"/>
        <v>7.8125</v>
      </c>
      <c r="N1909" s="13">
        <f>32767+11733</f>
        <v>44500</v>
      </c>
    </row>
    <row r="1910" spans="1:14" x14ac:dyDescent="0.25">
      <c r="A1910" s="11">
        <v>1900</v>
      </c>
      <c r="B1910" s="12">
        <f t="shared" si="174"/>
        <v>44531.25</v>
      </c>
      <c r="C1910" s="12">
        <f t="shared" si="175"/>
        <v>281.25</v>
      </c>
      <c r="D1910" s="13">
        <f>32767+11483</f>
        <v>44250</v>
      </c>
      <c r="F1910" s="11">
        <v>1900</v>
      </c>
      <c r="G1910" s="12">
        <f t="shared" si="176"/>
        <v>44531.25</v>
      </c>
      <c r="H1910" s="12">
        <f t="shared" si="177"/>
        <v>6.25</v>
      </c>
      <c r="I1910" s="13">
        <f>32767+11758</f>
        <v>44525</v>
      </c>
      <c r="K1910" s="11">
        <v>1900</v>
      </c>
      <c r="L1910" s="12">
        <f t="shared" si="178"/>
        <v>44531.25</v>
      </c>
      <c r="M1910" s="12">
        <f t="shared" si="179"/>
        <v>6.25</v>
      </c>
      <c r="N1910" s="13">
        <f>32767+11758</f>
        <v>44525</v>
      </c>
    </row>
    <row r="1911" spans="1:14" x14ac:dyDescent="0.25">
      <c r="A1911" s="11">
        <v>1901</v>
      </c>
      <c r="B1911" s="12">
        <f t="shared" si="174"/>
        <v>44554.6875</v>
      </c>
      <c r="C1911" s="12">
        <f t="shared" si="175"/>
        <v>304.6875</v>
      </c>
      <c r="D1911" s="13">
        <f>32767+11483</f>
        <v>44250</v>
      </c>
      <c r="F1911" s="11">
        <v>1901</v>
      </c>
      <c r="G1911" s="12">
        <f t="shared" si="176"/>
        <v>44554.6875</v>
      </c>
      <c r="H1911" s="12">
        <f t="shared" si="177"/>
        <v>4.6875</v>
      </c>
      <c r="I1911" s="13">
        <f>32767+11783</f>
        <v>44550</v>
      </c>
      <c r="K1911" s="11">
        <v>1901</v>
      </c>
      <c r="L1911" s="12">
        <f t="shared" si="178"/>
        <v>44554.6875</v>
      </c>
      <c r="M1911" s="12">
        <f t="shared" si="179"/>
        <v>4.6875</v>
      </c>
      <c r="N1911" s="13">
        <f>32767+11783</f>
        <v>44550</v>
      </c>
    </row>
    <row r="1912" spans="1:14" x14ac:dyDescent="0.25">
      <c r="A1912" s="11">
        <v>1902</v>
      </c>
      <c r="B1912" s="12">
        <f t="shared" si="174"/>
        <v>44578.125</v>
      </c>
      <c r="C1912" s="12">
        <f t="shared" si="175"/>
        <v>328.125</v>
      </c>
      <c r="D1912" s="13">
        <f>32767+11483</f>
        <v>44250</v>
      </c>
      <c r="F1912" s="11">
        <v>1902</v>
      </c>
      <c r="G1912" s="12">
        <f t="shared" si="176"/>
        <v>44578.125</v>
      </c>
      <c r="H1912" s="12">
        <f t="shared" si="177"/>
        <v>3.125</v>
      </c>
      <c r="I1912" s="13">
        <f>32767+11808</f>
        <v>44575</v>
      </c>
      <c r="K1912" s="11">
        <v>1902</v>
      </c>
      <c r="L1912" s="12">
        <f t="shared" si="178"/>
        <v>44578.125</v>
      </c>
      <c r="M1912" s="12">
        <f t="shared" si="179"/>
        <v>3.125</v>
      </c>
      <c r="N1912" s="13">
        <f>32767+11808</f>
        <v>44575</v>
      </c>
    </row>
    <row r="1913" spans="1:14" x14ac:dyDescent="0.25">
      <c r="A1913" s="11">
        <v>1903</v>
      </c>
      <c r="B1913" s="12">
        <f t="shared" si="174"/>
        <v>44601.5625</v>
      </c>
      <c r="C1913" s="12">
        <f t="shared" si="175"/>
        <v>351.5625</v>
      </c>
      <c r="D1913" s="13">
        <f>32767+11483</f>
        <v>44250</v>
      </c>
      <c r="F1913" s="11">
        <v>1903</v>
      </c>
      <c r="G1913" s="12">
        <f t="shared" si="176"/>
        <v>44601.5625</v>
      </c>
      <c r="H1913" s="12">
        <f t="shared" si="177"/>
        <v>1.5625</v>
      </c>
      <c r="I1913" s="13">
        <f>32767+11833</f>
        <v>44600</v>
      </c>
      <c r="K1913" s="11">
        <v>1903</v>
      </c>
      <c r="L1913" s="12">
        <f t="shared" si="178"/>
        <v>44601.5625</v>
      </c>
      <c r="M1913" s="12">
        <f t="shared" si="179"/>
        <v>1.5625</v>
      </c>
      <c r="N1913" s="13">
        <f>32767+11833</f>
        <v>44600</v>
      </c>
    </row>
    <row r="1914" spans="1:14" x14ac:dyDescent="0.25">
      <c r="A1914" s="11">
        <v>1904</v>
      </c>
      <c r="B1914" s="12">
        <f t="shared" si="174"/>
        <v>44625</v>
      </c>
      <c r="C1914" s="12">
        <f t="shared" si="175"/>
        <v>0</v>
      </c>
      <c r="D1914" s="13">
        <f>32767+11858</f>
        <v>44625</v>
      </c>
      <c r="F1914" s="11">
        <v>1904</v>
      </c>
      <c r="G1914" s="12">
        <f t="shared" si="176"/>
        <v>44625</v>
      </c>
      <c r="H1914" s="12">
        <f t="shared" si="177"/>
        <v>0</v>
      </c>
      <c r="I1914" s="13">
        <f>32767+11858</f>
        <v>44625</v>
      </c>
      <c r="K1914" s="11">
        <v>1904</v>
      </c>
      <c r="L1914" s="12">
        <f t="shared" si="178"/>
        <v>44625</v>
      </c>
      <c r="M1914" s="12">
        <f t="shared" si="179"/>
        <v>0</v>
      </c>
      <c r="N1914" s="13">
        <f>32767+11858</f>
        <v>44625</v>
      </c>
    </row>
    <row r="1915" spans="1:14" x14ac:dyDescent="0.25">
      <c r="A1915" s="11">
        <v>1905</v>
      </c>
      <c r="B1915" s="12">
        <f t="shared" si="174"/>
        <v>44648.4375</v>
      </c>
      <c r="C1915" s="12">
        <f t="shared" si="175"/>
        <v>23.4375</v>
      </c>
      <c r="D1915" s="13">
        <f>32767+11858</f>
        <v>44625</v>
      </c>
      <c r="F1915" s="11">
        <v>1905</v>
      </c>
      <c r="G1915" s="12">
        <f t="shared" si="176"/>
        <v>44648.4375</v>
      </c>
      <c r="H1915" s="12">
        <f t="shared" si="177"/>
        <v>13.4375</v>
      </c>
      <c r="I1915" s="13">
        <f>32767+11868</f>
        <v>44635</v>
      </c>
      <c r="K1915" s="11">
        <v>1905</v>
      </c>
      <c r="L1915" s="12">
        <f t="shared" si="178"/>
        <v>44648.4375</v>
      </c>
      <c r="M1915" s="12">
        <f t="shared" si="179"/>
        <v>13.4375</v>
      </c>
      <c r="N1915" s="13">
        <f>32767+11868</f>
        <v>44635</v>
      </c>
    </row>
    <row r="1916" spans="1:14" x14ac:dyDescent="0.25">
      <c r="A1916" s="11">
        <v>1906</v>
      </c>
      <c r="B1916" s="12">
        <f t="shared" si="174"/>
        <v>44671.875</v>
      </c>
      <c r="C1916" s="12">
        <f t="shared" si="175"/>
        <v>46.875</v>
      </c>
      <c r="D1916" s="13">
        <f>32767+11858</f>
        <v>44625</v>
      </c>
      <c r="F1916" s="11">
        <v>1906</v>
      </c>
      <c r="G1916" s="12">
        <f t="shared" si="176"/>
        <v>44671.875</v>
      </c>
      <c r="H1916" s="12">
        <f t="shared" si="177"/>
        <v>11.875</v>
      </c>
      <c r="I1916" s="13">
        <f>32767+11893</f>
        <v>44660</v>
      </c>
      <c r="K1916" s="11">
        <v>1906</v>
      </c>
      <c r="L1916" s="12">
        <f t="shared" si="178"/>
        <v>44671.875</v>
      </c>
      <c r="M1916" s="12">
        <f t="shared" si="179"/>
        <v>11.875</v>
      </c>
      <c r="N1916" s="13">
        <f>32767+11893</f>
        <v>44660</v>
      </c>
    </row>
    <row r="1917" spans="1:14" x14ac:dyDescent="0.25">
      <c r="A1917" s="11">
        <v>1907</v>
      </c>
      <c r="B1917" s="12">
        <f t="shared" si="174"/>
        <v>44695.3125</v>
      </c>
      <c r="C1917" s="12">
        <f t="shared" si="175"/>
        <v>70.3125</v>
      </c>
      <c r="D1917" s="13">
        <f>32767+11858</f>
        <v>44625</v>
      </c>
      <c r="F1917" s="11">
        <v>1907</v>
      </c>
      <c r="G1917" s="12">
        <f t="shared" si="176"/>
        <v>44695.3125</v>
      </c>
      <c r="H1917" s="12">
        <f t="shared" si="177"/>
        <v>10.3125</v>
      </c>
      <c r="I1917" s="13">
        <f>32767+11918</f>
        <v>44685</v>
      </c>
      <c r="K1917" s="11">
        <v>1907</v>
      </c>
      <c r="L1917" s="12">
        <f t="shared" si="178"/>
        <v>44695.3125</v>
      </c>
      <c r="M1917" s="12">
        <f t="shared" si="179"/>
        <v>10.3125</v>
      </c>
      <c r="N1917" s="13">
        <f>32767+11918</f>
        <v>44685</v>
      </c>
    </row>
    <row r="1918" spans="1:14" x14ac:dyDescent="0.25">
      <c r="A1918" s="11">
        <v>1908</v>
      </c>
      <c r="B1918" s="12">
        <f t="shared" si="174"/>
        <v>44718.75</v>
      </c>
      <c r="C1918" s="12">
        <f t="shared" si="175"/>
        <v>93.75</v>
      </c>
      <c r="D1918" s="13">
        <f>32767+11858</f>
        <v>44625</v>
      </c>
      <c r="F1918" s="11">
        <v>1908</v>
      </c>
      <c r="G1918" s="12">
        <f t="shared" si="176"/>
        <v>44718.75</v>
      </c>
      <c r="H1918" s="12">
        <f t="shared" si="177"/>
        <v>8.75</v>
      </c>
      <c r="I1918" s="13">
        <f>32767+11943</f>
        <v>44710</v>
      </c>
      <c r="K1918" s="11">
        <v>1908</v>
      </c>
      <c r="L1918" s="12">
        <f t="shared" si="178"/>
        <v>44718.75</v>
      </c>
      <c r="M1918" s="12">
        <f t="shared" si="179"/>
        <v>8.75</v>
      </c>
      <c r="N1918" s="13">
        <f>32767+11943</f>
        <v>44710</v>
      </c>
    </row>
    <row r="1919" spans="1:14" x14ac:dyDescent="0.25">
      <c r="A1919" s="11">
        <v>1909</v>
      </c>
      <c r="B1919" s="12">
        <f t="shared" si="174"/>
        <v>44742.1875</v>
      </c>
      <c r="C1919" s="12">
        <f t="shared" si="175"/>
        <v>117.1875</v>
      </c>
      <c r="D1919" s="13">
        <f>32767+11858</f>
        <v>44625</v>
      </c>
      <c r="F1919" s="11">
        <v>1909</v>
      </c>
      <c r="G1919" s="12">
        <f t="shared" si="176"/>
        <v>44742.1875</v>
      </c>
      <c r="H1919" s="12">
        <f t="shared" si="177"/>
        <v>7.1875</v>
      </c>
      <c r="I1919" s="13">
        <f>32767+11968</f>
        <v>44735</v>
      </c>
      <c r="K1919" s="11">
        <v>1909</v>
      </c>
      <c r="L1919" s="12">
        <f t="shared" si="178"/>
        <v>44742.1875</v>
      </c>
      <c r="M1919" s="12">
        <f t="shared" si="179"/>
        <v>7.1875</v>
      </c>
      <c r="N1919" s="13">
        <f>32767+11968</f>
        <v>44735</v>
      </c>
    </row>
    <row r="1920" spans="1:14" x14ac:dyDescent="0.25">
      <c r="A1920" s="11">
        <v>1910</v>
      </c>
      <c r="B1920" s="12">
        <f t="shared" si="174"/>
        <v>44765.625</v>
      </c>
      <c r="C1920" s="12">
        <f t="shared" si="175"/>
        <v>140.625</v>
      </c>
      <c r="D1920" s="13">
        <f>32767+11858</f>
        <v>44625</v>
      </c>
      <c r="F1920" s="11">
        <v>1910</v>
      </c>
      <c r="G1920" s="12">
        <f t="shared" si="176"/>
        <v>44765.625</v>
      </c>
      <c r="H1920" s="12">
        <f t="shared" si="177"/>
        <v>5.625</v>
      </c>
      <c r="I1920" s="13">
        <f>32767+11993</f>
        <v>44760</v>
      </c>
      <c r="K1920" s="11">
        <v>1910</v>
      </c>
      <c r="L1920" s="12">
        <f t="shared" si="178"/>
        <v>44765.625</v>
      </c>
      <c r="M1920" s="12">
        <f t="shared" si="179"/>
        <v>5.625</v>
      </c>
      <c r="N1920" s="13">
        <f>32767+11993</f>
        <v>44760</v>
      </c>
    </row>
    <row r="1921" spans="1:14" x14ac:dyDescent="0.25">
      <c r="A1921" s="11">
        <v>1911</v>
      </c>
      <c r="B1921" s="12">
        <f t="shared" si="174"/>
        <v>44789.0625</v>
      </c>
      <c r="C1921" s="12">
        <f t="shared" si="175"/>
        <v>164.0625</v>
      </c>
      <c r="D1921" s="13">
        <f>32767+11858</f>
        <v>44625</v>
      </c>
      <c r="F1921" s="11">
        <v>1911</v>
      </c>
      <c r="G1921" s="12">
        <f t="shared" si="176"/>
        <v>44789.0625</v>
      </c>
      <c r="H1921" s="12">
        <f t="shared" si="177"/>
        <v>4.0625</v>
      </c>
      <c r="I1921" s="13">
        <f>32767+12018</f>
        <v>44785</v>
      </c>
      <c r="K1921" s="11">
        <v>1911</v>
      </c>
      <c r="L1921" s="12">
        <f t="shared" si="178"/>
        <v>44789.0625</v>
      </c>
      <c r="M1921" s="12">
        <f t="shared" si="179"/>
        <v>4.0625</v>
      </c>
      <c r="N1921" s="13">
        <f>32767+12018</f>
        <v>44785</v>
      </c>
    </row>
    <row r="1922" spans="1:14" x14ac:dyDescent="0.25">
      <c r="A1922" s="11">
        <v>1912</v>
      </c>
      <c r="B1922" s="12">
        <f t="shared" si="174"/>
        <v>44812.5</v>
      </c>
      <c r="C1922" s="12">
        <f t="shared" si="175"/>
        <v>187.5</v>
      </c>
      <c r="D1922" s="13">
        <f>32767+11858</f>
        <v>44625</v>
      </c>
      <c r="F1922" s="11">
        <v>1912</v>
      </c>
      <c r="G1922" s="12">
        <f t="shared" si="176"/>
        <v>44812.5</v>
      </c>
      <c r="H1922" s="12">
        <f t="shared" si="177"/>
        <v>2.5</v>
      </c>
      <c r="I1922" s="13">
        <f>32767+12043</f>
        <v>44810</v>
      </c>
      <c r="K1922" s="11">
        <v>1912</v>
      </c>
      <c r="L1922" s="12">
        <f t="shared" si="178"/>
        <v>44812.5</v>
      </c>
      <c r="M1922" s="12">
        <f t="shared" si="179"/>
        <v>2.5</v>
      </c>
      <c r="N1922" s="13">
        <f>32767+12043</f>
        <v>44810</v>
      </c>
    </row>
    <row r="1923" spans="1:14" x14ac:dyDescent="0.25">
      <c r="A1923" s="11">
        <v>1913</v>
      </c>
      <c r="B1923" s="12">
        <f t="shared" si="174"/>
        <v>44835.9375</v>
      </c>
      <c r="C1923" s="12">
        <f t="shared" si="175"/>
        <v>210.9375</v>
      </c>
      <c r="D1923" s="13">
        <f>32767+11858</f>
        <v>44625</v>
      </c>
      <c r="F1923" s="11">
        <v>1913</v>
      </c>
      <c r="G1923" s="12">
        <f t="shared" si="176"/>
        <v>44835.9375</v>
      </c>
      <c r="H1923" s="12">
        <f t="shared" si="177"/>
        <v>10.9375</v>
      </c>
      <c r="I1923" s="13">
        <f>32767+12058</f>
        <v>44825</v>
      </c>
      <c r="K1923" s="11">
        <v>1913</v>
      </c>
      <c r="L1923" s="12">
        <f t="shared" si="178"/>
        <v>44835.9375</v>
      </c>
      <c r="M1923" s="12">
        <f t="shared" si="179"/>
        <v>10.9375</v>
      </c>
      <c r="N1923" s="13">
        <f>32767+12058</f>
        <v>44825</v>
      </c>
    </row>
    <row r="1924" spans="1:14" x14ac:dyDescent="0.25">
      <c r="A1924" s="11">
        <v>1914</v>
      </c>
      <c r="B1924" s="12">
        <f t="shared" si="174"/>
        <v>44859.375</v>
      </c>
      <c r="C1924" s="12">
        <f t="shared" si="175"/>
        <v>234.375</v>
      </c>
      <c r="D1924" s="13">
        <f>32767+11858</f>
        <v>44625</v>
      </c>
      <c r="F1924" s="11">
        <v>1914</v>
      </c>
      <c r="G1924" s="12">
        <f t="shared" si="176"/>
        <v>44859.375</v>
      </c>
      <c r="H1924" s="12">
        <f t="shared" si="177"/>
        <v>9.375</v>
      </c>
      <c r="I1924" s="13">
        <f>32767+12083</f>
        <v>44850</v>
      </c>
      <c r="K1924" s="11">
        <v>1914</v>
      </c>
      <c r="L1924" s="12">
        <f t="shared" si="178"/>
        <v>44859.375</v>
      </c>
      <c r="M1924" s="12">
        <f t="shared" si="179"/>
        <v>9.375</v>
      </c>
      <c r="N1924" s="13">
        <f>32767+12083</f>
        <v>44850</v>
      </c>
    </row>
    <row r="1925" spans="1:14" x14ac:dyDescent="0.25">
      <c r="A1925" s="11">
        <v>1915</v>
      </c>
      <c r="B1925" s="12">
        <f t="shared" si="174"/>
        <v>44882.8125</v>
      </c>
      <c r="C1925" s="12">
        <f t="shared" si="175"/>
        <v>257.8125</v>
      </c>
      <c r="D1925" s="13">
        <f>32767+11858</f>
        <v>44625</v>
      </c>
      <c r="F1925" s="11">
        <v>1915</v>
      </c>
      <c r="G1925" s="12">
        <f t="shared" si="176"/>
        <v>44882.8125</v>
      </c>
      <c r="H1925" s="12">
        <f t="shared" si="177"/>
        <v>7.8125</v>
      </c>
      <c r="I1925" s="13">
        <f>32767+12108</f>
        <v>44875</v>
      </c>
      <c r="K1925" s="11">
        <v>1915</v>
      </c>
      <c r="L1925" s="12">
        <f t="shared" si="178"/>
        <v>44882.8125</v>
      </c>
      <c r="M1925" s="12">
        <f t="shared" si="179"/>
        <v>7.8125</v>
      </c>
      <c r="N1925" s="13">
        <f>32767+12108</f>
        <v>44875</v>
      </c>
    </row>
    <row r="1926" spans="1:14" x14ac:dyDescent="0.25">
      <c r="A1926" s="11">
        <v>1916</v>
      </c>
      <c r="B1926" s="12">
        <f t="shared" si="174"/>
        <v>44906.25</v>
      </c>
      <c r="C1926" s="12">
        <f t="shared" si="175"/>
        <v>281.25</v>
      </c>
      <c r="D1926" s="13">
        <f>32767+11858</f>
        <v>44625</v>
      </c>
      <c r="F1926" s="11">
        <v>1916</v>
      </c>
      <c r="G1926" s="12">
        <f t="shared" si="176"/>
        <v>44906.25</v>
      </c>
      <c r="H1926" s="12">
        <f t="shared" si="177"/>
        <v>6.25</v>
      </c>
      <c r="I1926" s="13">
        <f>32767+12133</f>
        <v>44900</v>
      </c>
      <c r="K1926" s="11">
        <v>1916</v>
      </c>
      <c r="L1926" s="12">
        <f t="shared" si="178"/>
        <v>44906.25</v>
      </c>
      <c r="M1926" s="12">
        <f t="shared" si="179"/>
        <v>6.25</v>
      </c>
      <c r="N1926" s="13">
        <f>32767+12133</f>
        <v>44900</v>
      </c>
    </row>
    <row r="1927" spans="1:14" x14ac:dyDescent="0.25">
      <c r="A1927" s="11">
        <v>1917</v>
      </c>
      <c r="B1927" s="12">
        <f t="shared" si="174"/>
        <v>44929.6875</v>
      </c>
      <c r="C1927" s="12">
        <f t="shared" si="175"/>
        <v>304.6875</v>
      </c>
      <c r="D1927" s="13">
        <f>32767+11858</f>
        <v>44625</v>
      </c>
      <c r="F1927" s="11">
        <v>1917</v>
      </c>
      <c r="G1927" s="12">
        <f t="shared" si="176"/>
        <v>44929.6875</v>
      </c>
      <c r="H1927" s="12">
        <f t="shared" si="177"/>
        <v>4.6875</v>
      </c>
      <c r="I1927" s="13">
        <f>32767+12158</f>
        <v>44925</v>
      </c>
      <c r="K1927" s="11">
        <v>1917</v>
      </c>
      <c r="L1927" s="12">
        <f t="shared" si="178"/>
        <v>44929.6875</v>
      </c>
      <c r="M1927" s="12">
        <f t="shared" si="179"/>
        <v>4.6875</v>
      </c>
      <c r="N1927" s="13">
        <f>32767+12158</f>
        <v>44925</v>
      </c>
    </row>
    <row r="1928" spans="1:14" x14ac:dyDescent="0.25">
      <c r="A1928" s="11">
        <v>1918</v>
      </c>
      <c r="B1928" s="12">
        <f t="shared" si="174"/>
        <v>44953.125</v>
      </c>
      <c r="C1928" s="12">
        <f t="shared" si="175"/>
        <v>328.125</v>
      </c>
      <c r="D1928" s="13">
        <f>32767+11858</f>
        <v>44625</v>
      </c>
      <c r="F1928" s="11">
        <v>1918</v>
      </c>
      <c r="G1928" s="12">
        <f t="shared" si="176"/>
        <v>44953.125</v>
      </c>
      <c r="H1928" s="12">
        <f t="shared" si="177"/>
        <v>3.125</v>
      </c>
      <c r="I1928" s="13">
        <f>32767+12183</f>
        <v>44950</v>
      </c>
      <c r="K1928" s="11">
        <v>1918</v>
      </c>
      <c r="L1928" s="12">
        <f t="shared" si="178"/>
        <v>44953.125</v>
      </c>
      <c r="M1928" s="12">
        <f t="shared" si="179"/>
        <v>3.125</v>
      </c>
      <c r="N1928" s="13">
        <f>32767+12183</f>
        <v>44950</v>
      </c>
    </row>
    <row r="1929" spans="1:14" x14ac:dyDescent="0.25">
      <c r="A1929" s="11">
        <v>1919</v>
      </c>
      <c r="B1929" s="12">
        <f t="shared" si="174"/>
        <v>44976.5625</v>
      </c>
      <c r="C1929" s="12">
        <f t="shared" si="175"/>
        <v>351.5625</v>
      </c>
      <c r="D1929" s="13">
        <f>32767+11858</f>
        <v>44625</v>
      </c>
      <c r="F1929" s="11">
        <v>1919</v>
      </c>
      <c r="G1929" s="12">
        <f t="shared" si="176"/>
        <v>44976.5625</v>
      </c>
      <c r="H1929" s="12">
        <f t="shared" si="177"/>
        <v>1.5625</v>
      </c>
      <c r="I1929" s="13">
        <f>32767+12208</f>
        <v>44975</v>
      </c>
      <c r="K1929" s="11">
        <v>1919</v>
      </c>
      <c r="L1929" s="12">
        <f t="shared" si="178"/>
        <v>44976.5625</v>
      </c>
      <c r="M1929" s="12">
        <f t="shared" si="179"/>
        <v>1.5625</v>
      </c>
      <c r="N1929" s="13">
        <f>32767+12208</f>
        <v>44975</v>
      </c>
    </row>
    <row r="1930" spans="1:14" x14ac:dyDescent="0.25">
      <c r="A1930" s="11">
        <v>1920</v>
      </c>
      <c r="B1930" s="12">
        <f t="shared" si="174"/>
        <v>45000</v>
      </c>
      <c r="C1930" s="12">
        <f t="shared" si="175"/>
        <v>0</v>
      </c>
      <c r="D1930" s="13">
        <f>32767+12233</f>
        <v>45000</v>
      </c>
      <c r="F1930" s="11">
        <v>1920</v>
      </c>
      <c r="G1930" s="12">
        <f t="shared" si="176"/>
        <v>45000</v>
      </c>
      <c r="H1930" s="12">
        <f t="shared" si="177"/>
        <v>0</v>
      </c>
      <c r="I1930" s="13">
        <f>32767+12233</f>
        <v>45000</v>
      </c>
      <c r="K1930" s="11">
        <v>1920</v>
      </c>
      <c r="L1930" s="12">
        <f t="shared" si="178"/>
        <v>45000</v>
      </c>
      <c r="M1930" s="12">
        <f t="shared" si="179"/>
        <v>0</v>
      </c>
      <c r="N1930" s="13">
        <f>32767+12233</f>
        <v>45000</v>
      </c>
    </row>
    <row r="1931" spans="1:14" x14ac:dyDescent="0.25">
      <c r="A1931" s="11">
        <v>1921</v>
      </c>
      <c r="B1931" s="12">
        <f t="shared" si="174"/>
        <v>45023.4375</v>
      </c>
      <c r="C1931" s="12">
        <f t="shared" si="175"/>
        <v>23.4375</v>
      </c>
      <c r="D1931" s="13">
        <f>32767+12233</f>
        <v>45000</v>
      </c>
      <c r="F1931" s="11">
        <v>1921</v>
      </c>
      <c r="G1931" s="12">
        <f t="shared" si="176"/>
        <v>45023.4375</v>
      </c>
      <c r="H1931" s="12">
        <f t="shared" si="177"/>
        <v>13.4375</v>
      </c>
      <c r="I1931" s="13">
        <f>32767+12243</f>
        <v>45010</v>
      </c>
      <c r="K1931" s="11">
        <v>1921</v>
      </c>
      <c r="L1931" s="12">
        <f t="shared" si="178"/>
        <v>45023.4375</v>
      </c>
      <c r="M1931" s="12">
        <f t="shared" si="179"/>
        <v>13.4375</v>
      </c>
      <c r="N1931" s="13">
        <f>32767+12243</f>
        <v>45010</v>
      </c>
    </row>
    <row r="1932" spans="1:14" x14ac:dyDescent="0.25">
      <c r="A1932" s="11">
        <v>1922</v>
      </c>
      <c r="B1932" s="12">
        <f t="shared" si="174"/>
        <v>45046.875</v>
      </c>
      <c r="C1932" s="12">
        <f t="shared" si="175"/>
        <v>46.875</v>
      </c>
      <c r="D1932" s="13">
        <f>32767+12233</f>
        <v>45000</v>
      </c>
      <c r="F1932" s="11">
        <v>1922</v>
      </c>
      <c r="G1932" s="12">
        <f t="shared" si="176"/>
        <v>45046.875</v>
      </c>
      <c r="H1932" s="12">
        <f t="shared" si="177"/>
        <v>11.875</v>
      </c>
      <c r="I1932" s="13">
        <f>32767+12268</f>
        <v>45035</v>
      </c>
      <c r="K1932" s="11">
        <v>1922</v>
      </c>
      <c r="L1932" s="12">
        <f t="shared" si="178"/>
        <v>45046.875</v>
      </c>
      <c r="M1932" s="12">
        <f t="shared" si="179"/>
        <v>11.875</v>
      </c>
      <c r="N1932" s="13">
        <f>32767+12268</f>
        <v>45035</v>
      </c>
    </row>
    <row r="1933" spans="1:14" x14ac:dyDescent="0.25">
      <c r="A1933" s="11">
        <v>1923</v>
      </c>
      <c r="B1933" s="12">
        <f t="shared" ref="B1933:B1996" si="180">A1933*375/16</f>
        <v>45070.3125</v>
      </c>
      <c r="C1933" s="12">
        <f t="shared" ref="C1933:C1996" si="181">B1933-D1933</f>
        <v>70.3125</v>
      </c>
      <c r="D1933" s="13">
        <f>32767+12233</f>
        <v>45000</v>
      </c>
      <c r="F1933" s="11">
        <v>1923</v>
      </c>
      <c r="G1933" s="12">
        <f t="shared" ref="G1933:G1996" si="182">F1933*375/16</f>
        <v>45070.3125</v>
      </c>
      <c r="H1933" s="12">
        <f t="shared" ref="H1933:H1996" si="183">G1933-I1933</f>
        <v>10.3125</v>
      </c>
      <c r="I1933" s="13">
        <f>32767+12293</f>
        <v>45060</v>
      </c>
      <c r="K1933" s="11">
        <v>1923</v>
      </c>
      <c r="L1933" s="12">
        <f t="shared" ref="L1933:L1996" si="184">K1933*375/16</f>
        <v>45070.3125</v>
      </c>
      <c r="M1933" s="12">
        <f t="shared" ref="M1933:M1996" si="185">L1933-N1933</f>
        <v>10.3125</v>
      </c>
      <c r="N1933" s="13">
        <f>32767+12293</f>
        <v>45060</v>
      </c>
    </row>
    <row r="1934" spans="1:14" x14ac:dyDescent="0.25">
      <c r="A1934" s="11">
        <v>1924</v>
      </c>
      <c r="B1934" s="12">
        <f t="shared" si="180"/>
        <v>45093.75</v>
      </c>
      <c r="C1934" s="12">
        <f t="shared" si="181"/>
        <v>93.75</v>
      </c>
      <c r="D1934" s="13">
        <f>32767+12233</f>
        <v>45000</v>
      </c>
      <c r="F1934" s="11">
        <v>1924</v>
      </c>
      <c r="G1934" s="12">
        <f t="shared" si="182"/>
        <v>45093.75</v>
      </c>
      <c r="H1934" s="12">
        <f t="shared" si="183"/>
        <v>8.75</v>
      </c>
      <c r="I1934" s="13">
        <f>32767+12318</f>
        <v>45085</v>
      </c>
      <c r="K1934" s="11">
        <v>1924</v>
      </c>
      <c r="L1934" s="12">
        <f t="shared" si="184"/>
        <v>45093.75</v>
      </c>
      <c r="M1934" s="12">
        <f t="shared" si="185"/>
        <v>8.75</v>
      </c>
      <c r="N1934" s="13">
        <f>32767+12318</f>
        <v>45085</v>
      </c>
    </row>
    <row r="1935" spans="1:14" x14ac:dyDescent="0.25">
      <c r="A1935" s="11">
        <v>1925</v>
      </c>
      <c r="B1935" s="12">
        <f t="shared" si="180"/>
        <v>45117.1875</v>
      </c>
      <c r="C1935" s="12">
        <f t="shared" si="181"/>
        <v>117.1875</v>
      </c>
      <c r="D1935" s="13">
        <f>32767+12233</f>
        <v>45000</v>
      </c>
      <c r="F1935" s="11">
        <v>1925</v>
      </c>
      <c r="G1935" s="12">
        <f t="shared" si="182"/>
        <v>45117.1875</v>
      </c>
      <c r="H1935" s="12">
        <f t="shared" si="183"/>
        <v>7.1875</v>
      </c>
      <c r="I1935" s="13">
        <f>32767+12343</f>
        <v>45110</v>
      </c>
      <c r="K1935" s="11">
        <v>1925</v>
      </c>
      <c r="L1935" s="12">
        <f t="shared" si="184"/>
        <v>45117.1875</v>
      </c>
      <c r="M1935" s="12">
        <f t="shared" si="185"/>
        <v>7.1875</v>
      </c>
      <c r="N1935" s="13">
        <f>32767+12343</f>
        <v>45110</v>
      </c>
    </row>
    <row r="1936" spans="1:14" x14ac:dyDescent="0.25">
      <c r="A1936" s="11">
        <v>1926</v>
      </c>
      <c r="B1936" s="12">
        <f t="shared" si="180"/>
        <v>45140.625</v>
      </c>
      <c r="C1936" s="12">
        <f t="shared" si="181"/>
        <v>140.625</v>
      </c>
      <c r="D1936" s="13">
        <f>32767+12233</f>
        <v>45000</v>
      </c>
      <c r="F1936" s="11">
        <v>1926</v>
      </c>
      <c r="G1936" s="12">
        <f t="shared" si="182"/>
        <v>45140.625</v>
      </c>
      <c r="H1936" s="12">
        <f t="shared" si="183"/>
        <v>5.625</v>
      </c>
      <c r="I1936" s="13">
        <f>32767+12368</f>
        <v>45135</v>
      </c>
      <c r="K1936" s="11">
        <v>1926</v>
      </c>
      <c r="L1936" s="12">
        <f t="shared" si="184"/>
        <v>45140.625</v>
      </c>
      <c r="M1936" s="12">
        <f t="shared" si="185"/>
        <v>5.625</v>
      </c>
      <c r="N1936" s="13">
        <f>32767+12368</f>
        <v>45135</v>
      </c>
    </row>
    <row r="1937" spans="1:14" x14ac:dyDescent="0.25">
      <c r="A1937" s="11">
        <v>1927</v>
      </c>
      <c r="B1937" s="12">
        <f t="shared" si="180"/>
        <v>45164.0625</v>
      </c>
      <c r="C1937" s="12">
        <f t="shared" si="181"/>
        <v>164.0625</v>
      </c>
      <c r="D1937" s="13">
        <f>32767+12233</f>
        <v>45000</v>
      </c>
      <c r="F1937" s="11">
        <v>1927</v>
      </c>
      <c r="G1937" s="12">
        <f t="shared" si="182"/>
        <v>45164.0625</v>
      </c>
      <c r="H1937" s="12">
        <f t="shared" si="183"/>
        <v>4.0625</v>
      </c>
      <c r="I1937" s="13">
        <f>32767+12393</f>
        <v>45160</v>
      </c>
      <c r="K1937" s="11">
        <v>1927</v>
      </c>
      <c r="L1937" s="12">
        <f t="shared" si="184"/>
        <v>45164.0625</v>
      </c>
      <c r="M1937" s="12">
        <f t="shared" si="185"/>
        <v>4.0625</v>
      </c>
      <c r="N1937" s="13">
        <f>32767+12393</f>
        <v>45160</v>
      </c>
    </row>
    <row r="1938" spans="1:14" x14ac:dyDescent="0.25">
      <c r="A1938" s="11">
        <v>1928</v>
      </c>
      <c r="B1938" s="12">
        <f t="shared" si="180"/>
        <v>45187.5</v>
      </c>
      <c r="C1938" s="12">
        <f t="shared" si="181"/>
        <v>187.5</v>
      </c>
      <c r="D1938" s="13">
        <f>32767+12233</f>
        <v>45000</v>
      </c>
      <c r="F1938" s="11">
        <v>1928</v>
      </c>
      <c r="G1938" s="12">
        <f t="shared" si="182"/>
        <v>45187.5</v>
      </c>
      <c r="H1938" s="12">
        <f t="shared" si="183"/>
        <v>2.5</v>
      </c>
      <c r="I1938" s="13">
        <f>32767+12418</f>
        <v>45185</v>
      </c>
      <c r="K1938" s="11">
        <v>1928</v>
      </c>
      <c r="L1938" s="12">
        <f t="shared" si="184"/>
        <v>45187.5</v>
      </c>
      <c r="M1938" s="12">
        <f t="shared" si="185"/>
        <v>2.5</v>
      </c>
      <c r="N1938" s="13">
        <f>32767+12418</f>
        <v>45185</v>
      </c>
    </row>
    <row r="1939" spans="1:14" x14ac:dyDescent="0.25">
      <c r="A1939" s="11">
        <v>1929</v>
      </c>
      <c r="B1939" s="12">
        <f t="shared" si="180"/>
        <v>45210.9375</v>
      </c>
      <c r="C1939" s="12">
        <f t="shared" si="181"/>
        <v>210.9375</v>
      </c>
      <c r="D1939" s="13">
        <f>32767+12233</f>
        <v>45000</v>
      </c>
      <c r="F1939" s="11">
        <v>1929</v>
      </c>
      <c r="G1939" s="12">
        <f t="shared" si="182"/>
        <v>45210.9375</v>
      </c>
      <c r="H1939" s="12">
        <f t="shared" si="183"/>
        <v>10.9375</v>
      </c>
      <c r="I1939" s="13">
        <f>32767+12433</f>
        <v>45200</v>
      </c>
      <c r="K1939" s="11">
        <v>1929</v>
      </c>
      <c r="L1939" s="12">
        <f t="shared" si="184"/>
        <v>45210.9375</v>
      </c>
      <c r="M1939" s="12">
        <f t="shared" si="185"/>
        <v>10.9375</v>
      </c>
      <c r="N1939" s="13">
        <f>32767+12433</f>
        <v>45200</v>
      </c>
    </row>
    <row r="1940" spans="1:14" x14ac:dyDescent="0.25">
      <c r="A1940" s="11">
        <v>1930</v>
      </c>
      <c r="B1940" s="12">
        <f t="shared" si="180"/>
        <v>45234.375</v>
      </c>
      <c r="C1940" s="12">
        <f t="shared" si="181"/>
        <v>234.375</v>
      </c>
      <c r="D1940" s="13">
        <f>32767+12233</f>
        <v>45000</v>
      </c>
      <c r="F1940" s="11">
        <v>1930</v>
      </c>
      <c r="G1940" s="12">
        <f t="shared" si="182"/>
        <v>45234.375</v>
      </c>
      <c r="H1940" s="12">
        <f t="shared" si="183"/>
        <v>9.375</v>
      </c>
      <c r="I1940" s="13">
        <f>32767+12458</f>
        <v>45225</v>
      </c>
      <c r="K1940" s="11">
        <v>1930</v>
      </c>
      <c r="L1940" s="12">
        <f t="shared" si="184"/>
        <v>45234.375</v>
      </c>
      <c r="M1940" s="12">
        <f t="shared" si="185"/>
        <v>9.375</v>
      </c>
      <c r="N1940" s="13">
        <f>32767+12458</f>
        <v>45225</v>
      </c>
    </row>
    <row r="1941" spans="1:14" x14ac:dyDescent="0.25">
      <c r="A1941" s="11">
        <v>1931</v>
      </c>
      <c r="B1941" s="12">
        <f t="shared" si="180"/>
        <v>45257.8125</v>
      </c>
      <c r="C1941" s="12">
        <f t="shared" si="181"/>
        <v>257.8125</v>
      </c>
      <c r="D1941" s="13">
        <f>32767+12233</f>
        <v>45000</v>
      </c>
      <c r="F1941" s="11">
        <v>1931</v>
      </c>
      <c r="G1941" s="12">
        <f t="shared" si="182"/>
        <v>45257.8125</v>
      </c>
      <c r="H1941" s="12">
        <f t="shared" si="183"/>
        <v>7.8125</v>
      </c>
      <c r="I1941" s="13">
        <f>32767+12483</f>
        <v>45250</v>
      </c>
      <c r="K1941" s="11">
        <v>1931</v>
      </c>
      <c r="L1941" s="12">
        <f t="shared" si="184"/>
        <v>45257.8125</v>
      </c>
      <c r="M1941" s="12">
        <f t="shared" si="185"/>
        <v>7.8125</v>
      </c>
      <c r="N1941" s="13">
        <f>32767+12483</f>
        <v>45250</v>
      </c>
    </row>
    <row r="1942" spans="1:14" x14ac:dyDescent="0.25">
      <c r="A1942" s="11">
        <v>1932</v>
      </c>
      <c r="B1942" s="12">
        <f t="shared" si="180"/>
        <v>45281.25</v>
      </c>
      <c r="C1942" s="12">
        <f t="shared" si="181"/>
        <v>281.25</v>
      </c>
      <c r="D1942" s="13">
        <f>32767+12233</f>
        <v>45000</v>
      </c>
      <c r="F1942" s="11">
        <v>1932</v>
      </c>
      <c r="G1942" s="12">
        <f t="shared" si="182"/>
        <v>45281.25</v>
      </c>
      <c r="H1942" s="12">
        <f t="shared" si="183"/>
        <v>6.25</v>
      </c>
      <c r="I1942" s="13">
        <f>32767+12508</f>
        <v>45275</v>
      </c>
      <c r="K1942" s="11">
        <v>1932</v>
      </c>
      <c r="L1942" s="12">
        <f t="shared" si="184"/>
        <v>45281.25</v>
      </c>
      <c r="M1942" s="12">
        <f t="shared" si="185"/>
        <v>6.25</v>
      </c>
      <c r="N1942" s="13">
        <f>32767+12508</f>
        <v>45275</v>
      </c>
    </row>
    <row r="1943" spans="1:14" x14ac:dyDescent="0.25">
      <c r="A1943" s="11">
        <v>1933</v>
      </c>
      <c r="B1943" s="12">
        <f t="shared" si="180"/>
        <v>45304.6875</v>
      </c>
      <c r="C1943" s="12">
        <f t="shared" si="181"/>
        <v>304.6875</v>
      </c>
      <c r="D1943" s="13">
        <f>32767+12233</f>
        <v>45000</v>
      </c>
      <c r="F1943" s="11">
        <v>1933</v>
      </c>
      <c r="G1943" s="12">
        <f t="shared" si="182"/>
        <v>45304.6875</v>
      </c>
      <c r="H1943" s="12">
        <f t="shared" si="183"/>
        <v>4.6875</v>
      </c>
      <c r="I1943" s="13">
        <f>32767+12533</f>
        <v>45300</v>
      </c>
      <c r="K1943" s="11">
        <v>1933</v>
      </c>
      <c r="L1943" s="12">
        <f t="shared" si="184"/>
        <v>45304.6875</v>
      </c>
      <c r="M1943" s="12">
        <f t="shared" si="185"/>
        <v>4.6875</v>
      </c>
      <c r="N1943" s="13">
        <f>32767+12533</f>
        <v>45300</v>
      </c>
    </row>
    <row r="1944" spans="1:14" x14ac:dyDescent="0.25">
      <c r="A1944" s="11">
        <v>1934</v>
      </c>
      <c r="B1944" s="12">
        <f t="shared" si="180"/>
        <v>45328.125</v>
      </c>
      <c r="C1944" s="12">
        <f t="shared" si="181"/>
        <v>328.125</v>
      </c>
      <c r="D1944" s="13">
        <f>32767+12233</f>
        <v>45000</v>
      </c>
      <c r="F1944" s="11">
        <v>1934</v>
      </c>
      <c r="G1944" s="12">
        <f t="shared" si="182"/>
        <v>45328.125</v>
      </c>
      <c r="H1944" s="12">
        <f t="shared" si="183"/>
        <v>3.125</v>
      </c>
      <c r="I1944" s="13">
        <f>32767+12558</f>
        <v>45325</v>
      </c>
      <c r="K1944" s="11">
        <v>1934</v>
      </c>
      <c r="L1944" s="12">
        <f t="shared" si="184"/>
        <v>45328.125</v>
      </c>
      <c r="M1944" s="12">
        <f t="shared" si="185"/>
        <v>3.125</v>
      </c>
      <c r="N1944" s="13">
        <f>32767+12558</f>
        <v>45325</v>
      </c>
    </row>
    <row r="1945" spans="1:14" x14ac:dyDescent="0.25">
      <c r="A1945" s="11">
        <v>1935</v>
      </c>
      <c r="B1945" s="12">
        <f t="shared" si="180"/>
        <v>45351.5625</v>
      </c>
      <c r="C1945" s="12">
        <f t="shared" si="181"/>
        <v>351.5625</v>
      </c>
      <c r="D1945" s="13">
        <f>32767+12233</f>
        <v>45000</v>
      </c>
      <c r="F1945" s="11">
        <v>1935</v>
      </c>
      <c r="G1945" s="12">
        <f t="shared" si="182"/>
        <v>45351.5625</v>
      </c>
      <c r="H1945" s="12">
        <f t="shared" si="183"/>
        <v>1.5625</v>
      </c>
      <c r="I1945" s="13">
        <f>32767+12583</f>
        <v>45350</v>
      </c>
      <c r="K1945" s="11">
        <v>1935</v>
      </c>
      <c r="L1945" s="12">
        <f t="shared" si="184"/>
        <v>45351.5625</v>
      </c>
      <c r="M1945" s="12">
        <f t="shared" si="185"/>
        <v>1.5625</v>
      </c>
      <c r="N1945" s="13">
        <f>32767+12583</f>
        <v>45350</v>
      </c>
    </row>
    <row r="1946" spans="1:14" x14ac:dyDescent="0.25">
      <c r="A1946" s="11">
        <v>1936</v>
      </c>
      <c r="B1946" s="12">
        <f t="shared" si="180"/>
        <v>45375</v>
      </c>
      <c r="C1946" s="12">
        <f t="shared" si="181"/>
        <v>0</v>
      </c>
      <c r="D1946" s="13">
        <f>32767+12608</f>
        <v>45375</v>
      </c>
      <c r="F1946" s="11">
        <v>1936</v>
      </c>
      <c r="G1946" s="12">
        <f t="shared" si="182"/>
        <v>45375</v>
      </c>
      <c r="H1946" s="12">
        <f t="shared" si="183"/>
        <v>0</v>
      </c>
      <c r="I1946" s="13">
        <f>32767+12608</f>
        <v>45375</v>
      </c>
      <c r="K1946" s="11">
        <v>1936</v>
      </c>
      <c r="L1946" s="12">
        <f t="shared" si="184"/>
        <v>45375</v>
      </c>
      <c r="M1946" s="12">
        <f t="shared" si="185"/>
        <v>0</v>
      </c>
      <c r="N1946" s="13">
        <f>32767+12608</f>
        <v>45375</v>
      </c>
    </row>
    <row r="1947" spans="1:14" x14ac:dyDescent="0.25">
      <c r="A1947" s="11">
        <v>1937</v>
      </c>
      <c r="B1947" s="12">
        <f t="shared" si="180"/>
        <v>45398.4375</v>
      </c>
      <c r="C1947" s="12">
        <f t="shared" si="181"/>
        <v>23.4375</v>
      </c>
      <c r="D1947" s="13">
        <f>32767+12608</f>
        <v>45375</v>
      </c>
      <c r="F1947" s="11">
        <v>1937</v>
      </c>
      <c r="G1947" s="12">
        <f t="shared" si="182"/>
        <v>45398.4375</v>
      </c>
      <c r="H1947" s="12">
        <f t="shared" si="183"/>
        <v>13.4375</v>
      </c>
      <c r="I1947" s="13">
        <f>32767+12618</f>
        <v>45385</v>
      </c>
      <c r="K1947" s="11">
        <v>1937</v>
      </c>
      <c r="L1947" s="12">
        <f t="shared" si="184"/>
        <v>45398.4375</v>
      </c>
      <c r="M1947" s="12">
        <f t="shared" si="185"/>
        <v>13.4375</v>
      </c>
      <c r="N1947" s="13">
        <f>32767+12618</f>
        <v>45385</v>
      </c>
    </row>
    <row r="1948" spans="1:14" x14ac:dyDescent="0.25">
      <c r="A1948" s="11">
        <v>1938</v>
      </c>
      <c r="B1948" s="12">
        <f t="shared" si="180"/>
        <v>45421.875</v>
      </c>
      <c r="C1948" s="12">
        <f t="shared" si="181"/>
        <v>46.875</v>
      </c>
      <c r="D1948" s="13">
        <f>32767+12608</f>
        <v>45375</v>
      </c>
      <c r="F1948" s="11">
        <v>1938</v>
      </c>
      <c r="G1948" s="12">
        <f t="shared" si="182"/>
        <v>45421.875</v>
      </c>
      <c r="H1948" s="12">
        <f t="shared" si="183"/>
        <v>11.875</v>
      </c>
      <c r="I1948" s="13">
        <f>32767+12643</f>
        <v>45410</v>
      </c>
      <c r="K1948" s="11">
        <v>1938</v>
      </c>
      <c r="L1948" s="12">
        <f t="shared" si="184"/>
        <v>45421.875</v>
      </c>
      <c r="M1948" s="12">
        <f t="shared" si="185"/>
        <v>11.875</v>
      </c>
      <c r="N1948" s="13">
        <f>32767+12643</f>
        <v>45410</v>
      </c>
    </row>
    <row r="1949" spans="1:14" x14ac:dyDescent="0.25">
      <c r="A1949" s="11">
        <v>1939</v>
      </c>
      <c r="B1949" s="12">
        <f t="shared" si="180"/>
        <v>45445.3125</v>
      </c>
      <c r="C1949" s="12">
        <f t="shared" si="181"/>
        <v>70.3125</v>
      </c>
      <c r="D1949" s="13">
        <f>32767+12608</f>
        <v>45375</v>
      </c>
      <c r="F1949" s="11">
        <v>1939</v>
      </c>
      <c r="G1949" s="12">
        <f t="shared" si="182"/>
        <v>45445.3125</v>
      </c>
      <c r="H1949" s="12">
        <f t="shared" si="183"/>
        <v>10.3125</v>
      </c>
      <c r="I1949" s="13">
        <f>32767+12668</f>
        <v>45435</v>
      </c>
      <c r="K1949" s="11">
        <v>1939</v>
      </c>
      <c r="L1949" s="12">
        <f t="shared" si="184"/>
        <v>45445.3125</v>
      </c>
      <c r="M1949" s="12">
        <f t="shared" si="185"/>
        <v>10.3125</v>
      </c>
      <c r="N1949" s="13">
        <f>32767+12668</f>
        <v>45435</v>
      </c>
    </row>
    <row r="1950" spans="1:14" x14ac:dyDescent="0.25">
      <c r="A1950" s="11">
        <v>1940</v>
      </c>
      <c r="B1950" s="12">
        <f t="shared" si="180"/>
        <v>45468.75</v>
      </c>
      <c r="C1950" s="12">
        <f t="shared" si="181"/>
        <v>93.75</v>
      </c>
      <c r="D1950" s="13">
        <f>32767+12608</f>
        <v>45375</v>
      </c>
      <c r="F1950" s="11">
        <v>1940</v>
      </c>
      <c r="G1950" s="12">
        <f t="shared" si="182"/>
        <v>45468.75</v>
      </c>
      <c r="H1950" s="12">
        <f t="shared" si="183"/>
        <v>8.75</v>
      </c>
      <c r="I1950" s="13">
        <f>32767+12693</f>
        <v>45460</v>
      </c>
      <c r="K1950" s="11">
        <v>1940</v>
      </c>
      <c r="L1950" s="12">
        <f t="shared" si="184"/>
        <v>45468.75</v>
      </c>
      <c r="M1950" s="12">
        <f t="shared" si="185"/>
        <v>8.75</v>
      </c>
      <c r="N1950" s="13">
        <f>32767+12693</f>
        <v>45460</v>
      </c>
    </row>
    <row r="1951" spans="1:14" x14ac:dyDescent="0.25">
      <c r="A1951" s="11">
        <v>1941</v>
      </c>
      <c r="B1951" s="12">
        <f t="shared" si="180"/>
        <v>45492.1875</v>
      </c>
      <c r="C1951" s="12">
        <f t="shared" si="181"/>
        <v>117.1875</v>
      </c>
      <c r="D1951" s="13">
        <f>32767+12608</f>
        <v>45375</v>
      </c>
      <c r="F1951" s="11">
        <v>1941</v>
      </c>
      <c r="G1951" s="12">
        <f t="shared" si="182"/>
        <v>45492.1875</v>
      </c>
      <c r="H1951" s="12">
        <f t="shared" si="183"/>
        <v>7.1875</v>
      </c>
      <c r="I1951" s="13">
        <f>32767+12718</f>
        <v>45485</v>
      </c>
      <c r="K1951" s="11">
        <v>1941</v>
      </c>
      <c r="L1951" s="12">
        <f t="shared" si="184"/>
        <v>45492.1875</v>
      </c>
      <c r="M1951" s="12">
        <f t="shared" si="185"/>
        <v>7.1875</v>
      </c>
      <c r="N1951" s="13">
        <f>32767+12718</f>
        <v>45485</v>
      </c>
    </row>
    <row r="1952" spans="1:14" x14ac:dyDescent="0.25">
      <c r="A1952" s="11">
        <v>1942</v>
      </c>
      <c r="B1952" s="12">
        <f t="shared" si="180"/>
        <v>45515.625</v>
      </c>
      <c r="C1952" s="12">
        <f t="shared" si="181"/>
        <v>140.625</v>
      </c>
      <c r="D1952" s="13">
        <f>32767+12608</f>
        <v>45375</v>
      </c>
      <c r="F1952" s="11">
        <v>1942</v>
      </c>
      <c r="G1952" s="12">
        <f t="shared" si="182"/>
        <v>45515.625</v>
      </c>
      <c r="H1952" s="12">
        <f t="shared" si="183"/>
        <v>5.625</v>
      </c>
      <c r="I1952" s="13">
        <f>32767+12743</f>
        <v>45510</v>
      </c>
      <c r="K1952" s="11">
        <v>1942</v>
      </c>
      <c r="L1952" s="12">
        <f t="shared" si="184"/>
        <v>45515.625</v>
      </c>
      <c r="M1952" s="12">
        <f t="shared" si="185"/>
        <v>5.625</v>
      </c>
      <c r="N1952" s="13">
        <f>32767+12743</f>
        <v>45510</v>
      </c>
    </row>
    <row r="1953" spans="1:14" x14ac:dyDescent="0.25">
      <c r="A1953" s="11">
        <v>1943</v>
      </c>
      <c r="B1953" s="12">
        <f t="shared" si="180"/>
        <v>45539.0625</v>
      </c>
      <c r="C1953" s="12">
        <f t="shared" si="181"/>
        <v>164.0625</v>
      </c>
      <c r="D1953" s="13">
        <f>32767+12608</f>
        <v>45375</v>
      </c>
      <c r="F1953" s="11">
        <v>1943</v>
      </c>
      <c r="G1953" s="12">
        <f t="shared" si="182"/>
        <v>45539.0625</v>
      </c>
      <c r="H1953" s="12">
        <f t="shared" si="183"/>
        <v>4.0625</v>
      </c>
      <c r="I1953" s="13">
        <f>32767+12768</f>
        <v>45535</v>
      </c>
      <c r="K1953" s="11">
        <v>1943</v>
      </c>
      <c r="L1953" s="12">
        <f t="shared" si="184"/>
        <v>45539.0625</v>
      </c>
      <c r="M1953" s="12">
        <f t="shared" si="185"/>
        <v>4.0625</v>
      </c>
      <c r="N1953" s="13">
        <f>32767+12768</f>
        <v>45535</v>
      </c>
    </row>
    <row r="1954" spans="1:14" x14ac:dyDescent="0.25">
      <c r="A1954" s="11">
        <v>1944</v>
      </c>
      <c r="B1954" s="12">
        <f t="shared" si="180"/>
        <v>45562.5</v>
      </c>
      <c r="C1954" s="12">
        <f t="shared" si="181"/>
        <v>187.5</v>
      </c>
      <c r="D1954" s="13">
        <f>32767+12608</f>
        <v>45375</v>
      </c>
      <c r="F1954" s="11">
        <v>1944</v>
      </c>
      <c r="G1954" s="12">
        <f t="shared" si="182"/>
        <v>45562.5</v>
      </c>
      <c r="H1954" s="12">
        <f t="shared" si="183"/>
        <v>2.5</v>
      </c>
      <c r="I1954" s="13">
        <f>32767+12793</f>
        <v>45560</v>
      </c>
      <c r="K1954" s="11">
        <v>1944</v>
      </c>
      <c r="L1954" s="12">
        <f t="shared" si="184"/>
        <v>45562.5</v>
      </c>
      <c r="M1954" s="12">
        <f t="shared" si="185"/>
        <v>2.5</v>
      </c>
      <c r="N1954" s="13">
        <f>32767+12793</f>
        <v>45560</v>
      </c>
    </row>
    <row r="1955" spans="1:14" x14ac:dyDescent="0.25">
      <c r="A1955" s="11">
        <v>1945</v>
      </c>
      <c r="B1955" s="12">
        <f t="shared" si="180"/>
        <v>45585.9375</v>
      </c>
      <c r="C1955" s="12">
        <f t="shared" si="181"/>
        <v>210.9375</v>
      </c>
      <c r="D1955" s="13">
        <f>32767+12608</f>
        <v>45375</v>
      </c>
      <c r="F1955" s="11">
        <v>1945</v>
      </c>
      <c r="G1955" s="12">
        <f t="shared" si="182"/>
        <v>45585.9375</v>
      </c>
      <c r="H1955" s="12">
        <f t="shared" si="183"/>
        <v>10.9375</v>
      </c>
      <c r="I1955" s="13">
        <f>32767+12808</f>
        <v>45575</v>
      </c>
      <c r="K1955" s="11">
        <v>1945</v>
      </c>
      <c r="L1955" s="12">
        <f t="shared" si="184"/>
        <v>45585.9375</v>
      </c>
      <c r="M1955" s="12">
        <f t="shared" si="185"/>
        <v>10.9375</v>
      </c>
      <c r="N1955" s="13">
        <f>32767+12808</f>
        <v>45575</v>
      </c>
    </row>
    <row r="1956" spans="1:14" x14ac:dyDescent="0.25">
      <c r="A1956" s="11">
        <v>1946</v>
      </c>
      <c r="B1956" s="12">
        <f t="shared" si="180"/>
        <v>45609.375</v>
      </c>
      <c r="C1956" s="12">
        <f t="shared" si="181"/>
        <v>234.375</v>
      </c>
      <c r="D1956" s="13">
        <f>32767+12608</f>
        <v>45375</v>
      </c>
      <c r="F1956" s="11">
        <v>1946</v>
      </c>
      <c r="G1956" s="12">
        <f t="shared" si="182"/>
        <v>45609.375</v>
      </c>
      <c r="H1956" s="12">
        <f t="shared" si="183"/>
        <v>9.375</v>
      </c>
      <c r="I1956" s="13">
        <f>32767+12833</f>
        <v>45600</v>
      </c>
      <c r="K1956" s="11">
        <v>1946</v>
      </c>
      <c r="L1956" s="12">
        <f t="shared" si="184"/>
        <v>45609.375</v>
      </c>
      <c r="M1956" s="12">
        <f t="shared" si="185"/>
        <v>9.375</v>
      </c>
      <c r="N1956" s="13">
        <f>32767+12833</f>
        <v>45600</v>
      </c>
    </row>
    <row r="1957" spans="1:14" x14ac:dyDescent="0.25">
      <c r="A1957" s="11">
        <v>1947</v>
      </c>
      <c r="B1957" s="12">
        <f t="shared" si="180"/>
        <v>45632.8125</v>
      </c>
      <c r="C1957" s="12">
        <f t="shared" si="181"/>
        <v>257.8125</v>
      </c>
      <c r="D1957" s="13">
        <f>32767+12608</f>
        <v>45375</v>
      </c>
      <c r="F1957" s="11">
        <v>1947</v>
      </c>
      <c r="G1957" s="12">
        <f t="shared" si="182"/>
        <v>45632.8125</v>
      </c>
      <c r="H1957" s="12">
        <f t="shared" si="183"/>
        <v>7.8125</v>
      </c>
      <c r="I1957" s="13">
        <f>32767+12858</f>
        <v>45625</v>
      </c>
      <c r="K1957" s="11">
        <v>1947</v>
      </c>
      <c r="L1957" s="12">
        <f t="shared" si="184"/>
        <v>45632.8125</v>
      </c>
      <c r="M1957" s="12">
        <f t="shared" si="185"/>
        <v>7.8125</v>
      </c>
      <c r="N1957" s="13">
        <f>32767+12858</f>
        <v>45625</v>
      </c>
    </row>
    <row r="1958" spans="1:14" x14ac:dyDescent="0.25">
      <c r="A1958" s="11">
        <v>1948</v>
      </c>
      <c r="B1958" s="12">
        <f t="shared" si="180"/>
        <v>45656.25</v>
      </c>
      <c r="C1958" s="12">
        <f t="shared" si="181"/>
        <v>281.25</v>
      </c>
      <c r="D1958" s="13">
        <f>32767+12608</f>
        <v>45375</v>
      </c>
      <c r="F1958" s="11">
        <v>1948</v>
      </c>
      <c r="G1958" s="12">
        <f t="shared" si="182"/>
        <v>45656.25</v>
      </c>
      <c r="H1958" s="12">
        <f t="shared" si="183"/>
        <v>6.25</v>
      </c>
      <c r="I1958" s="13">
        <f>32767+12883</f>
        <v>45650</v>
      </c>
      <c r="K1958" s="11">
        <v>1948</v>
      </c>
      <c r="L1958" s="12">
        <f t="shared" si="184"/>
        <v>45656.25</v>
      </c>
      <c r="M1958" s="12">
        <f t="shared" si="185"/>
        <v>6.25</v>
      </c>
      <c r="N1958" s="13">
        <f>32767+12883</f>
        <v>45650</v>
      </c>
    </row>
    <row r="1959" spans="1:14" x14ac:dyDescent="0.25">
      <c r="A1959" s="11">
        <v>1949</v>
      </c>
      <c r="B1959" s="12">
        <f t="shared" si="180"/>
        <v>45679.6875</v>
      </c>
      <c r="C1959" s="12">
        <f t="shared" si="181"/>
        <v>304.6875</v>
      </c>
      <c r="D1959" s="13">
        <f>32767+12608</f>
        <v>45375</v>
      </c>
      <c r="F1959" s="11">
        <v>1949</v>
      </c>
      <c r="G1959" s="12">
        <f t="shared" si="182"/>
        <v>45679.6875</v>
      </c>
      <c r="H1959" s="12">
        <f t="shared" si="183"/>
        <v>4.6875</v>
      </c>
      <c r="I1959" s="13">
        <f>32767+12908</f>
        <v>45675</v>
      </c>
      <c r="K1959" s="11">
        <v>1949</v>
      </c>
      <c r="L1959" s="12">
        <f t="shared" si="184"/>
        <v>45679.6875</v>
      </c>
      <c r="M1959" s="12">
        <f t="shared" si="185"/>
        <v>4.6875</v>
      </c>
      <c r="N1959" s="13">
        <f>32767+12908</f>
        <v>45675</v>
      </c>
    </row>
    <row r="1960" spans="1:14" x14ac:dyDescent="0.25">
      <c r="A1960" s="11">
        <v>1950</v>
      </c>
      <c r="B1960" s="12">
        <f t="shared" si="180"/>
        <v>45703.125</v>
      </c>
      <c r="C1960" s="12">
        <f t="shared" si="181"/>
        <v>328.125</v>
      </c>
      <c r="D1960" s="13">
        <f>32767+12608</f>
        <v>45375</v>
      </c>
      <c r="F1960" s="11">
        <v>1950</v>
      </c>
      <c r="G1960" s="12">
        <f t="shared" si="182"/>
        <v>45703.125</v>
      </c>
      <c r="H1960" s="12">
        <f t="shared" si="183"/>
        <v>3.125</v>
      </c>
      <c r="I1960" s="13">
        <f>32767+12933</f>
        <v>45700</v>
      </c>
      <c r="K1960" s="11">
        <v>1950</v>
      </c>
      <c r="L1960" s="12">
        <f t="shared" si="184"/>
        <v>45703.125</v>
      </c>
      <c r="M1960" s="12">
        <f t="shared" si="185"/>
        <v>3.125</v>
      </c>
      <c r="N1960" s="13">
        <f>32767+12933</f>
        <v>45700</v>
      </c>
    </row>
    <row r="1961" spans="1:14" x14ac:dyDescent="0.25">
      <c r="A1961" s="11">
        <v>1951</v>
      </c>
      <c r="B1961" s="12">
        <f t="shared" si="180"/>
        <v>45726.5625</v>
      </c>
      <c r="C1961" s="12">
        <f t="shared" si="181"/>
        <v>351.5625</v>
      </c>
      <c r="D1961" s="13">
        <f>32767+12608</f>
        <v>45375</v>
      </c>
      <c r="F1961" s="11">
        <v>1951</v>
      </c>
      <c r="G1961" s="12">
        <f t="shared" si="182"/>
        <v>45726.5625</v>
      </c>
      <c r="H1961" s="12">
        <f t="shared" si="183"/>
        <v>1.5625</v>
      </c>
      <c r="I1961" s="13">
        <f>32767+12958</f>
        <v>45725</v>
      </c>
      <c r="K1961" s="11">
        <v>1951</v>
      </c>
      <c r="L1961" s="12">
        <f t="shared" si="184"/>
        <v>45726.5625</v>
      </c>
      <c r="M1961" s="12">
        <f t="shared" si="185"/>
        <v>1.5625</v>
      </c>
      <c r="N1961" s="13">
        <f>32767+12958</f>
        <v>45725</v>
      </c>
    </row>
    <row r="1962" spans="1:14" x14ac:dyDescent="0.25">
      <c r="A1962" s="11">
        <v>1952</v>
      </c>
      <c r="B1962" s="12">
        <f t="shared" si="180"/>
        <v>45750</v>
      </c>
      <c r="C1962" s="12">
        <f t="shared" si="181"/>
        <v>0</v>
      </c>
      <c r="D1962" s="13">
        <f>32767+12983</f>
        <v>45750</v>
      </c>
      <c r="F1962" s="11">
        <v>1952</v>
      </c>
      <c r="G1962" s="12">
        <f t="shared" si="182"/>
        <v>45750</v>
      </c>
      <c r="H1962" s="12">
        <f t="shared" si="183"/>
        <v>0</v>
      </c>
      <c r="I1962" s="13">
        <f>32767+12983</f>
        <v>45750</v>
      </c>
      <c r="K1962" s="11">
        <v>1952</v>
      </c>
      <c r="L1962" s="12">
        <f t="shared" si="184"/>
        <v>45750</v>
      </c>
      <c r="M1962" s="12">
        <f t="shared" si="185"/>
        <v>0</v>
      </c>
      <c r="N1962" s="13">
        <f>32767+12983</f>
        <v>45750</v>
      </c>
    </row>
    <row r="1963" spans="1:14" x14ac:dyDescent="0.25">
      <c r="A1963" s="11">
        <v>1953</v>
      </c>
      <c r="B1963" s="12">
        <f t="shared" si="180"/>
        <v>45773.4375</v>
      </c>
      <c r="C1963" s="12">
        <f t="shared" si="181"/>
        <v>23.4375</v>
      </c>
      <c r="D1963" s="13">
        <f>32767+12983</f>
        <v>45750</v>
      </c>
      <c r="F1963" s="11">
        <v>1953</v>
      </c>
      <c r="G1963" s="12">
        <f t="shared" si="182"/>
        <v>45773.4375</v>
      </c>
      <c r="H1963" s="12">
        <f t="shared" si="183"/>
        <v>13.4375</v>
      </c>
      <c r="I1963" s="13">
        <f>32767+12993</f>
        <v>45760</v>
      </c>
      <c r="K1963" s="11">
        <v>1953</v>
      </c>
      <c r="L1963" s="12">
        <f t="shared" si="184"/>
        <v>45773.4375</v>
      </c>
      <c r="M1963" s="12">
        <f t="shared" si="185"/>
        <v>13.4375</v>
      </c>
      <c r="N1963" s="13">
        <f>32767+12993</f>
        <v>45760</v>
      </c>
    </row>
    <row r="1964" spans="1:14" x14ac:dyDescent="0.25">
      <c r="A1964" s="11">
        <v>1954</v>
      </c>
      <c r="B1964" s="12">
        <f t="shared" si="180"/>
        <v>45796.875</v>
      </c>
      <c r="C1964" s="12">
        <f t="shared" si="181"/>
        <v>46.875</v>
      </c>
      <c r="D1964" s="13">
        <f>32767+12983</f>
        <v>45750</v>
      </c>
      <c r="F1964" s="11">
        <v>1954</v>
      </c>
      <c r="G1964" s="12">
        <f t="shared" si="182"/>
        <v>45796.875</v>
      </c>
      <c r="H1964" s="12">
        <f t="shared" si="183"/>
        <v>11.875</v>
      </c>
      <c r="I1964" s="13">
        <f>32767+13018</f>
        <v>45785</v>
      </c>
      <c r="K1964" s="11">
        <v>1954</v>
      </c>
      <c r="L1964" s="12">
        <f t="shared" si="184"/>
        <v>45796.875</v>
      </c>
      <c r="M1964" s="12">
        <f t="shared" si="185"/>
        <v>11.875</v>
      </c>
      <c r="N1964" s="13">
        <f>32767+13018</f>
        <v>45785</v>
      </c>
    </row>
    <row r="1965" spans="1:14" x14ac:dyDescent="0.25">
      <c r="A1965" s="11">
        <v>1955</v>
      </c>
      <c r="B1965" s="12">
        <f t="shared" si="180"/>
        <v>45820.3125</v>
      </c>
      <c r="C1965" s="12">
        <f t="shared" si="181"/>
        <v>70.3125</v>
      </c>
      <c r="D1965" s="13">
        <f>32767+12983</f>
        <v>45750</v>
      </c>
      <c r="F1965" s="11">
        <v>1955</v>
      </c>
      <c r="G1965" s="12">
        <f t="shared" si="182"/>
        <v>45820.3125</v>
      </c>
      <c r="H1965" s="12">
        <f t="shared" si="183"/>
        <v>10.3125</v>
      </c>
      <c r="I1965" s="13">
        <f>32767+13043</f>
        <v>45810</v>
      </c>
      <c r="K1965" s="11">
        <v>1955</v>
      </c>
      <c r="L1965" s="12">
        <f t="shared" si="184"/>
        <v>45820.3125</v>
      </c>
      <c r="M1965" s="12">
        <f t="shared" si="185"/>
        <v>10.3125</v>
      </c>
      <c r="N1965" s="13">
        <f>32767+13043</f>
        <v>45810</v>
      </c>
    </row>
    <row r="1966" spans="1:14" x14ac:dyDescent="0.25">
      <c r="A1966" s="11">
        <v>1956</v>
      </c>
      <c r="B1966" s="12">
        <f t="shared" si="180"/>
        <v>45843.75</v>
      </c>
      <c r="C1966" s="12">
        <f t="shared" si="181"/>
        <v>93.75</v>
      </c>
      <c r="D1966" s="13">
        <f>32767+12983</f>
        <v>45750</v>
      </c>
      <c r="F1966" s="11">
        <v>1956</v>
      </c>
      <c r="G1966" s="12">
        <f t="shared" si="182"/>
        <v>45843.75</v>
      </c>
      <c r="H1966" s="12">
        <f t="shared" si="183"/>
        <v>8.75</v>
      </c>
      <c r="I1966" s="13">
        <f>32767+13068</f>
        <v>45835</v>
      </c>
      <c r="K1966" s="11">
        <v>1956</v>
      </c>
      <c r="L1966" s="12">
        <f t="shared" si="184"/>
        <v>45843.75</v>
      </c>
      <c r="M1966" s="12">
        <f t="shared" si="185"/>
        <v>8.75</v>
      </c>
      <c r="N1966" s="13">
        <f>32767+13068</f>
        <v>45835</v>
      </c>
    </row>
    <row r="1967" spans="1:14" x14ac:dyDescent="0.25">
      <c r="A1967" s="11">
        <v>1957</v>
      </c>
      <c r="B1967" s="12">
        <f t="shared" si="180"/>
        <v>45867.1875</v>
      </c>
      <c r="C1967" s="12">
        <f t="shared" si="181"/>
        <v>117.1875</v>
      </c>
      <c r="D1967" s="13">
        <f>32767+12983</f>
        <v>45750</v>
      </c>
      <c r="F1967" s="11">
        <v>1957</v>
      </c>
      <c r="G1967" s="12">
        <f t="shared" si="182"/>
        <v>45867.1875</v>
      </c>
      <c r="H1967" s="12">
        <f t="shared" si="183"/>
        <v>7.1875</v>
      </c>
      <c r="I1967" s="13">
        <f>32767+13093</f>
        <v>45860</v>
      </c>
      <c r="K1967" s="11">
        <v>1957</v>
      </c>
      <c r="L1967" s="12">
        <f t="shared" si="184"/>
        <v>45867.1875</v>
      </c>
      <c r="M1967" s="12">
        <f t="shared" si="185"/>
        <v>7.1875</v>
      </c>
      <c r="N1967" s="13">
        <f>32767+13093</f>
        <v>45860</v>
      </c>
    </row>
    <row r="1968" spans="1:14" x14ac:dyDescent="0.25">
      <c r="A1968" s="11">
        <v>1958</v>
      </c>
      <c r="B1968" s="12">
        <f t="shared" si="180"/>
        <v>45890.625</v>
      </c>
      <c r="C1968" s="12">
        <f t="shared" si="181"/>
        <v>140.625</v>
      </c>
      <c r="D1968" s="13">
        <f>32767+12983</f>
        <v>45750</v>
      </c>
      <c r="F1968" s="11">
        <v>1958</v>
      </c>
      <c r="G1968" s="12">
        <f t="shared" si="182"/>
        <v>45890.625</v>
      </c>
      <c r="H1968" s="12">
        <f t="shared" si="183"/>
        <v>5.625</v>
      </c>
      <c r="I1968" s="13">
        <f>32767+13118</f>
        <v>45885</v>
      </c>
      <c r="K1968" s="11">
        <v>1958</v>
      </c>
      <c r="L1968" s="12">
        <f t="shared" si="184"/>
        <v>45890.625</v>
      </c>
      <c r="M1968" s="12">
        <f t="shared" si="185"/>
        <v>5.625</v>
      </c>
      <c r="N1968" s="13">
        <f>32767+13118</f>
        <v>45885</v>
      </c>
    </row>
    <row r="1969" spans="1:14" x14ac:dyDescent="0.25">
      <c r="A1969" s="11">
        <v>1959</v>
      </c>
      <c r="B1969" s="12">
        <f t="shared" si="180"/>
        <v>45914.0625</v>
      </c>
      <c r="C1969" s="12">
        <f t="shared" si="181"/>
        <v>164.0625</v>
      </c>
      <c r="D1969" s="13">
        <f>32767+12983</f>
        <v>45750</v>
      </c>
      <c r="F1969" s="11">
        <v>1959</v>
      </c>
      <c r="G1969" s="12">
        <f t="shared" si="182"/>
        <v>45914.0625</v>
      </c>
      <c r="H1969" s="12">
        <f t="shared" si="183"/>
        <v>4.0625</v>
      </c>
      <c r="I1969" s="13">
        <f>32767+13143</f>
        <v>45910</v>
      </c>
      <c r="K1969" s="11">
        <v>1959</v>
      </c>
      <c r="L1969" s="12">
        <f t="shared" si="184"/>
        <v>45914.0625</v>
      </c>
      <c r="M1969" s="12">
        <f t="shared" si="185"/>
        <v>4.0625</v>
      </c>
      <c r="N1969" s="13">
        <f>32767+13143</f>
        <v>45910</v>
      </c>
    </row>
    <row r="1970" spans="1:14" x14ac:dyDescent="0.25">
      <c r="A1970" s="11">
        <v>1960</v>
      </c>
      <c r="B1970" s="12">
        <f t="shared" si="180"/>
        <v>45937.5</v>
      </c>
      <c r="C1970" s="12">
        <f t="shared" si="181"/>
        <v>187.5</v>
      </c>
      <c r="D1970" s="13">
        <f>32767+12983</f>
        <v>45750</v>
      </c>
      <c r="F1970" s="11">
        <v>1960</v>
      </c>
      <c r="G1970" s="12">
        <f t="shared" si="182"/>
        <v>45937.5</v>
      </c>
      <c r="H1970" s="12">
        <f t="shared" si="183"/>
        <v>2.5</v>
      </c>
      <c r="I1970" s="13">
        <f>32767+13168</f>
        <v>45935</v>
      </c>
      <c r="K1970" s="11">
        <v>1960</v>
      </c>
      <c r="L1970" s="12">
        <f t="shared" si="184"/>
        <v>45937.5</v>
      </c>
      <c r="M1970" s="12">
        <f t="shared" si="185"/>
        <v>2.5</v>
      </c>
      <c r="N1970" s="13">
        <f>32767+13168</f>
        <v>45935</v>
      </c>
    </row>
    <row r="1971" spans="1:14" x14ac:dyDescent="0.25">
      <c r="A1971" s="11">
        <v>1961</v>
      </c>
      <c r="B1971" s="12">
        <f t="shared" si="180"/>
        <v>45960.9375</v>
      </c>
      <c r="C1971" s="12">
        <f t="shared" si="181"/>
        <v>210.9375</v>
      </c>
      <c r="D1971" s="13">
        <f>32767+12983</f>
        <v>45750</v>
      </c>
      <c r="F1971" s="11">
        <v>1961</v>
      </c>
      <c r="G1971" s="12">
        <f t="shared" si="182"/>
        <v>45960.9375</v>
      </c>
      <c r="H1971" s="12">
        <f t="shared" si="183"/>
        <v>10.9375</v>
      </c>
      <c r="I1971" s="13">
        <f>32767+13183</f>
        <v>45950</v>
      </c>
      <c r="K1971" s="11">
        <v>1961</v>
      </c>
      <c r="L1971" s="12">
        <f t="shared" si="184"/>
        <v>45960.9375</v>
      </c>
      <c r="M1971" s="12">
        <f t="shared" si="185"/>
        <v>10.9375</v>
      </c>
      <c r="N1971" s="13">
        <f>32767+13183</f>
        <v>45950</v>
      </c>
    </row>
    <row r="1972" spans="1:14" x14ac:dyDescent="0.25">
      <c r="A1972" s="11">
        <v>1962</v>
      </c>
      <c r="B1972" s="12">
        <f t="shared" si="180"/>
        <v>45984.375</v>
      </c>
      <c r="C1972" s="12">
        <f t="shared" si="181"/>
        <v>234.375</v>
      </c>
      <c r="D1972" s="13">
        <f>32767+12983</f>
        <v>45750</v>
      </c>
      <c r="F1972" s="11">
        <v>1962</v>
      </c>
      <c r="G1972" s="12">
        <f t="shared" si="182"/>
        <v>45984.375</v>
      </c>
      <c r="H1972" s="12">
        <f t="shared" si="183"/>
        <v>9.375</v>
      </c>
      <c r="I1972" s="13">
        <f>32767+13208</f>
        <v>45975</v>
      </c>
      <c r="K1972" s="11">
        <v>1962</v>
      </c>
      <c r="L1972" s="12">
        <f t="shared" si="184"/>
        <v>45984.375</v>
      </c>
      <c r="M1972" s="12">
        <f t="shared" si="185"/>
        <v>9.375</v>
      </c>
      <c r="N1972" s="13">
        <f>32767+13208</f>
        <v>45975</v>
      </c>
    </row>
    <row r="1973" spans="1:14" x14ac:dyDescent="0.25">
      <c r="A1973" s="11">
        <v>1963</v>
      </c>
      <c r="B1973" s="12">
        <f t="shared" si="180"/>
        <v>46007.8125</v>
      </c>
      <c r="C1973" s="12">
        <f t="shared" si="181"/>
        <v>257.8125</v>
      </c>
      <c r="D1973" s="13">
        <f>32767+12983</f>
        <v>45750</v>
      </c>
      <c r="F1973" s="11">
        <v>1963</v>
      </c>
      <c r="G1973" s="12">
        <f t="shared" si="182"/>
        <v>46007.8125</v>
      </c>
      <c r="H1973" s="12">
        <f t="shared" si="183"/>
        <v>7.8125</v>
      </c>
      <c r="I1973" s="13">
        <f>32767+13233</f>
        <v>46000</v>
      </c>
      <c r="K1973" s="11">
        <v>1963</v>
      </c>
      <c r="L1973" s="12">
        <f t="shared" si="184"/>
        <v>46007.8125</v>
      </c>
      <c r="M1973" s="12">
        <f t="shared" si="185"/>
        <v>7.8125</v>
      </c>
      <c r="N1973" s="13">
        <f>32767+13233</f>
        <v>46000</v>
      </c>
    </row>
    <row r="1974" spans="1:14" x14ac:dyDescent="0.25">
      <c r="A1974" s="11">
        <v>1964</v>
      </c>
      <c r="B1974" s="12">
        <f t="shared" si="180"/>
        <v>46031.25</v>
      </c>
      <c r="C1974" s="12">
        <f t="shared" si="181"/>
        <v>281.25</v>
      </c>
      <c r="D1974" s="13">
        <f>32767+12983</f>
        <v>45750</v>
      </c>
      <c r="F1974" s="11">
        <v>1964</v>
      </c>
      <c r="G1974" s="12">
        <f t="shared" si="182"/>
        <v>46031.25</v>
      </c>
      <c r="H1974" s="12">
        <f t="shared" si="183"/>
        <v>6.25</v>
      </c>
      <c r="I1974" s="13">
        <f>32767+13258</f>
        <v>46025</v>
      </c>
      <c r="K1974" s="11">
        <v>1964</v>
      </c>
      <c r="L1974" s="12">
        <f t="shared" si="184"/>
        <v>46031.25</v>
      </c>
      <c r="M1974" s="12">
        <f t="shared" si="185"/>
        <v>6.25</v>
      </c>
      <c r="N1974" s="13">
        <f>32767+13258</f>
        <v>46025</v>
      </c>
    </row>
    <row r="1975" spans="1:14" x14ac:dyDescent="0.25">
      <c r="A1975" s="11">
        <v>1965</v>
      </c>
      <c r="B1975" s="12">
        <f t="shared" si="180"/>
        <v>46054.6875</v>
      </c>
      <c r="C1975" s="12">
        <f t="shared" si="181"/>
        <v>304.6875</v>
      </c>
      <c r="D1975" s="13">
        <f>32767+12983</f>
        <v>45750</v>
      </c>
      <c r="F1975" s="11">
        <v>1965</v>
      </c>
      <c r="G1975" s="12">
        <f t="shared" si="182"/>
        <v>46054.6875</v>
      </c>
      <c r="H1975" s="12">
        <f t="shared" si="183"/>
        <v>4.6875</v>
      </c>
      <c r="I1975" s="13">
        <f>32767+13283</f>
        <v>46050</v>
      </c>
      <c r="K1975" s="11">
        <v>1965</v>
      </c>
      <c r="L1975" s="12">
        <f t="shared" si="184"/>
        <v>46054.6875</v>
      </c>
      <c r="M1975" s="12">
        <f t="shared" si="185"/>
        <v>4.6875</v>
      </c>
      <c r="N1975" s="13">
        <f>32767+13283</f>
        <v>46050</v>
      </c>
    </row>
    <row r="1976" spans="1:14" x14ac:dyDescent="0.25">
      <c r="A1976" s="11">
        <v>1966</v>
      </c>
      <c r="B1976" s="12">
        <f t="shared" si="180"/>
        <v>46078.125</v>
      </c>
      <c r="C1976" s="12">
        <f t="shared" si="181"/>
        <v>328.125</v>
      </c>
      <c r="D1976" s="13">
        <f>32767+12983</f>
        <v>45750</v>
      </c>
      <c r="F1976" s="11">
        <v>1966</v>
      </c>
      <c r="G1976" s="12">
        <f t="shared" si="182"/>
        <v>46078.125</v>
      </c>
      <c r="H1976" s="12">
        <f t="shared" si="183"/>
        <v>3.125</v>
      </c>
      <c r="I1976" s="13">
        <f>32767+13308</f>
        <v>46075</v>
      </c>
      <c r="K1976" s="11">
        <v>1966</v>
      </c>
      <c r="L1976" s="12">
        <f t="shared" si="184"/>
        <v>46078.125</v>
      </c>
      <c r="M1976" s="12">
        <f t="shared" si="185"/>
        <v>3.125</v>
      </c>
      <c r="N1976" s="13">
        <f>32767+13308</f>
        <v>46075</v>
      </c>
    </row>
    <row r="1977" spans="1:14" x14ac:dyDescent="0.25">
      <c r="A1977" s="11">
        <v>1967</v>
      </c>
      <c r="B1977" s="12">
        <f t="shared" si="180"/>
        <v>46101.5625</v>
      </c>
      <c r="C1977" s="12">
        <f t="shared" si="181"/>
        <v>351.5625</v>
      </c>
      <c r="D1977" s="13">
        <f>32767+12983</f>
        <v>45750</v>
      </c>
      <c r="F1977" s="11">
        <v>1967</v>
      </c>
      <c r="G1977" s="12">
        <f t="shared" si="182"/>
        <v>46101.5625</v>
      </c>
      <c r="H1977" s="12">
        <f t="shared" si="183"/>
        <v>1.5625</v>
      </c>
      <c r="I1977" s="13">
        <f>32767+13333</f>
        <v>46100</v>
      </c>
      <c r="K1977" s="11">
        <v>1967</v>
      </c>
      <c r="L1977" s="12">
        <f t="shared" si="184"/>
        <v>46101.5625</v>
      </c>
      <c r="M1977" s="12">
        <f t="shared" si="185"/>
        <v>1.5625</v>
      </c>
      <c r="N1977" s="13">
        <f>32767+13333</f>
        <v>46100</v>
      </c>
    </row>
    <row r="1978" spans="1:14" x14ac:dyDescent="0.25">
      <c r="A1978" s="11">
        <v>1968</v>
      </c>
      <c r="B1978" s="12">
        <f t="shared" si="180"/>
        <v>46125</v>
      </c>
      <c r="C1978" s="12">
        <f t="shared" si="181"/>
        <v>0</v>
      </c>
      <c r="D1978" s="13">
        <f>32767+13358</f>
        <v>46125</v>
      </c>
      <c r="F1978" s="11">
        <v>1968</v>
      </c>
      <c r="G1978" s="12">
        <f t="shared" si="182"/>
        <v>46125</v>
      </c>
      <c r="H1978" s="12">
        <f t="shared" si="183"/>
        <v>0</v>
      </c>
      <c r="I1978" s="13">
        <f>32767+13358</f>
        <v>46125</v>
      </c>
      <c r="K1978" s="11">
        <v>1968</v>
      </c>
      <c r="L1978" s="12">
        <f t="shared" si="184"/>
        <v>46125</v>
      </c>
      <c r="M1978" s="12">
        <f t="shared" si="185"/>
        <v>0</v>
      </c>
      <c r="N1978" s="13">
        <f>32767+13358</f>
        <v>46125</v>
      </c>
    </row>
    <row r="1979" spans="1:14" x14ac:dyDescent="0.25">
      <c r="A1979" s="11">
        <v>1969</v>
      </c>
      <c r="B1979" s="12">
        <f t="shared" si="180"/>
        <v>46148.4375</v>
      </c>
      <c r="C1979" s="12">
        <f t="shared" si="181"/>
        <v>23.4375</v>
      </c>
      <c r="D1979" s="13">
        <f>32767+13358</f>
        <v>46125</v>
      </c>
      <c r="F1979" s="11">
        <v>1969</v>
      </c>
      <c r="G1979" s="12">
        <f t="shared" si="182"/>
        <v>46148.4375</v>
      </c>
      <c r="H1979" s="12">
        <f t="shared" si="183"/>
        <v>13.4375</v>
      </c>
      <c r="I1979" s="13">
        <f>32767+13368</f>
        <v>46135</v>
      </c>
      <c r="K1979" s="11">
        <v>1969</v>
      </c>
      <c r="L1979" s="12">
        <f t="shared" si="184"/>
        <v>46148.4375</v>
      </c>
      <c r="M1979" s="12">
        <f t="shared" si="185"/>
        <v>13.4375</v>
      </c>
      <c r="N1979" s="13">
        <f>32767+13368</f>
        <v>46135</v>
      </c>
    </row>
    <row r="1980" spans="1:14" x14ac:dyDescent="0.25">
      <c r="A1980" s="11">
        <v>1970</v>
      </c>
      <c r="B1980" s="12">
        <f t="shared" si="180"/>
        <v>46171.875</v>
      </c>
      <c r="C1980" s="12">
        <f t="shared" si="181"/>
        <v>46.875</v>
      </c>
      <c r="D1980" s="13">
        <f>32767+13358</f>
        <v>46125</v>
      </c>
      <c r="F1980" s="11">
        <v>1970</v>
      </c>
      <c r="G1980" s="12">
        <f t="shared" si="182"/>
        <v>46171.875</v>
      </c>
      <c r="H1980" s="12">
        <f t="shared" si="183"/>
        <v>11.875</v>
      </c>
      <c r="I1980" s="13">
        <f>32767+13393</f>
        <v>46160</v>
      </c>
      <c r="K1980" s="11">
        <v>1970</v>
      </c>
      <c r="L1980" s="12">
        <f t="shared" si="184"/>
        <v>46171.875</v>
      </c>
      <c r="M1980" s="12">
        <f t="shared" si="185"/>
        <v>11.875</v>
      </c>
      <c r="N1980" s="13">
        <f>32767+13393</f>
        <v>46160</v>
      </c>
    </row>
    <row r="1981" spans="1:14" x14ac:dyDescent="0.25">
      <c r="A1981" s="11">
        <v>1971</v>
      </c>
      <c r="B1981" s="12">
        <f t="shared" si="180"/>
        <v>46195.3125</v>
      </c>
      <c r="C1981" s="12">
        <f t="shared" si="181"/>
        <v>70.3125</v>
      </c>
      <c r="D1981" s="13">
        <f>32767+13358</f>
        <v>46125</v>
      </c>
      <c r="F1981" s="11">
        <v>1971</v>
      </c>
      <c r="G1981" s="12">
        <f t="shared" si="182"/>
        <v>46195.3125</v>
      </c>
      <c r="H1981" s="12">
        <f t="shared" si="183"/>
        <v>10.3125</v>
      </c>
      <c r="I1981" s="13">
        <f>32767+13418</f>
        <v>46185</v>
      </c>
      <c r="K1981" s="11">
        <v>1971</v>
      </c>
      <c r="L1981" s="12">
        <f t="shared" si="184"/>
        <v>46195.3125</v>
      </c>
      <c r="M1981" s="12">
        <f t="shared" si="185"/>
        <v>10.3125</v>
      </c>
      <c r="N1981" s="13">
        <f>32767+13418</f>
        <v>46185</v>
      </c>
    </row>
    <row r="1982" spans="1:14" x14ac:dyDescent="0.25">
      <c r="A1982" s="11">
        <v>1972</v>
      </c>
      <c r="B1982" s="12">
        <f t="shared" si="180"/>
        <v>46218.75</v>
      </c>
      <c r="C1982" s="12">
        <f t="shared" si="181"/>
        <v>93.75</v>
      </c>
      <c r="D1982" s="13">
        <f>32767+13358</f>
        <v>46125</v>
      </c>
      <c r="F1982" s="11">
        <v>1972</v>
      </c>
      <c r="G1982" s="12">
        <f t="shared" si="182"/>
        <v>46218.75</v>
      </c>
      <c r="H1982" s="12">
        <f t="shared" si="183"/>
        <v>8.75</v>
      </c>
      <c r="I1982" s="13">
        <f>32767+13443</f>
        <v>46210</v>
      </c>
      <c r="K1982" s="11">
        <v>1972</v>
      </c>
      <c r="L1982" s="12">
        <f t="shared" si="184"/>
        <v>46218.75</v>
      </c>
      <c r="M1982" s="12">
        <f t="shared" si="185"/>
        <v>8.75</v>
      </c>
      <c r="N1982" s="13">
        <f>32767+13443</f>
        <v>46210</v>
      </c>
    </row>
    <row r="1983" spans="1:14" x14ac:dyDescent="0.25">
      <c r="A1983" s="11">
        <v>1973</v>
      </c>
      <c r="B1983" s="12">
        <f t="shared" si="180"/>
        <v>46242.1875</v>
      </c>
      <c r="C1983" s="12">
        <f t="shared" si="181"/>
        <v>117.1875</v>
      </c>
      <c r="D1983" s="13">
        <f>32767+13358</f>
        <v>46125</v>
      </c>
      <c r="F1983" s="11">
        <v>1973</v>
      </c>
      <c r="G1983" s="12">
        <f t="shared" si="182"/>
        <v>46242.1875</v>
      </c>
      <c r="H1983" s="12">
        <f t="shared" si="183"/>
        <v>7.1875</v>
      </c>
      <c r="I1983" s="13">
        <f>32767+13468</f>
        <v>46235</v>
      </c>
      <c r="K1983" s="11">
        <v>1973</v>
      </c>
      <c r="L1983" s="12">
        <f t="shared" si="184"/>
        <v>46242.1875</v>
      </c>
      <c r="M1983" s="12">
        <f t="shared" si="185"/>
        <v>7.1875</v>
      </c>
      <c r="N1983" s="13">
        <f>32767+13468</f>
        <v>46235</v>
      </c>
    </row>
    <row r="1984" spans="1:14" x14ac:dyDescent="0.25">
      <c r="A1984" s="11">
        <v>1974</v>
      </c>
      <c r="B1984" s="12">
        <f t="shared" si="180"/>
        <v>46265.625</v>
      </c>
      <c r="C1984" s="12">
        <f t="shared" si="181"/>
        <v>140.625</v>
      </c>
      <c r="D1984" s="13">
        <f>32767+13358</f>
        <v>46125</v>
      </c>
      <c r="F1984" s="11">
        <v>1974</v>
      </c>
      <c r="G1984" s="12">
        <f t="shared" si="182"/>
        <v>46265.625</v>
      </c>
      <c r="H1984" s="12">
        <f t="shared" si="183"/>
        <v>5.625</v>
      </c>
      <c r="I1984" s="13">
        <f>32767+13493</f>
        <v>46260</v>
      </c>
      <c r="K1984" s="11">
        <v>1974</v>
      </c>
      <c r="L1984" s="12">
        <f t="shared" si="184"/>
        <v>46265.625</v>
      </c>
      <c r="M1984" s="12">
        <f t="shared" si="185"/>
        <v>5.625</v>
      </c>
      <c r="N1984" s="13">
        <f>32767+13493</f>
        <v>46260</v>
      </c>
    </row>
    <row r="1985" spans="1:14" x14ac:dyDescent="0.25">
      <c r="A1985" s="11">
        <v>1975</v>
      </c>
      <c r="B1985" s="12">
        <f t="shared" si="180"/>
        <v>46289.0625</v>
      </c>
      <c r="C1985" s="12">
        <f t="shared" si="181"/>
        <v>164.0625</v>
      </c>
      <c r="D1985" s="13">
        <f>32767+13358</f>
        <v>46125</v>
      </c>
      <c r="F1985" s="11">
        <v>1975</v>
      </c>
      <c r="G1985" s="12">
        <f t="shared" si="182"/>
        <v>46289.0625</v>
      </c>
      <c r="H1985" s="12">
        <f t="shared" si="183"/>
        <v>4.0625</v>
      </c>
      <c r="I1985" s="13">
        <f>32767+13518</f>
        <v>46285</v>
      </c>
      <c r="K1985" s="11">
        <v>1975</v>
      </c>
      <c r="L1985" s="12">
        <f t="shared" si="184"/>
        <v>46289.0625</v>
      </c>
      <c r="M1985" s="12">
        <f t="shared" si="185"/>
        <v>4.0625</v>
      </c>
      <c r="N1985" s="13">
        <f>32767+13518</f>
        <v>46285</v>
      </c>
    </row>
    <row r="1986" spans="1:14" x14ac:dyDescent="0.25">
      <c r="A1986" s="11">
        <v>1976</v>
      </c>
      <c r="B1986" s="12">
        <f t="shared" si="180"/>
        <v>46312.5</v>
      </c>
      <c r="C1986" s="12">
        <f t="shared" si="181"/>
        <v>187.5</v>
      </c>
      <c r="D1986" s="13">
        <f>32767+13358</f>
        <v>46125</v>
      </c>
      <c r="F1986" s="11">
        <v>1976</v>
      </c>
      <c r="G1986" s="12">
        <f t="shared" si="182"/>
        <v>46312.5</v>
      </c>
      <c r="H1986" s="12">
        <f t="shared" si="183"/>
        <v>2.5</v>
      </c>
      <c r="I1986" s="13">
        <f>32767+13543</f>
        <v>46310</v>
      </c>
      <c r="K1986" s="11">
        <v>1976</v>
      </c>
      <c r="L1986" s="12">
        <f t="shared" si="184"/>
        <v>46312.5</v>
      </c>
      <c r="M1986" s="12">
        <f t="shared" si="185"/>
        <v>2.5</v>
      </c>
      <c r="N1986" s="13">
        <f>32767+13543</f>
        <v>46310</v>
      </c>
    </row>
    <row r="1987" spans="1:14" x14ac:dyDescent="0.25">
      <c r="A1987" s="11">
        <v>1977</v>
      </c>
      <c r="B1987" s="12">
        <f t="shared" si="180"/>
        <v>46335.9375</v>
      </c>
      <c r="C1987" s="12">
        <f t="shared" si="181"/>
        <v>210.9375</v>
      </c>
      <c r="D1987" s="13">
        <f>32767+13358</f>
        <v>46125</v>
      </c>
      <c r="F1987" s="11">
        <v>1977</v>
      </c>
      <c r="G1987" s="12">
        <f t="shared" si="182"/>
        <v>46335.9375</v>
      </c>
      <c r="H1987" s="12">
        <f t="shared" si="183"/>
        <v>10.9375</v>
      </c>
      <c r="I1987" s="13">
        <f>32767+13558</f>
        <v>46325</v>
      </c>
      <c r="K1987" s="11">
        <v>1977</v>
      </c>
      <c r="L1987" s="12">
        <f t="shared" si="184"/>
        <v>46335.9375</v>
      </c>
      <c r="M1987" s="12">
        <f t="shared" si="185"/>
        <v>10.9375</v>
      </c>
      <c r="N1987" s="13">
        <f>32767+13558</f>
        <v>46325</v>
      </c>
    </row>
    <row r="1988" spans="1:14" x14ac:dyDescent="0.25">
      <c r="A1988" s="11">
        <v>1978</v>
      </c>
      <c r="B1988" s="12">
        <f t="shared" si="180"/>
        <v>46359.375</v>
      </c>
      <c r="C1988" s="12">
        <f t="shared" si="181"/>
        <v>234.375</v>
      </c>
      <c r="D1988" s="13">
        <f>32767+13358</f>
        <v>46125</v>
      </c>
      <c r="F1988" s="11">
        <v>1978</v>
      </c>
      <c r="G1988" s="12">
        <f t="shared" si="182"/>
        <v>46359.375</v>
      </c>
      <c r="H1988" s="12">
        <f t="shared" si="183"/>
        <v>9.375</v>
      </c>
      <c r="I1988" s="13">
        <f>32767+13583</f>
        <v>46350</v>
      </c>
      <c r="K1988" s="11">
        <v>1978</v>
      </c>
      <c r="L1988" s="12">
        <f t="shared" si="184"/>
        <v>46359.375</v>
      </c>
      <c r="M1988" s="12">
        <f t="shared" si="185"/>
        <v>9.375</v>
      </c>
      <c r="N1988" s="13">
        <f>32767+13583</f>
        <v>46350</v>
      </c>
    </row>
    <row r="1989" spans="1:14" x14ac:dyDescent="0.25">
      <c r="A1989" s="11">
        <v>1979</v>
      </c>
      <c r="B1989" s="12">
        <f t="shared" si="180"/>
        <v>46382.8125</v>
      </c>
      <c r="C1989" s="12">
        <f t="shared" si="181"/>
        <v>257.8125</v>
      </c>
      <c r="D1989" s="13">
        <f>32767+13358</f>
        <v>46125</v>
      </c>
      <c r="F1989" s="11">
        <v>1979</v>
      </c>
      <c r="G1989" s="12">
        <f t="shared" si="182"/>
        <v>46382.8125</v>
      </c>
      <c r="H1989" s="12">
        <f t="shared" si="183"/>
        <v>7.8125</v>
      </c>
      <c r="I1989" s="13">
        <f>32767+13608</f>
        <v>46375</v>
      </c>
      <c r="K1989" s="11">
        <v>1979</v>
      </c>
      <c r="L1989" s="12">
        <f t="shared" si="184"/>
        <v>46382.8125</v>
      </c>
      <c r="M1989" s="12">
        <f t="shared" si="185"/>
        <v>7.8125</v>
      </c>
      <c r="N1989" s="13">
        <f>32767+13608</f>
        <v>46375</v>
      </c>
    </row>
    <row r="1990" spans="1:14" x14ac:dyDescent="0.25">
      <c r="A1990" s="11">
        <v>1980</v>
      </c>
      <c r="B1990" s="12">
        <f t="shared" si="180"/>
        <v>46406.25</v>
      </c>
      <c r="C1990" s="12">
        <f t="shared" si="181"/>
        <v>281.25</v>
      </c>
      <c r="D1990" s="13">
        <f>32767+13358</f>
        <v>46125</v>
      </c>
      <c r="F1990" s="11">
        <v>1980</v>
      </c>
      <c r="G1990" s="12">
        <f t="shared" si="182"/>
        <v>46406.25</v>
      </c>
      <c r="H1990" s="12">
        <f t="shared" si="183"/>
        <v>6.25</v>
      </c>
      <c r="I1990" s="13">
        <f>32767+13633</f>
        <v>46400</v>
      </c>
      <c r="K1990" s="11">
        <v>1980</v>
      </c>
      <c r="L1990" s="12">
        <f t="shared" si="184"/>
        <v>46406.25</v>
      </c>
      <c r="M1990" s="12">
        <f t="shared" si="185"/>
        <v>6.25</v>
      </c>
      <c r="N1990" s="13">
        <f>32767+13633</f>
        <v>46400</v>
      </c>
    </row>
    <row r="1991" spans="1:14" x14ac:dyDescent="0.25">
      <c r="A1991" s="11">
        <v>1981</v>
      </c>
      <c r="B1991" s="12">
        <f t="shared" si="180"/>
        <v>46429.6875</v>
      </c>
      <c r="C1991" s="12">
        <f t="shared" si="181"/>
        <v>304.6875</v>
      </c>
      <c r="D1991" s="13">
        <f>32767+13358</f>
        <v>46125</v>
      </c>
      <c r="F1991" s="11">
        <v>1981</v>
      </c>
      <c r="G1991" s="12">
        <f t="shared" si="182"/>
        <v>46429.6875</v>
      </c>
      <c r="H1991" s="12">
        <f t="shared" si="183"/>
        <v>4.6875</v>
      </c>
      <c r="I1991" s="13">
        <f>32767+13658</f>
        <v>46425</v>
      </c>
      <c r="K1991" s="11">
        <v>1981</v>
      </c>
      <c r="L1991" s="12">
        <f t="shared" si="184"/>
        <v>46429.6875</v>
      </c>
      <c r="M1991" s="12">
        <f t="shared" si="185"/>
        <v>4.6875</v>
      </c>
      <c r="N1991" s="13">
        <f>32767+13658</f>
        <v>46425</v>
      </c>
    </row>
    <row r="1992" spans="1:14" x14ac:dyDescent="0.25">
      <c r="A1992" s="11">
        <v>1982</v>
      </c>
      <c r="B1992" s="12">
        <f t="shared" si="180"/>
        <v>46453.125</v>
      </c>
      <c r="C1992" s="12">
        <f t="shared" si="181"/>
        <v>328.125</v>
      </c>
      <c r="D1992" s="13">
        <f>32767+13358</f>
        <v>46125</v>
      </c>
      <c r="F1992" s="11">
        <v>1982</v>
      </c>
      <c r="G1992" s="12">
        <f t="shared" si="182"/>
        <v>46453.125</v>
      </c>
      <c r="H1992" s="12">
        <f t="shared" si="183"/>
        <v>3.125</v>
      </c>
      <c r="I1992" s="13">
        <f>32767+13683</f>
        <v>46450</v>
      </c>
      <c r="K1992" s="11">
        <v>1982</v>
      </c>
      <c r="L1992" s="12">
        <f t="shared" si="184"/>
        <v>46453.125</v>
      </c>
      <c r="M1992" s="12">
        <f t="shared" si="185"/>
        <v>3.125</v>
      </c>
      <c r="N1992" s="13">
        <f>32767+13683</f>
        <v>46450</v>
      </c>
    </row>
    <row r="1993" spans="1:14" x14ac:dyDescent="0.25">
      <c r="A1993" s="11">
        <v>1983</v>
      </c>
      <c r="B1993" s="12">
        <f t="shared" si="180"/>
        <v>46476.5625</v>
      </c>
      <c r="C1993" s="12">
        <f t="shared" si="181"/>
        <v>351.5625</v>
      </c>
      <c r="D1993" s="13">
        <f>32767+13358</f>
        <v>46125</v>
      </c>
      <c r="F1993" s="11">
        <v>1983</v>
      </c>
      <c r="G1993" s="12">
        <f t="shared" si="182"/>
        <v>46476.5625</v>
      </c>
      <c r="H1993" s="12">
        <f t="shared" si="183"/>
        <v>1.5625</v>
      </c>
      <c r="I1993" s="13">
        <f>32767+13708</f>
        <v>46475</v>
      </c>
      <c r="K1993" s="11">
        <v>1983</v>
      </c>
      <c r="L1993" s="12">
        <f t="shared" si="184"/>
        <v>46476.5625</v>
      </c>
      <c r="M1993" s="12">
        <f t="shared" si="185"/>
        <v>1.5625</v>
      </c>
      <c r="N1993" s="13">
        <f>32767+13708</f>
        <v>46475</v>
      </c>
    </row>
    <row r="1994" spans="1:14" x14ac:dyDescent="0.25">
      <c r="A1994" s="11">
        <v>1984</v>
      </c>
      <c r="B1994" s="12">
        <f t="shared" si="180"/>
        <v>46500</v>
      </c>
      <c r="C1994" s="12">
        <f t="shared" si="181"/>
        <v>0</v>
      </c>
      <c r="D1994" s="13">
        <f>32767+13733</f>
        <v>46500</v>
      </c>
      <c r="F1994" s="11">
        <v>1984</v>
      </c>
      <c r="G1994" s="12">
        <f t="shared" si="182"/>
        <v>46500</v>
      </c>
      <c r="H1994" s="12">
        <f t="shared" si="183"/>
        <v>0</v>
      </c>
      <c r="I1994" s="13">
        <f>32767+13733</f>
        <v>46500</v>
      </c>
      <c r="K1994" s="11">
        <v>1984</v>
      </c>
      <c r="L1994" s="12">
        <f t="shared" si="184"/>
        <v>46500</v>
      </c>
      <c r="M1994" s="12">
        <f t="shared" si="185"/>
        <v>0</v>
      </c>
      <c r="N1994" s="13">
        <f>32767+13733</f>
        <v>46500</v>
      </c>
    </row>
    <row r="1995" spans="1:14" x14ac:dyDescent="0.25">
      <c r="A1995" s="11">
        <v>1985</v>
      </c>
      <c r="B1995" s="12">
        <f t="shared" si="180"/>
        <v>46523.4375</v>
      </c>
      <c r="C1995" s="12">
        <f t="shared" si="181"/>
        <v>23.4375</v>
      </c>
      <c r="D1995" s="13">
        <f>32767+13733</f>
        <v>46500</v>
      </c>
      <c r="F1995" s="11">
        <v>1985</v>
      </c>
      <c r="G1995" s="12">
        <f t="shared" si="182"/>
        <v>46523.4375</v>
      </c>
      <c r="H1995" s="12">
        <f t="shared" si="183"/>
        <v>13.4375</v>
      </c>
      <c r="I1995" s="13">
        <f>32767+13743</f>
        <v>46510</v>
      </c>
      <c r="K1995" s="11">
        <v>1985</v>
      </c>
      <c r="L1995" s="12">
        <f t="shared" si="184"/>
        <v>46523.4375</v>
      </c>
      <c r="M1995" s="12">
        <f t="shared" si="185"/>
        <v>13.4375</v>
      </c>
      <c r="N1995" s="13">
        <f>32767+13743</f>
        <v>46510</v>
      </c>
    </row>
    <row r="1996" spans="1:14" x14ac:dyDescent="0.25">
      <c r="A1996" s="11">
        <v>1986</v>
      </c>
      <c r="B1996" s="12">
        <f t="shared" si="180"/>
        <v>46546.875</v>
      </c>
      <c r="C1996" s="12">
        <f t="shared" si="181"/>
        <v>46.875</v>
      </c>
      <c r="D1996" s="13">
        <f>32767+13733</f>
        <v>46500</v>
      </c>
      <c r="F1996" s="11">
        <v>1986</v>
      </c>
      <c r="G1996" s="12">
        <f t="shared" si="182"/>
        <v>46546.875</v>
      </c>
      <c r="H1996" s="12">
        <f t="shared" si="183"/>
        <v>11.875</v>
      </c>
      <c r="I1996" s="13">
        <f>32767+13768</f>
        <v>46535</v>
      </c>
      <c r="K1996" s="11">
        <v>1986</v>
      </c>
      <c r="L1996" s="12">
        <f t="shared" si="184"/>
        <v>46546.875</v>
      </c>
      <c r="M1996" s="12">
        <f t="shared" si="185"/>
        <v>11.875</v>
      </c>
      <c r="N1996" s="13">
        <f>32767+13768</f>
        <v>46535</v>
      </c>
    </row>
    <row r="1997" spans="1:14" x14ac:dyDescent="0.25">
      <c r="A1997" s="11">
        <v>1987</v>
      </c>
      <c r="B1997" s="12">
        <f t="shared" ref="B1997:B2057" si="186">A1997*375/16</f>
        <v>46570.3125</v>
      </c>
      <c r="C1997" s="12">
        <f t="shared" ref="C1997:C2057" si="187">B1997-D1997</f>
        <v>70.3125</v>
      </c>
      <c r="D1997" s="13">
        <f>32767+13733</f>
        <v>46500</v>
      </c>
      <c r="F1997" s="11">
        <v>1987</v>
      </c>
      <c r="G1997" s="12">
        <f t="shared" ref="G1997:G2057" si="188">F1997*375/16</f>
        <v>46570.3125</v>
      </c>
      <c r="H1997" s="12">
        <f t="shared" ref="H1997:H2057" si="189">G1997-I1997</f>
        <v>10.3125</v>
      </c>
      <c r="I1997" s="13">
        <f>32767+13793</f>
        <v>46560</v>
      </c>
      <c r="K1997" s="11">
        <v>1987</v>
      </c>
      <c r="L1997" s="12">
        <f t="shared" ref="L1997:L2057" si="190">K1997*375/16</f>
        <v>46570.3125</v>
      </c>
      <c r="M1997" s="12">
        <f t="shared" ref="M1997:M2057" si="191">L1997-N1997</f>
        <v>10.3125</v>
      </c>
      <c r="N1997" s="13">
        <f>32767+13793</f>
        <v>46560</v>
      </c>
    </row>
    <row r="1998" spans="1:14" x14ac:dyDescent="0.25">
      <c r="A1998" s="11">
        <v>1988</v>
      </c>
      <c r="B1998" s="12">
        <f t="shared" si="186"/>
        <v>46593.75</v>
      </c>
      <c r="C1998" s="12">
        <f t="shared" si="187"/>
        <v>93.75</v>
      </c>
      <c r="D1998" s="13">
        <f>32767+13733</f>
        <v>46500</v>
      </c>
      <c r="F1998" s="11">
        <v>1988</v>
      </c>
      <c r="G1998" s="12">
        <f t="shared" si="188"/>
        <v>46593.75</v>
      </c>
      <c r="H1998" s="12">
        <f t="shared" si="189"/>
        <v>8.75</v>
      </c>
      <c r="I1998" s="13">
        <f>32767+13818</f>
        <v>46585</v>
      </c>
      <c r="K1998" s="11">
        <v>1988</v>
      </c>
      <c r="L1998" s="12">
        <f t="shared" si="190"/>
        <v>46593.75</v>
      </c>
      <c r="M1998" s="12">
        <f t="shared" si="191"/>
        <v>8.75</v>
      </c>
      <c r="N1998" s="13">
        <f>32767+13818</f>
        <v>46585</v>
      </c>
    </row>
    <row r="1999" spans="1:14" x14ac:dyDescent="0.25">
      <c r="A1999" s="11">
        <v>1989</v>
      </c>
      <c r="B1999" s="12">
        <f t="shared" si="186"/>
        <v>46617.1875</v>
      </c>
      <c r="C1999" s="12">
        <f t="shared" si="187"/>
        <v>117.1875</v>
      </c>
      <c r="D1999" s="13">
        <f>32767+13733</f>
        <v>46500</v>
      </c>
      <c r="F1999" s="11">
        <v>1989</v>
      </c>
      <c r="G1999" s="12">
        <f t="shared" si="188"/>
        <v>46617.1875</v>
      </c>
      <c r="H1999" s="12">
        <f t="shared" si="189"/>
        <v>7.1875</v>
      </c>
      <c r="I1999" s="13">
        <f>32767+13843</f>
        <v>46610</v>
      </c>
      <c r="K1999" s="11">
        <v>1989</v>
      </c>
      <c r="L1999" s="12">
        <f t="shared" si="190"/>
        <v>46617.1875</v>
      </c>
      <c r="M1999" s="12">
        <f t="shared" si="191"/>
        <v>7.1875</v>
      </c>
      <c r="N1999" s="13">
        <f>32767+13843</f>
        <v>46610</v>
      </c>
    </row>
    <row r="2000" spans="1:14" x14ac:dyDescent="0.25">
      <c r="A2000" s="11">
        <v>1990</v>
      </c>
      <c r="B2000" s="12">
        <f t="shared" si="186"/>
        <v>46640.625</v>
      </c>
      <c r="C2000" s="12">
        <f t="shared" si="187"/>
        <v>140.625</v>
      </c>
      <c r="D2000" s="13">
        <f>32767+13733</f>
        <v>46500</v>
      </c>
      <c r="F2000" s="11">
        <v>1990</v>
      </c>
      <c r="G2000" s="12">
        <f t="shared" si="188"/>
        <v>46640.625</v>
      </c>
      <c r="H2000" s="12">
        <f t="shared" si="189"/>
        <v>5.625</v>
      </c>
      <c r="I2000" s="13">
        <f>32767+13868</f>
        <v>46635</v>
      </c>
      <c r="K2000" s="11">
        <v>1990</v>
      </c>
      <c r="L2000" s="12">
        <f t="shared" si="190"/>
        <v>46640.625</v>
      </c>
      <c r="M2000" s="12">
        <f t="shared" si="191"/>
        <v>5.625</v>
      </c>
      <c r="N2000" s="13">
        <f>32767+13868</f>
        <v>46635</v>
      </c>
    </row>
    <row r="2001" spans="1:14" x14ac:dyDescent="0.25">
      <c r="A2001" s="11">
        <v>1991</v>
      </c>
      <c r="B2001" s="12">
        <f t="shared" si="186"/>
        <v>46664.0625</v>
      </c>
      <c r="C2001" s="12">
        <f t="shared" si="187"/>
        <v>164.0625</v>
      </c>
      <c r="D2001" s="13">
        <f>32767+13733</f>
        <v>46500</v>
      </c>
      <c r="F2001" s="11">
        <v>1991</v>
      </c>
      <c r="G2001" s="12">
        <f t="shared" si="188"/>
        <v>46664.0625</v>
      </c>
      <c r="H2001" s="12">
        <f t="shared" si="189"/>
        <v>4.0625</v>
      </c>
      <c r="I2001" s="13">
        <f>32767+13893</f>
        <v>46660</v>
      </c>
      <c r="K2001" s="11">
        <v>1991</v>
      </c>
      <c r="L2001" s="12">
        <f t="shared" si="190"/>
        <v>46664.0625</v>
      </c>
      <c r="M2001" s="12">
        <f t="shared" si="191"/>
        <v>4.0625</v>
      </c>
      <c r="N2001" s="13">
        <f>32767+13893</f>
        <v>46660</v>
      </c>
    </row>
    <row r="2002" spans="1:14" x14ac:dyDescent="0.25">
      <c r="A2002" s="11">
        <v>1992</v>
      </c>
      <c r="B2002" s="12">
        <f t="shared" si="186"/>
        <v>46687.5</v>
      </c>
      <c r="C2002" s="12">
        <f t="shared" si="187"/>
        <v>187.5</v>
      </c>
      <c r="D2002" s="13">
        <f>32767+13733</f>
        <v>46500</v>
      </c>
      <c r="F2002" s="11">
        <v>1992</v>
      </c>
      <c r="G2002" s="12">
        <f t="shared" si="188"/>
        <v>46687.5</v>
      </c>
      <c r="H2002" s="12">
        <f t="shared" si="189"/>
        <v>2.5</v>
      </c>
      <c r="I2002" s="13">
        <f>32767+13918</f>
        <v>46685</v>
      </c>
      <c r="K2002" s="11">
        <v>1992</v>
      </c>
      <c r="L2002" s="12">
        <f t="shared" si="190"/>
        <v>46687.5</v>
      </c>
      <c r="M2002" s="12">
        <f t="shared" si="191"/>
        <v>2.5</v>
      </c>
      <c r="N2002" s="13">
        <f>32767+13918</f>
        <v>46685</v>
      </c>
    </row>
    <row r="2003" spans="1:14" x14ac:dyDescent="0.25">
      <c r="A2003" s="11">
        <v>1993</v>
      </c>
      <c r="B2003" s="12">
        <f t="shared" si="186"/>
        <v>46710.9375</v>
      </c>
      <c r="C2003" s="12">
        <f t="shared" si="187"/>
        <v>210.9375</v>
      </c>
      <c r="D2003" s="13">
        <f>32767+13733</f>
        <v>46500</v>
      </c>
      <c r="F2003" s="11">
        <v>1993</v>
      </c>
      <c r="G2003" s="12">
        <f t="shared" si="188"/>
        <v>46710.9375</v>
      </c>
      <c r="H2003" s="12">
        <f t="shared" si="189"/>
        <v>10.9375</v>
      </c>
      <c r="I2003" s="13">
        <f>32767+13933</f>
        <v>46700</v>
      </c>
      <c r="K2003" s="11">
        <v>1993</v>
      </c>
      <c r="L2003" s="12">
        <f t="shared" si="190"/>
        <v>46710.9375</v>
      </c>
      <c r="M2003" s="12">
        <f t="shared" si="191"/>
        <v>10.9375</v>
      </c>
      <c r="N2003" s="13">
        <f>32767+13933</f>
        <v>46700</v>
      </c>
    </row>
    <row r="2004" spans="1:14" x14ac:dyDescent="0.25">
      <c r="A2004" s="11">
        <v>1994</v>
      </c>
      <c r="B2004" s="12">
        <f t="shared" si="186"/>
        <v>46734.375</v>
      </c>
      <c r="C2004" s="12">
        <f t="shared" si="187"/>
        <v>234.375</v>
      </c>
      <c r="D2004" s="13">
        <f>32767+13733</f>
        <v>46500</v>
      </c>
      <c r="F2004" s="11">
        <v>1994</v>
      </c>
      <c r="G2004" s="12">
        <f t="shared" si="188"/>
        <v>46734.375</v>
      </c>
      <c r="H2004" s="12">
        <f t="shared" si="189"/>
        <v>9.375</v>
      </c>
      <c r="I2004" s="13">
        <f>32767+13958</f>
        <v>46725</v>
      </c>
      <c r="K2004" s="11">
        <v>1994</v>
      </c>
      <c r="L2004" s="12">
        <f t="shared" si="190"/>
        <v>46734.375</v>
      </c>
      <c r="M2004" s="12">
        <f t="shared" si="191"/>
        <v>9.375</v>
      </c>
      <c r="N2004" s="13">
        <f>32767+13958</f>
        <v>46725</v>
      </c>
    </row>
    <row r="2005" spans="1:14" x14ac:dyDescent="0.25">
      <c r="A2005" s="11">
        <v>1995</v>
      </c>
      <c r="B2005" s="12">
        <f t="shared" si="186"/>
        <v>46757.8125</v>
      </c>
      <c r="C2005" s="12">
        <f t="shared" si="187"/>
        <v>257.8125</v>
      </c>
      <c r="D2005" s="13">
        <f>32767+13733</f>
        <v>46500</v>
      </c>
      <c r="F2005" s="11">
        <v>1995</v>
      </c>
      <c r="G2005" s="12">
        <f t="shared" si="188"/>
        <v>46757.8125</v>
      </c>
      <c r="H2005" s="12">
        <f t="shared" si="189"/>
        <v>7.8125</v>
      </c>
      <c r="I2005" s="13">
        <f>32767+13983</f>
        <v>46750</v>
      </c>
      <c r="K2005" s="11">
        <v>1995</v>
      </c>
      <c r="L2005" s="12">
        <f t="shared" si="190"/>
        <v>46757.8125</v>
      </c>
      <c r="M2005" s="12">
        <f t="shared" si="191"/>
        <v>7.8125</v>
      </c>
      <c r="N2005" s="13">
        <f>32767+13983</f>
        <v>46750</v>
      </c>
    </row>
    <row r="2006" spans="1:14" x14ac:dyDescent="0.25">
      <c r="A2006" s="11">
        <v>1996</v>
      </c>
      <c r="B2006" s="12">
        <f t="shared" si="186"/>
        <v>46781.25</v>
      </c>
      <c r="C2006" s="12">
        <f t="shared" si="187"/>
        <v>281.25</v>
      </c>
      <c r="D2006" s="13">
        <f>32767+13733</f>
        <v>46500</v>
      </c>
      <c r="F2006" s="11">
        <v>1996</v>
      </c>
      <c r="G2006" s="12">
        <f t="shared" si="188"/>
        <v>46781.25</v>
      </c>
      <c r="H2006" s="12">
        <f t="shared" si="189"/>
        <v>6.25</v>
      </c>
      <c r="I2006" s="13">
        <f>32767+14008</f>
        <v>46775</v>
      </c>
      <c r="K2006" s="11">
        <v>1996</v>
      </c>
      <c r="L2006" s="12">
        <f t="shared" si="190"/>
        <v>46781.25</v>
      </c>
      <c r="M2006" s="12">
        <f t="shared" si="191"/>
        <v>6.25</v>
      </c>
      <c r="N2006" s="13">
        <f>32767+14008</f>
        <v>46775</v>
      </c>
    </row>
    <row r="2007" spans="1:14" x14ac:dyDescent="0.25">
      <c r="A2007" s="11">
        <v>1997</v>
      </c>
      <c r="B2007" s="12">
        <f t="shared" si="186"/>
        <v>46804.6875</v>
      </c>
      <c r="C2007" s="12">
        <f t="shared" si="187"/>
        <v>304.6875</v>
      </c>
      <c r="D2007" s="13">
        <f>32767+13733</f>
        <v>46500</v>
      </c>
      <c r="F2007" s="11">
        <v>1997</v>
      </c>
      <c r="G2007" s="12">
        <f t="shared" si="188"/>
        <v>46804.6875</v>
      </c>
      <c r="H2007" s="12">
        <f t="shared" si="189"/>
        <v>4.6875</v>
      </c>
      <c r="I2007" s="13">
        <f>32767+14033</f>
        <v>46800</v>
      </c>
      <c r="K2007" s="11">
        <v>1997</v>
      </c>
      <c r="L2007" s="12">
        <f t="shared" si="190"/>
        <v>46804.6875</v>
      </c>
      <c r="M2007" s="12">
        <f t="shared" si="191"/>
        <v>4.6875</v>
      </c>
      <c r="N2007" s="13">
        <f>32767+14033</f>
        <v>46800</v>
      </c>
    </row>
    <row r="2008" spans="1:14" x14ac:dyDescent="0.25">
      <c r="A2008" s="11">
        <v>1998</v>
      </c>
      <c r="B2008" s="12">
        <f t="shared" si="186"/>
        <v>46828.125</v>
      </c>
      <c r="C2008" s="12">
        <f t="shared" si="187"/>
        <v>328.125</v>
      </c>
      <c r="D2008" s="13">
        <f>32767+13733</f>
        <v>46500</v>
      </c>
      <c r="F2008" s="11">
        <v>1998</v>
      </c>
      <c r="G2008" s="12">
        <f t="shared" si="188"/>
        <v>46828.125</v>
      </c>
      <c r="H2008" s="12">
        <f t="shared" si="189"/>
        <v>3.125</v>
      </c>
      <c r="I2008" s="13">
        <f>32767+14058</f>
        <v>46825</v>
      </c>
      <c r="K2008" s="11">
        <v>1998</v>
      </c>
      <c r="L2008" s="12">
        <f t="shared" si="190"/>
        <v>46828.125</v>
      </c>
      <c r="M2008" s="12">
        <f t="shared" si="191"/>
        <v>3.125</v>
      </c>
      <c r="N2008" s="13">
        <f>32767+14058</f>
        <v>46825</v>
      </c>
    </row>
    <row r="2009" spans="1:14" x14ac:dyDescent="0.25">
      <c r="A2009" s="11">
        <v>1999</v>
      </c>
      <c r="B2009" s="12">
        <f t="shared" si="186"/>
        <v>46851.5625</v>
      </c>
      <c r="C2009" s="12">
        <f t="shared" si="187"/>
        <v>351.5625</v>
      </c>
      <c r="D2009" s="13">
        <f>32767+13733</f>
        <v>46500</v>
      </c>
      <c r="F2009" s="11">
        <v>1999</v>
      </c>
      <c r="G2009" s="12">
        <f t="shared" si="188"/>
        <v>46851.5625</v>
      </c>
      <c r="H2009" s="12">
        <f t="shared" si="189"/>
        <v>1.5625</v>
      </c>
      <c r="I2009" s="13">
        <f>32767+14083</f>
        <v>46850</v>
      </c>
      <c r="K2009" s="11">
        <v>1999</v>
      </c>
      <c r="L2009" s="12">
        <f t="shared" si="190"/>
        <v>46851.5625</v>
      </c>
      <c r="M2009" s="12">
        <f t="shared" si="191"/>
        <v>1.5625</v>
      </c>
      <c r="N2009" s="13">
        <f>32767+14083</f>
        <v>46850</v>
      </c>
    </row>
    <row r="2010" spans="1:14" x14ac:dyDescent="0.25">
      <c r="A2010" s="11">
        <v>2000</v>
      </c>
      <c r="B2010" s="12">
        <f t="shared" si="186"/>
        <v>46875</v>
      </c>
      <c r="C2010" s="12">
        <f t="shared" si="187"/>
        <v>0</v>
      </c>
      <c r="D2010" s="13">
        <f>32767+14108</f>
        <v>46875</v>
      </c>
      <c r="F2010" s="11">
        <v>2000</v>
      </c>
      <c r="G2010" s="12">
        <f t="shared" si="188"/>
        <v>46875</v>
      </c>
      <c r="H2010" s="12">
        <f t="shared" si="189"/>
        <v>0</v>
      </c>
      <c r="I2010" s="13">
        <f>32767+14108</f>
        <v>46875</v>
      </c>
      <c r="K2010" s="11">
        <v>2000</v>
      </c>
      <c r="L2010" s="12">
        <f t="shared" si="190"/>
        <v>46875</v>
      </c>
      <c r="M2010" s="12">
        <f t="shared" si="191"/>
        <v>0</v>
      </c>
      <c r="N2010" s="13">
        <f>32767+14108</f>
        <v>46875</v>
      </c>
    </row>
    <row r="2011" spans="1:14" x14ac:dyDescent="0.25">
      <c r="A2011" s="11">
        <v>2001</v>
      </c>
      <c r="B2011" s="12">
        <f t="shared" si="186"/>
        <v>46898.4375</v>
      </c>
      <c r="C2011" s="12">
        <f t="shared" si="187"/>
        <v>23.4375</v>
      </c>
      <c r="D2011" s="13">
        <f>32767+14108</f>
        <v>46875</v>
      </c>
      <c r="F2011" s="11">
        <v>2001</v>
      </c>
      <c r="G2011" s="12">
        <f t="shared" si="188"/>
        <v>46898.4375</v>
      </c>
      <c r="H2011" s="12">
        <f t="shared" si="189"/>
        <v>13.4375</v>
      </c>
      <c r="I2011" s="13">
        <f>32767+14118</f>
        <v>46885</v>
      </c>
      <c r="K2011" s="11">
        <v>2001</v>
      </c>
      <c r="L2011" s="12">
        <f t="shared" si="190"/>
        <v>46898.4375</v>
      </c>
      <c r="M2011" s="12">
        <f t="shared" si="191"/>
        <v>13.4375</v>
      </c>
      <c r="N2011" s="13">
        <f>32767+14118</f>
        <v>46885</v>
      </c>
    </row>
    <row r="2012" spans="1:14" x14ac:dyDescent="0.25">
      <c r="A2012" s="11">
        <v>2002</v>
      </c>
      <c r="B2012" s="12">
        <f t="shared" si="186"/>
        <v>46921.875</v>
      </c>
      <c r="C2012" s="12">
        <f t="shared" si="187"/>
        <v>46.875</v>
      </c>
      <c r="D2012" s="13">
        <f>32767+14108</f>
        <v>46875</v>
      </c>
      <c r="F2012" s="11">
        <v>2002</v>
      </c>
      <c r="G2012" s="12">
        <f t="shared" si="188"/>
        <v>46921.875</v>
      </c>
      <c r="H2012" s="12">
        <f t="shared" si="189"/>
        <v>11.875</v>
      </c>
      <c r="I2012" s="13">
        <f>32767+14143</f>
        <v>46910</v>
      </c>
      <c r="K2012" s="11">
        <v>2002</v>
      </c>
      <c r="L2012" s="12">
        <f t="shared" si="190"/>
        <v>46921.875</v>
      </c>
      <c r="M2012" s="12">
        <f t="shared" si="191"/>
        <v>11.875</v>
      </c>
      <c r="N2012" s="13">
        <f>32767+14143</f>
        <v>46910</v>
      </c>
    </row>
    <row r="2013" spans="1:14" x14ac:dyDescent="0.25">
      <c r="A2013" s="11">
        <v>2003</v>
      </c>
      <c r="B2013" s="12">
        <f t="shared" si="186"/>
        <v>46945.3125</v>
      </c>
      <c r="C2013" s="12">
        <f t="shared" si="187"/>
        <v>70.3125</v>
      </c>
      <c r="D2013" s="13">
        <f>32767+14108</f>
        <v>46875</v>
      </c>
      <c r="F2013" s="11">
        <v>2003</v>
      </c>
      <c r="G2013" s="12">
        <f t="shared" si="188"/>
        <v>46945.3125</v>
      </c>
      <c r="H2013" s="12">
        <f t="shared" si="189"/>
        <v>10.3125</v>
      </c>
      <c r="I2013" s="13">
        <f>32767+14168</f>
        <v>46935</v>
      </c>
      <c r="K2013" s="11">
        <v>2003</v>
      </c>
      <c r="L2013" s="12">
        <f t="shared" si="190"/>
        <v>46945.3125</v>
      </c>
      <c r="M2013" s="12">
        <f t="shared" si="191"/>
        <v>10.3125</v>
      </c>
      <c r="N2013" s="13">
        <f>32767+14168</f>
        <v>46935</v>
      </c>
    </row>
    <row r="2014" spans="1:14" x14ac:dyDescent="0.25">
      <c r="A2014" s="11">
        <v>2004</v>
      </c>
      <c r="B2014" s="12">
        <f t="shared" si="186"/>
        <v>46968.75</v>
      </c>
      <c r="C2014" s="12">
        <f t="shared" si="187"/>
        <v>93.75</v>
      </c>
      <c r="D2014" s="13">
        <f>32767+14108</f>
        <v>46875</v>
      </c>
      <c r="F2014" s="11">
        <v>2004</v>
      </c>
      <c r="G2014" s="12">
        <f t="shared" si="188"/>
        <v>46968.75</v>
      </c>
      <c r="H2014" s="12">
        <f t="shared" si="189"/>
        <v>8.75</v>
      </c>
      <c r="I2014" s="13">
        <f>32767+14193</f>
        <v>46960</v>
      </c>
      <c r="K2014" s="11">
        <v>2004</v>
      </c>
      <c r="L2014" s="12">
        <f t="shared" si="190"/>
        <v>46968.75</v>
      </c>
      <c r="M2014" s="12">
        <f t="shared" si="191"/>
        <v>8.75</v>
      </c>
      <c r="N2014" s="13">
        <f>32767+14193</f>
        <v>46960</v>
      </c>
    </row>
    <row r="2015" spans="1:14" x14ac:dyDescent="0.25">
      <c r="A2015" s="11">
        <v>2005</v>
      </c>
      <c r="B2015" s="12">
        <f t="shared" si="186"/>
        <v>46992.1875</v>
      </c>
      <c r="C2015" s="12">
        <f t="shared" si="187"/>
        <v>117.1875</v>
      </c>
      <c r="D2015" s="13">
        <f>32767+14108</f>
        <v>46875</v>
      </c>
      <c r="F2015" s="11">
        <v>2005</v>
      </c>
      <c r="G2015" s="12">
        <f t="shared" si="188"/>
        <v>46992.1875</v>
      </c>
      <c r="H2015" s="12">
        <f t="shared" si="189"/>
        <v>7.1875</v>
      </c>
      <c r="I2015" s="13">
        <f>32767+14218</f>
        <v>46985</v>
      </c>
      <c r="K2015" s="11">
        <v>2005</v>
      </c>
      <c r="L2015" s="12">
        <f t="shared" si="190"/>
        <v>46992.1875</v>
      </c>
      <c r="M2015" s="12">
        <f t="shared" si="191"/>
        <v>7.1875</v>
      </c>
      <c r="N2015" s="13">
        <f>32767+14218</f>
        <v>46985</v>
      </c>
    </row>
    <row r="2016" spans="1:14" x14ac:dyDescent="0.25">
      <c r="A2016" s="11">
        <v>2006</v>
      </c>
      <c r="B2016" s="12">
        <f t="shared" si="186"/>
        <v>47015.625</v>
      </c>
      <c r="C2016" s="12">
        <f t="shared" si="187"/>
        <v>140.625</v>
      </c>
      <c r="D2016" s="13">
        <f>32767+14108</f>
        <v>46875</v>
      </c>
      <c r="F2016" s="11">
        <v>2006</v>
      </c>
      <c r="G2016" s="12">
        <f t="shared" si="188"/>
        <v>47015.625</v>
      </c>
      <c r="H2016" s="12">
        <f t="shared" si="189"/>
        <v>5.625</v>
      </c>
      <c r="I2016" s="13">
        <f>32767+14243</f>
        <v>47010</v>
      </c>
      <c r="K2016" s="11">
        <v>2006</v>
      </c>
      <c r="L2016" s="12">
        <f t="shared" si="190"/>
        <v>47015.625</v>
      </c>
      <c r="M2016" s="12">
        <f t="shared" si="191"/>
        <v>5.625</v>
      </c>
      <c r="N2016" s="13">
        <f>32767+14243</f>
        <v>47010</v>
      </c>
    </row>
    <row r="2017" spans="1:14" x14ac:dyDescent="0.25">
      <c r="A2017" s="11">
        <v>2007</v>
      </c>
      <c r="B2017" s="12">
        <f t="shared" si="186"/>
        <v>47039.0625</v>
      </c>
      <c r="C2017" s="12">
        <f t="shared" si="187"/>
        <v>164.0625</v>
      </c>
      <c r="D2017" s="13">
        <f>32767+14108</f>
        <v>46875</v>
      </c>
      <c r="F2017" s="11">
        <v>2007</v>
      </c>
      <c r="G2017" s="12">
        <f t="shared" si="188"/>
        <v>47039.0625</v>
      </c>
      <c r="H2017" s="12">
        <f t="shared" si="189"/>
        <v>4.0625</v>
      </c>
      <c r="I2017" s="13">
        <f>32767+14268</f>
        <v>47035</v>
      </c>
      <c r="K2017" s="11">
        <v>2007</v>
      </c>
      <c r="L2017" s="12">
        <f t="shared" si="190"/>
        <v>47039.0625</v>
      </c>
      <c r="M2017" s="12">
        <f t="shared" si="191"/>
        <v>4.0625</v>
      </c>
      <c r="N2017" s="13">
        <f>32767+14268</f>
        <v>47035</v>
      </c>
    </row>
    <row r="2018" spans="1:14" x14ac:dyDescent="0.25">
      <c r="A2018" s="11">
        <v>2008</v>
      </c>
      <c r="B2018" s="12">
        <f t="shared" si="186"/>
        <v>47062.5</v>
      </c>
      <c r="C2018" s="12">
        <f t="shared" si="187"/>
        <v>187.5</v>
      </c>
      <c r="D2018" s="13">
        <f>32767+14108</f>
        <v>46875</v>
      </c>
      <c r="F2018" s="11">
        <v>2008</v>
      </c>
      <c r="G2018" s="12">
        <f t="shared" si="188"/>
        <v>47062.5</v>
      </c>
      <c r="H2018" s="12">
        <f t="shared" si="189"/>
        <v>2.5</v>
      </c>
      <c r="I2018" s="13">
        <f>32767+14293</f>
        <v>47060</v>
      </c>
      <c r="K2018" s="11">
        <v>2008</v>
      </c>
      <c r="L2018" s="12">
        <f t="shared" si="190"/>
        <v>47062.5</v>
      </c>
      <c r="M2018" s="12">
        <f t="shared" si="191"/>
        <v>2.5</v>
      </c>
      <c r="N2018" s="13">
        <f>32767+14293</f>
        <v>47060</v>
      </c>
    </row>
    <row r="2019" spans="1:14" x14ac:dyDescent="0.25">
      <c r="A2019" s="11">
        <v>2009</v>
      </c>
      <c r="B2019" s="12">
        <f t="shared" si="186"/>
        <v>47085.9375</v>
      </c>
      <c r="C2019" s="12">
        <f t="shared" si="187"/>
        <v>210.9375</v>
      </c>
      <c r="D2019" s="13">
        <f>32767+14108</f>
        <v>46875</v>
      </c>
      <c r="F2019" s="11">
        <v>2009</v>
      </c>
      <c r="G2019" s="12">
        <f t="shared" si="188"/>
        <v>47085.9375</v>
      </c>
      <c r="H2019" s="12">
        <f t="shared" si="189"/>
        <v>10.9375</v>
      </c>
      <c r="I2019" s="13">
        <f>32767+14308</f>
        <v>47075</v>
      </c>
      <c r="K2019" s="11">
        <v>2009</v>
      </c>
      <c r="L2019" s="12">
        <f t="shared" si="190"/>
        <v>47085.9375</v>
      </c>
      <c r="M2019" s="12">
        <f t="shared" si="191"/>
        <v>10.9375</v>
      </c>
      <c r="N2019" s="13">
        <f>32767+14308</f>
        <v>47075</v>
      </c>
    </row>
    <row r="2020" spans="1:14" x14ac:dyDescent="0.25">
      <c r="A2020" s="11">
        <v>2010</v>
      </c>
      <c r="B2020" s="12">
        <f t="shared" si="186"/>
        <v>47109.375</v>
      </c>
      <c r="C2020" s="12">
        <f t="shared" si="187"/>
        <v>234.375</v>
      </c>
      <c r="D2020" s="13">
        <f>32767+14108</f>
        <v>46875</v>
      </c>
      <c r="F2020" s="11">
        <v>2010</v>
      </c>
      <c r="G2020" s="12">
        <f t="shared" si="188"/>
        <v>47109.375</v>
      </c>
      <c r="H2020" s="12">
        <f t="shared" si="189"/>
        <v>9.375</v>
      </c>
      <c r="I2020" s="13">
        <f>32767+14333</f>
        <v>47100</v>
      </c>
      <c r="K2020" s="11">
        <v>2010</v>
      </c>
      <c r="L2020" s="12">
        <f t="shared" si="190"/>
        <v>47109.375</v>
      </c>
      <c r="M2020" s="12">
        <f t="shared" si="191"/>
        <v>9.375</v>
      </c>
      <c r="N2020" s="13">
        <f>32767+14333</f>
        <v>47100</v>
      </c>
    </row>
    <row r="2021" spans="1:14" x14ac:dyDescent="0.25">
      <c r="A2021" s="11">
        <v>2011</v>
      </c>
      <c r="B2021" s="12">
        <f t="shared" si="186"/>
        <v>47132.8125</v>
      </c>
      <c r="C2021" s="12">
        <f t="shared" si="187"/>
        <v>257.8125</v>
      </c>
      <c r="D2021" s="13">
        <f>32767+14108</f>
        <v>46875</v>
      </c>
      <c r="F2021" s="11">
        <v>2011</v>
      </c>
      <c r="G2021" s="12">
        <f t="shared" si="188"/>
        <v>47132.8125</v>
      </c>
      <c r="H2021" s="12">
        <f t="shared" si="189"/>
        <v>7.8125</v>
      </c>
      <c r="I2021" s="13">
        <f>32767+14358</f>
        <v>47125</v>
      </c>
      <c r="K2021" s="11">
        <v>2011</v>
      </c>
      <c r="L2021" s="12">
        <f t="shared" si="190"/>
        <v>47132.8125</v>
      </c>
      <c r="M2021" s="12">
        <f t="shared" si="191"/>
        <v>7.8125</v>
      </c>
      <c r="N2021" s="13">
        <f>32767+14358</f>
        <v>47125</v>
      </c>
    </row>
    <row r="2022" spans="1:14" x14ac:dyDescent="0.25">
      <c r="A2022" s="11">
        <v>2012</v>
      </c>
      <c r="B2022" s="12">
        <f t="shared" si="186"/>
        <v>47156.25</v>
      </c>
      <c r="C2022" s="12">
        <f t="shared" si="187"/>
        <v>281.25</v>
      </c>
      <c r="D2022" s="13">
        <f>32767+14108</f>
        <v>46875</v>
      </c>
      <c r="F2022" s="11">
        <v>2012</v>
      </c>
      <c r="G2022" s="12">
        <f t="shared" si="188"/>
        <v>47156.25</v>
      </c>
      <c r="H2022" s="12">
        <f t="shared" si="189"/>
        <v>6.25</v>
      </c>
      <c r="I2022" s="13">
        <f>32767+14383</f>
        <v>47150</v>
      </c>
      <c r="K2022" s="11">
        <v>2012</v>
      </c>
      <c r="L2022" s="12">
        <f t="shared" si="190"/>
        <v>47156.25</v>
      </c>
      <c r="M2022" s="12">
        <f t="shared" si="191"/>
        <v>6.25</v>
      </c>
      <c r="N2022" s="13">
        <f>32767+14383</f>
        <v>47150</v>
      </c>
    </row>
    <row r="2023" spans="1:14" x14ac:dyDescent="0.25">
      <c r="A2023" s="11">
        <v>2013</v>
      </c>
      <c r="B2023" s="12">
        <f t="shared" si="186"/>
        <v>47179.6875</v>
      </c>
      <c r="C2023" s="12">
        <f t="shared" si="187"/>
        <v>304.6875</v>
      </c>
      <c r="D2023" s="13">
        <f>32767+14108</f>
        <v>46875</v>
      </c>
      <c r="F2023" s="11">
        <v>2013</v>
      </c>
      <c r="G2023" s="12">
        <f t="shared" si="188"/>
        <v>47179.6875</v>
      </c>
      <c r="H2023" s="12">
        <f t="shared" si="189"/>
        <v>4.6875</v>
      </c>
      <c r="I2023" s="13">
        <f>32767+14408</f>
        <v>47175</v>
      </c>
      <c r="K2023" s="11">
        <v>2013</v>
      </c>
      <c r="L2023" s="12">
        <f t="shared" si="190"/>
        <v>47179.6875</v>
      </c>
      <c r="M2023" s="12">
        <f t="shared" si="191"/>
        <v>4.6875</v>
      </c>
      <c r="N2023" s="13">
        <f>32767+14408</f>
        <v>47175</v>
      </c>
    </row>
    <row r="2024" spans="1:14" x14ac:dyDescent="0.25">
      <c r="A2024" s="11">
        <v>2014</v>
      </c>
      <c r="B2024" s="12">
        <f t="shared" si="186"/>
        <v>47203.125</v>
      </c>
      <c r="C2024" s="12">
        <f t="shared" si="187"/>
        <v>328.125</v>
      </c>
      <c r="D2024" s="13">
        <f>32767+14108</f>
        <v>46875</v>
      </c>
      <c r="F2024" s="11">
        <v>2014</v>
      </c>
      <c r="G2024" s="12">
        <f t="shared" si="188"/>
        <v>47203.125</v>
      </c>
      <c r="H2024" s="12">
        <f t="shared" si="189"/>
        <v>3.125</v>
      </c>
      <c r="I2024" s="13">
        <f>32767+14433</f>
        <v>47200</v>
      </c>
      <c r="K2024" s="11">
        <v>2014</v>
      </c>
      <c r="L2024" s="12">
        <f t="shared" si="190"/>
        <v>47203.125</v>
      </c>
      <c r="M2024" s="12">
        <f t="shared" si="191"/>
        <v>3.125</v>
      </c>
      <c r="N2024" s="13">
        <f>32767+14433</f>
        <v>47200</v>
      </c>
    </row>
    <row r="2025" spans="1:14" x14ac:dyDescent="0.25">
      <c r="A2025" s="11">
        <v>2015</v>
      </c>
      <c r="B2025" s="12">
        <f t="shared" si="186"/>
        <v>47226.5625</v>
      </c>
      <c r="C2025" s="12">
        <f t="shared" si="187"/>
        <v>351.5625</v>
      </c>
      <c r="D2025" s="13">
        <f>32767+14108</f>
        <v>46875</v>
      </c>
      <c r="F2025" s="11">
        <v>2015</v>
      </c>
      <c r="G2025" s="12">
        <f t="shared" si="188"/>
        <v>47226.5625</v>
      </c>
      <c r="H2025" s="12">
        <f t="shared" si="189"/>
        <v>1.5625</v>
      </c>
      <c r="I2025" s="13">
        <f>32767+14458</f>
        <v>47225</v>
      </c>
      <c r="K2025" s="11">
        <v>2015</v>
      </c>
      <c r="L2025" s="12">
        <f t="shared" si="190"/>
        <v>47226.5625</v>
      </c>
      <c r="M2025" s="12">
        <f t="shared" si="191"/>
        <v>1.5625</v>
      </c>
      <c r="N2025" s="13">
        <f>32767+14458</f>
        <v>47225</v>
      </c>
    </row>
    <row r="2026" spans="1:14" x14ac:dyDescent="0.25">
      <c r="A2026" s="11">
        <v>2016</v>
      </c>
      <c r="B2026" s="12">
        <f t="shared" si="186"/>
        <v>47250</v>
      </c>
      <c r="C2026" s="12">
        <f t="shared" si="187"/>
        <v>0</v>
      </c>
      <c r="D2026" s="13">
        <f>32767+14483</f>
        <v>47250</v>
      </c>
      <c r="F2026" s="11">
        <v>2016</v>
      </c>
      <c r="G2026" s="12">
        <f t="shared" si="188"/>
        <v>47250</v>
      </c>
      <c r="H2026" s="12">
        <f t="shared" si="189"/>
        <v>0</v>
      </c>
      <c r="I2026" s="13">
        <f>32767+14483</f>
        <v>47250</v>
      </c>
      <c r="K2026" s="11">
        <v>2016</v>
      </c>
      <c r="L2026" s="12">
        <f t="shared" si="190"/>
        <v>47250</v>
      </c>
      <c r="M2026" s="12">
        <f t="shared" si="191"/>
        <v>0</v>
      </c>
      <c r="N2026" s="13">
        <f>32767+14483</f>
        <v>47250</v>
      </c>
    </row>
    <row r="2027" spans="1:14" x14ac:dyDescent="0.25">
      <c r="A2027" s="11">
        <v>2017</v>
      </c>
      <c r="B2027" s="12">
        <f t="shared" si="186"/>
        <v>47273.4375</v>
      </c>
      <c r="C2027" s="12">
        <f t="shared" si="187"/>
        <v>23.4375</v>
      </c>
      <c r="D2027" s="13">
        <f>32767+14483</f>
        <v>47250</v>
      </c>
      <c r="F2027" s="11">
        <v>2017</v>
      </c>
      <c r="G2027" s="12">
        <f t="shared" si="188"/>
        <v>47273.4375</v>
      </c>
      <c r="H2027" s="12">
        <f t="shared" si="189"/>
        <v>13.4375</v>
      </c>
      <c r="I2027" s="13">
        <f>32767+14493</f>
        <v>47260</v>
      </c>
      <c r="K2027" s="11">
        <v>2017</v>
      </c>
      <c r="L2027" s="12">
        <f t="shared" si="190"/>
        <v>47273.4375</v>
      </c>
      <c r="M2027" s="12">
        <f t="shared" si="191"/>
        <v>13.4375</v>
      </c>
      <c r="N2027" s="13">
        <f>32767+14493</f>
        <v>47260</v>
      </c>
    </row>
    <row r="2028" spans="1:14" x14ac:dyDescent="0.25">
      <c r="A2028" s="11">
        <v>2018</v>
      </c>
      <c r="B2028" s="12">
        <f t="shared" si="186"/>
        <v>47296.875</v>
      </c>
      <c r="C2028" s="12">
        <f t="shared" si="187"/>
        <v>46.875</v>
      </c>
      <c r="D2028" s="13">
        <f>32767+14483</f>
        <v>47250</v>
      </c>
      <c r="F2028" s="11">
        <v>2018</v>
      </c>
      <c r="G2028" s="12">
        <f t="shared" si="188"/>
        <v>47296.875</v>
      </c>
      <c r="H2028" s="12">
        <f t="shared" si="189"/>
        <v>11.875</v>
      </c>
      <c r="I2028" s="13">
        <f>32767+14518</f>
        <v>47285</v>
      </c>
      <c r="K2028" s="11">
        <v>2018</v>
      </c>
      <c r="L2028" s="12">
        <f t="shared" si="190"/>
        <v>47296.875</v>
      </c>
      <c r="M2028" s="12">
        <f t="shared" si="191"/>
        <v>11.875</v>
      </c>
      <c r="N2028" s="13">
        <f>32767+14518</f>
        <v>47285</v>
      </c>
    </row>
    <row r="2029" spans="1:14" x14ac:dyDescent="0.25">
      <c r="A2029" s="11">
        <v>2019</v>
      </c>
      <c r="B2029" s="12">
        <f t="shared" si="186"/>
        <v>47320.3125</v>
      </c>
      <c r="C2029" s="12">
        <f t="shared" si="187"/>
        <v>70.3125</v>
      </c>
      <c r="D2029" s="13">
        <f>32767+14483</f>
        <v>47250</v>
      </c>
      <c r="F2029" s="11">
        <v>2019</v>
      </c>
      <c r="G2029" s="12">
        <f t="shared" si="188"/>
        <v>47320.3125</v>
      </c>
      <c r="H2029" s="12">
        <f t="shared" si="189"/>
        <v>10.3125</v>
      </c>
      <c r="I2029" s="13">
        <f>32767+14543</f>
        <v>47310</v>
      </c>
      <c r="K2029" s="11">
        <v>2019</v>
      </c>
      <c r="L2029" s="12">
        <f t="shared" si="190"/>
        <v>47320.3125</v>
      </c>
      <c r="M2029" s="12">
        <f t="shared" si="191"/>
        <v>10.3125</v>
      </c>
      <c r="N2029" s="13">
        <f>32767+14543</f>
        <v>47310</v>
      </c>
    </row>
    <row r="2030" spans="1:14" x14ac:dyDescent="0.25">
      <c r="A2030" s="11">
        <v>2020</v>
      </c>
      <c r="B2030" s="12">
        <f t="shared" si="186"/>
        <v>47343.75</v>
      </c>
      <c r="C2030" s="12">
        <f t="shared" si="187"/>
        <v>93.75</v>
      </c>
      <c r="D2030" s="13">
        <f>32767+14483</f>
        <v>47250</v>
      </c>
      <c r="F2030" s="11">
        <v>2020</v>
      </c>
      <c r="G2030" s="12">
        <f t="shared" si="188"/>
        <v>47343.75</v>
      </c>
      <c r="H2030" s="12">
        <f t="shared" si="189"/>
        <v>8.75</v>
      </c>
      <c r="I2030" s="13">
        <f>32767+14568</f>
        <v>47335</v>
      </c>
      <c r="K2030" s="11">
        <v>2020</v>
      </c>
      <c r="L2030" s="12">
        <f t="shared" si="190"/>
        <v>47343.75</v>
      </c>
      <c r="M2030" s="12">
        <f t="shared" si="191"/>
        <v>8.75</v>
      </c>
      <c r="N2030" s="13">
        <f>32767+14568</f>
        <v>47335</v>
      </c>
    </row>
    <row r="2031" spans="1:14" x14ac:dyDescent="0.25">
      <c r="A2031" s="11">
        <v>2021</v>
      </c>
      <c r="B2031" s="12">
        <f t="shared" si="186"/>
        <v>47367.1875</v>
      </c>
      <c r="C2031" s="12">
        <f t="shared" si="187"/>
        <v>117.1875</v>
      </c>
      <c r="D2031" s="13">
        <f>32767+14483</f>
        <v>47250</v>
      </c>
      <c r="F2031" s="11">
        <v>2021</v>
      </c>
      <c r="G2031" s="12">
        <f t="shared" si="188"/>
        <v>47367.1875</v>
      </c>
      <c r="H2031" s="12">
        <f t="shared" si="189"/>
        <v>7.1875</v>
      </c>
      <c r="I2031" s="13">
        <f>32767+14593</f>
        <v>47360</v>
      </c>
      <c r="K2031" s="11">
        <v>2021</v>
      </c>
      <c r="L2031" s="12">
        <f t="shared" si="190"/>
        <v>47367.1875</v>
      </c>
      <c r="M2031" s="12">
        <f t="shared" si="191"/>
        <v>7.1875</v>
      </c>
      <c r="N2031" s="13">
        <f>32767+14593</f>
        <v>47360</v>
      </c>
    </row>
    <row r="2032" spans="1:14" x14ac:dyDescent="0.25">
      <c r="A2032" s="11">
        <v>2022</v>
      </c>
      <c r="B2032" s="12">
        <f t="shared" si="186"/>
        <v>47390.625</v>
      </c>
      <c r="C2032" s="12">
        <f t="shared" si="187"/>
        <v>140.625</v>
      </c>
      <c r="D2032" s="13">
        <f>32767+14483</f>
        <v>47250</v>
      </c>
      <c r="F2032" s="11">
        <v>2022</v>
      </c>
      <c r="G2032" s="12">
        <f t="shared" si="188"/>
        <v>47390.625</v>
      </c>
      <c r="H2032" s="12">
        <f t="shared" si="189"/>
        <v>5.625</v>
      </c>
      <c r="I2032" s="13">
        <f>32767+14618</f>
        <v>47385</v>
      </c>
      <c r="K2032" s="11">
        <v>2022</v>
      </c>
      <c r="L2032" s="12">
        <f t="shared" si="190"/>
        <v>47390.625</v>
      </c>
      <c r="M2032" s="12">
        <f t="shared" si="191"/>
        <v>5.625</v>
      </c>
      <c r="N2032" s="13">
        <f>32767+14618</f>
        <v>47385</v>
      </c>
    </row>
    <row r="2033" spans="1:14" x14ac:dyDescent="0.25">
      <c r="A2033" s="11">
        <v>2023</v>
      </c>
      <c r="B2033" s="12">
        <f t="shared" si="186"/>
        <v>47414.0625</v>
      </c>
      <c r="C2033" s="12">
        <f t="shared" si="187"/>
        <v>164.0625</v>
      </c>
      <c r="D2033" s="13">
        <f>32767+14483</f>
        <v>47250</v>
      </c>
      <c r="F2033" s="11">
        <v>2023</v>
      </c>
      <c r="G2033" s="12">
        <f t="shared" si="188"/>
        <v>47414.0625</v>
      </c>
      <c r="H2033" s="12">
        <f t="shared" si="189"/>
        <v>4.0625</v>
      </c>
      <c r="I2033" s="13">
        <f>32767+14643</f>
        <v>47410</v>
      </c>
      <c r="K2033" s="11">
        <v>2023</v>
      </c>
      <c r="L2033" s="12">
        <f t="shared" si="190"/>
        <v>47414.0625</v>
      </c>
      <c r="M2033" s="12">
        <f t="shared" si="191"/>
        <v>4.0625</v>
      </c>
      <c r="N2033" s="13">
        <f>32767+14643</f>
        <v>47410</v>
      </c>
    </row>
    <row r="2034" spans="1:14" x14ac:dyDescent="0.25">
      <c r="A2034" s="11">
        <v>2024</v>
      </c>
      <c r="B2034" s="12">
        <f t="shared" si="186"/>
        <v>47437.5</v>
      </c>
      <c r="C2034" s="12">
        <f t="shared" si="187"/>
        <v>187.5</v>
      </c>
      <c r="D2034" s="13">
        <f>32767+14483</f>
        <v>47250</v>
      </c>
      <c r="F2034" s="11">
        <v>2024</v>
      </c>
      <c r="G2034" s="12">
        <f t="shared" si="188"/>
        <v>47437.5</v>
      </c>
      <c r="H2034" s="12">
        <f t="shared" si="189"/>
        <v>2.5</v>
      </c>
      <c r="I2034" s="13">
        <f>32767+14668</f>
        <v>47435</v>
      </c>
      <c r="K2034" s="11">
        <v>2024</v>
      </c>
      <c r="L2034" s="12">
        <f t="shared" si="190"/>
        <v>47437.5</v>
      </c>
      <c r="M2034" s="12">
        <f t="shared" si="191"/>
        <v>2.5</v>
      </c>
      <c r="N2034" s="13">
        <f>32767+14668</f>
        <v>47435</v>
      </c>
    </row>
    <row r="2035" spans="1:14" x14ac:dyDescent="0.25">
      <c r="A2035" s="11">
        <v>2025</v>
      </c>
      <c r="B2035" s="12">
        <f t="shared" si="186"/>
        <v>47460.9375</v>
      </c>
      <c r="C2035" s="12">
        <f t="shared" si="187"/>
        <v>210.9375</v>
      </c>
      <c r="D2035" s="13">
        <f>32767+14483</f>
        <v>47250</v>
      </c>
      <c r="F2035" s="11">
        <v>2025</v>
      </c>
      <c r="G2035" s="12">
        <f t="shared" si="188"/>
        <v>47460.9375</v>
      </c>
      <c r="H2035" s="12">
        <f t="shared" si="189"/>
        <v>10.9375</v>
      </c>
      <c r="I2035" s="13">
        <f>32767+14683</f>
        <v>47450</v>
      </c>
      <c r="K2035" s="11">
        <v>2025</v>
      </c>
      <c r="L2035" s="12">
        <f t="shared" si="190"/>
        <v>47460.9375</v>
      </c>
      <c r="M2035" s="12">
        <f t="shared" si="191"/>
        <v>10.9375</v>
      </c>
      <c r="N2035" s="13">
        <f>32767+14683</f>
        <v>47450</v>
      </c>
    </row>
    <row r="2036" spans="1:14" x14ac:dyDescent="0.25">
      <c r="A2036" s="11">
        <v>2026</v>
      </c>
      <c r="B2036" s="12">
        <f t="shared" si="186"/>
        <v>47484.375</v>
      </c>
      <c r="C2036" s="12">
        <f t="shared" si="187"/>
        <v>234.375</v>
      </c>
      <c r="D2036" s="13">
        <f>32767+14483</f>
        <v>47250</v>
      </c>
      <c r="F2036" s="11">
        <v>2026</v>
      </c>
      <c r="G2036" s="12">
        <f t="shared" si="188"/>
        <v>47484.375</v>
      </c>
      <c r="H2036" s="12">
        <f t="shared" si="189"/>
        <v>9.375</v>
      </c>
      <c r="I2036" s="13">
        <f>32767+14708</f>
        <v>47475</v>
      </c>
      <c r="K2036" s="11">
        <v>2026</v>
      </c>
      <c r="L2036" s="12">
        <f t="shared" si="190"/>
        <v>47484.375</v>
      </c>
      <c r="M2036" s="12">
        <f t="shared" si="191"/>
        <v>9.375</v>
      </c>
      <c r="N2036" s="13">
        <f>32767+14708</f>
        <v>47475</v>
      </c>
    </row>
    <row r="2037" spans="1:14" x14ac:dyDescent="0.25">
      <c r="A2037" s="11">
        <v>2027</v>
      </c>
      <c r="B2037" s="12">
        <f t="shared" si="186"/>
        <v>47507.8125</v>
      </c>
      <c r="C2037" s="12">
        <f t="shared" si="187"/>
        <v>257.8125</v>
      </c>
      <c r="D2037" s="13">
        <f>32767+14483</f>
        <v>47250</v>
      </c>
      <c r="F2037" s="11">
        <v>2027</v>
      </c>
      <c r="G2037" s="12">
        <f t="shared" si="188"/>
        <v>47507.8125</v>
      </c>
      <c r="H2037" s="12">
        <f t="shared" si="189"/>
        <v>7.8125</v>
      </c>
      <c r="I2037" s="13">
        <f>32767+14733</f>
        <v>47500</v>
      </c>
      <c r="K2037" s="11">
        <v>2027</v>
      </c>
      <c r="L2037" s="12">
        <f t="shared" si="190"/>
        <v>47507.8125</v>
      </c>
      <c r="M2037" s="12">
        <f t="shared" si="191"/>
        <v>7.8125</v>
      </c>
      <c r="N2037" s="13">
        <f>32767+14733</f>
        <v>47500</v>
      </c>
    </row>
    <row r="2038" spans="1:14" x14ac:dyDescent="0.25">
      <c r="A2038" s="11">
        <v>2028</v>
      </c>
      <c r="B2038" s="12">
        <f t="shared" si="186"/>
        <v>47531.25</v>
      </c>
      <c r="C2038" s="12">
        <f t="shared" si="187"/>
        <v>281.25</v>
      </c>
      <c r="D2038" s="13">
        <f>32767+14483</f>
        <v>47250</v>
      </c>
      <c r="F2038" s="11">
        <v>2028</v>
      </c>
      <c r="G2038" s="12">
        <f t="shared" si="188"/>
        <v>47531.25</v>
      </c>
      <c r="H2038" s="12">
        <f t="shared" si="189"/>
        <v>6.25</v>
      </c>
      <c r="I2038" s="13">
        <f>32767+14758</f>
        <v>47525</v>
      </c>
      <c r="K2038" s="11">
        <v>2028</v>
      </c>
      <c r="L2038" s="12">
        <f t="shared" si="190"/>
        <v>47531.25</v>
      </c>
      <c r="M2038" s="12">
        <f t="shared" si="191"/>
        <v>6.25</v>
      </c>
      <c r="N2038" s="13">
        <f>32767+14758</f>
        <v>47525</v>
      </c>
    </row>
    <row r="2039" spans="1:14" x14ac:dyDescent="0.25">
      <c r="A2039" s="11">
        <v>2029</v>
      </c>
      <c r="B2039" s="12">
        <f t="shared" si="186"/>
        <v>47554.6875</v>
      </c>
      <c r="C2039" s="12">
        <f t="shared" si="187"/>
        <v>304.6875</v>
      </c>
      <c r="D2039" s="13">
        <f>32767+14483</f>
        <v>47250</v>
      </c>
      <c r="F2039" s="11">
        <v>2029</v>
      </c>
      <c r="G2039" s="12">
        <f t="shared" si="188"/>
        <v>47554.6875</v>
      </c>
      <c r="H2039" s="12">
        <f t="shared" si="189"/>
        <v>4.6875</v>
      </c>
      <c r="I2039" s="13">
        <f>32767+14783</f>
        <v>47550</v>
      </c>
      <c r="K2039" s="11">
        <v>2029</v>
      </c>
      <c r="L2039" s="12">
        <f t="shared" si="190"/>
        <v>47554.6875</v>
      </c>
      <c r="M2039" s="12">
        <f t="shared" si="191"/>
        <v>4.6875</v>
      </c>
      <c r="N2039" s="13">
        <f>32767+14783</f>
        <v>47550</v>
      </c>
    </row>
    <row r="2040" spans="1:14" x14ac:dyDescent="0.25">
      <c r="A2040" s="11">
        <v>2030</v>
      </c>
      <c r="B2040" s="12">
        <f t="shared" si="186"/>
        <v>47578.125</v>
      </c>
      <c r="C2040" s="12">
        <f t="shared" si="187"/>
        <v>328.125</v>
      </c>
      <c r="D2040" s="13">
        <f>32767+14483</f>
        <v>47250</v>
      </c>
      <c r="F2040" s="11">
        <v>2030</v>
      </c>
      <c r="G2040" s="12">
        <f t="shared" si="188"/>
        <v>47578.125</v>
      </c>
      <c r="H2040" s="12">
        <f t="shared" si="189"/>
        <v>3.125</v>
      </c>
      <c r="I2040" s="13">
        <f>32767+14808</f>
        <v>47575</v>
      </c>
      <c r="K2040" s="11">
        <v>2030</v>
      </c>
      <c r="L2040" s="12">
        <f t="shared" si="190"/>
        <v>47578.125</v>
      </c>
      <c r="M2040" s="12">
        <f t="shared" si="191"/>
        <v>3.125</v>
      </c>
      <c r="N2040" s="13">
        <f>32767+14808</f>
        <v>47575</v>
      </c>
    </row>
    <row r="2041" spans="1:14" x14ac:dyDescent="0.25">
      <c r="A2041" s="11">
        <v>2031</v>
      </c>
      <c r="B2041" s="12">
        <f t="shared" si="186"/>
        <v>47601.5625</v>
      </c>
      <c r="C2041" s="12">
        <f t="shared" si="187"/>
        <v>351.5625</v>
      </c>
      <c r="D2041" s="13">
        <f>32767+14483</f>
        <v>47250</v>
      </c>
      <c r="F2041" s="11">
        <v>2031</v>
      </c>
      <c r="G2041" s="12">
        <f t="shared" si="188"/>
        <v>47601.5625</v>
      </c>
      <c r="H2041" s="12">
        <f t="shared" si="189"/>
        <v>1.5625</v>
      </c>
      <c r="I2041" s="13">
        <f>32767+14833</f>
        <v>47600</v>
      </c>
      <c r="K2041" s="11">
        <v>2031</v>
      </c>
      <c r="L2041" s="12">
        <f t="shared" si="190"/>
        <v>47601.5625</v>
      </c>
      <c r="M2041" s="12">
        <f t="shared" si="191"/>
        <v>1.5625</v>
      </c>
      <c r="N2041" s="13">
        <f>32767+14833</f>
        <v>47600</v>
      </c>
    </row>
    <row r="2042" spans="1:14" x14ac:dyDescent="0.25">
      <c r="A2042" s="11">
        <v>2032</v>
      </c>
      <c r="B2042" s="12">
        <f t="shared" si="186"/>
        <v>47625</v>
      </c>
      <c r="C2042" s="12">
        <f t="shared" si="187"/>
        <v>0</v>
      </c>
      <c r="D2042" s="13">
        <f>32767+14858</f>
        <v>47625</v>
      </c>
      <c r="F2042" s="11">
        <v>2032</v>
      </c>
      <c r="G2042" s="12">
        <f t="shared" si="188"/>
        <v>47625</v>
      </c>
      <c r="H2042" s="12">
        <f t="shared" si="189"/>
        <v>0</v>
      </c>
      <c r="I2042" s="13">
        <f>32767+14858</f>
        <v>47625</v>
      </c>
      <c r="K2042" s="11">
        <v>2032</v>
      </c>
      <c r="L2042" s="12">
        <f t="shared" si="190"/>
        <v>47625</v>
      </c>
      <c r="M2042" s="12">
        <f t="shared" si="191"/>
        <v>0</v>
      </c>
      <c r="N2042" s="13">
        <f>32767+14858</f>
        <v>47625</v>
      </c>
    </row>
    <row r="2043" spans="1:14" x14ac:dyDescent="0.25">
      <c r="A2043" s="11">
        <v>2033</v>
      </c>
      <c r="B2043" s="12">
        <f t="shared" si="186"/>
        <v>47648.4375</v>
      </c>
      <c r="C2043" s="12">
        <f t="shared" si="187"/>
        <v>23.4375</v>
      </c>
      <c r="D2043" s="13">
        <f>32767+14858</f>
        <v>47625</v>
      </c>
      <c r="F2043" s="11">
        <v>2033</v>
      </c>
      <c r="G2043" s="12">
        <f t="shared" si="188"/>
        <v>47648.4375</v>
      </c>
      <c r="H2043" s="12">
        <f t="shared" si="189"/>
        <v>13.4375</v>
      </c>
      <c r="I2043" s="13">
        <f>32767+14868</f>
        <v>47635</v>
      </c>
      <c r="K2043" s="11">
        <v>2033</v>
      </c>
      <c r="L2043" s="12">
        <f t="shared" si="190"/>
        <v>47648.4375</v>
      </c>
      <c r="M2043" s="12">
        <f t="shared" si="191"/>
        <v>13.4375</v>
      </c>
      <c r="N2043" s="13">
        <f>32767+14868</f>
        <v>47635</v>
      </c>
    </row>
    <row r="2044" spans="1:14" x14ac:dyDescent="0.25">
      <c r="A2044" s="11">
        <v>2034</v>
      </c>
      <c r="B2044" s="12">
        <f t="shared" si="186"/>
        <v>47671.875</v>
      </c>
      <c r="C2044" s="12">
        <f t="shared" si="187"/>
        <v>46.875</v>
      </c>
      <c r="D2044" s="13">
        <f>32767+14858</f>
        <v>47625</v>
      </c>
      <c r="F2044" s="11">
        <v>2034</v>
      </c>
      <c r="G2044" s="12">
        <f t="shared" si="188"/>
        <v>47671.875</v>
      </c>
      <c r="H2044" s="12">
        <f t="shared" si="189"/>
        <v>11.875</v>
      </c>
      <c r="I2044" s="13">
        <f>32767+14893</f>
        <v>47660</v>
      </c>
      <c r="K2044" s="11">
        <v>2034</v>
      </c>
      <c r="L2044" s="12">
        <f t="shared" si="190"/>
        <v>47671.875</v>
      </c>
      <c r="M2044" s="12">
        <f t="shared" si="191"/>
        <v>11.875</v>
      </c>
      <c r="N2044" s="13">
        <f>32767+14893</f>
        <v>47660</v>
      </c>
    </row>
    <row r="2045" spans="1:14" x14ac:dyDescent="0.25">
      <c r="A2045" s="11">
        <v>2035</v>
      </c>
      <c r="B2045" s="12">
        <f t="shared" si="186"/>
        <v>47695.3125</v>
      </c>
      <c r="C2045" s="12">
        <f t="shared" si="187"/>
        <v>70.3125</v>
      </c>
      <c r="D2045" s="13">
        <f>32767+14858</f>
        <v>47625</v>
      </c>
      <c r="F2045" s="11">
        <v>2035</v>
      </c>
      <c r="G2045" s="12">
        <f t="shared" si="188"/>
        <v>47695.3125</v>
      </c>
      <c r="H2045" s="12">
        <f t="shared" si="189"/>
        <v>10.3125</v>
      </c>
      <c r="I2045" s="13">
        <f>32767+14918</f>
        <v>47685</v>
      </c>
      <c r="K2045" s="11">
        <v>2035</v>
      </c>
      <c r="L2045" s="12">
        <f t="shared" si="190"/>
        <v>47695.3125</v>
      </c>
      <c r="M2045" s="12">
        <f t="shared" si="191"/>
        <v>10.3125</v>
      </c>
      <c r="N2045" s="13">
        <f>32767+14918</f>
        <v>47685</v>
      </c>
    </row>
    <row r="2046" spans="1:14" x14ac:dyDescent="0.25">
      <c r="A2046" s="11">
        <v>2036</v>
      </c>
      <c r="B2046" s="12">
        <f t="shared" si="186"/>
        <v>47718.75</v>
      </c>
      <c r="C2046" s="12">
        <f t="shared" si="187"/>
        <v>93.75</v>
      </c>
      <c r="D2046" s="13">
        <f>32767+14858</f>
        <v>47625</v>
      </c>
      <c r="F2046" s="11">
        <v>2036</v>
      </c>
      <c r="G2046" s="12">
        <f t="shared" si="188"/>
        <v>47718.75</v>
      </c>
      <c r="H2046" s="12">
        <f t="shared" si="189"/>
        <v>8.75</v>
      </c>
      <c r="I2046" s="13">
        <f>32767+14943</f>
        <v>47710</v>
      </c>
      <c r="K2046" s="11">
        <v>2036</v>
      </c>
      <c r="L2046" s="12">
        <f t="shared" si="190"/>
        <v>47718.75</v>
      </c>
      <c r="M2046" s="12">
        <f t="shared" si="191"/>
        <v>8.75</v>
      </c>
      <c r="N2046" s="13">
        <f>32767+14943</f>
        <v>47710</v>
      </c>
    </row>
    <row r="2047" spans="1:14" x14ac:dyDescent="0.25">
      <c r="A2047" s="11">
        <v>2037</v>
      </c>
      <c r="B2047" s="12">
        <f t="shared" si="186"/>
        <v>47742.1875</v>
      </c>
      <c r="C2047" s="12">
        <f t="shared" si="187"/>
        <v>117.1875</v>
      </c>
      <c r="D2047" s="13">
        <f>32767+14858</f>
        <v>47625</v>
      </c>
      <c r="F2047" s="11">
        <v>2037</v>
      </c>
      <c r="G2047" s="12">
        <f t="shared" si="188"/>
        <v>47742.1875</v>
      </c>
      <c r="H2047" s="12">
        <f t="shared" si="189"/>
        <v>7.1875</v>
      </c>
      <c r="I2047" s="13">
        <f>32767+14968</f>
        <v>47735</v>
      </c>
      <c r="K2047" s="11">
        <v>2037</v>
      </c>
      <c r="L2047" s="12">
        <f t="shared" si="190"/>
        <v>47742.1875</v>
      </c>
      <c r="M2047" s="12">
        <f t="shared" si="191"/>
        <v>7.1875</v>
      </c>
      <c r="N2047" s="13">
        <f>32767+14968</f>
        <v>47735</v>
      </c>
    </row>
    <row r="2048" spans="1:14" x14ac:dyDescent="0.25">
      <c r="A2048" s="11">
        <v>2038</v>
      </c>
      <c r="B2048" s="12">
        <f t="shared" si="186"/>
        <v>47765.625</v>
      </c>
      <c r="C2048" s="12">
        <f t="shared" si="187"/>
        <v>140.625</v>
      </c>
      <c r="D2048" s="13">
        <f>32767+14858</f>
        <v>47625</v>
      </c>
      <c r="F2048" s="11">
        <v>2038</v>
      </c>
      <c r="G2048" s="12">
        <f t="shared" si="188"/>
        <v>47765.625</v>
      </c>
      <c r="H2048" s="12">
        <f t="shared" si="189"/>
        <v>5.625</v>
      </c>
      <c r="I2048" s="13">
        <f>32767+14993</f>
        <v>47760</v>
      </c>
      <c r="K2048" s="11">
        <v>2038</v>
      </c>
      <c r="L2048" s="12">
        <f t="shared" si="190"/>
        <v>47765.625</v>
      </c>
      <c r="M2048" s="12">
        <f t="shared" si="191"/>
        <v>5.625</v>
      </c>
      <c r="N2048" s="13">
        <f>32767+14993</f>
        <v>47760</v>
      </c>
    </row>
    <row r="2049" spans="1:14" x14ac:dyDescent="0.25">
      <c r="A2049" s="11">
        <v>2039</v>
      </c>
      <c r="B2049" s="12">
        <f t="shared" si="186"/>
        <v>47789.0625</v>
      </c>
      <c r="C2049" s="12">
        <f t="shared" si="187"/>
        <v>164.0625</v>
      </c>
      <c r="D2049" s="13">
        <f>32767+14858</f>
        <v>47625</v>
      </c>
      <c r="F2049" s="11">
        <v>2039</v>
      </c>
      <c r="G2049" s="12">
        <f t="shared" si="188"/>
        <v>47789.0625</v>
      </c>
      <c r="H2049" s="12">
        <f t="shared" si="189"/>
        <v>4.0625</v>
      </c>
      <c r="I2049" s="13">
        <f>32767+15018</f>
        <v>47785</v>
      </c>
      <c r="K2049" s="11">
        <v>2039</v>
      </c>
      <c r="L2049" s="12">
        <f t="shared" si="190"/>
        <v>47789.0625</v>
      </c>
      <c r="M2049" s="12">
        <f t="shared" si="191"/>
        <v>4.0625</v>
      </c>
      <c r="N2049" s="13">
        <f>32767+15018</f>
        <v>47785</v>
      </c>
    </row>
    <row r="2050" spans="1:14" x14ac:dyDescent="0.25">
      <c r="A2050" s="11">
        <v>2040</v>
      </c>
      <c r="B2050" s="12">
        <f t="shared" si="186"/>
        <v>47812.5</v>
      </c>
      <c r="C2050" s="12">
        <f t="shared" si="187"/>
        <v>187.5</v>
      </c>
      <c r="D2050" s="13">
        <f>32767+14858</f>
        <v>47625</v>
      </c>
      <c r="F2050" s="11">
        <v>2040</v>
      </c>
      <c r="G2050" s="12">
        <f t="shared" si="188"/>
        <v>47812.5</v>
      </c>
      <c r="H2050" s="12">
        <f t="shared" si="189"/>
        <v>2.5</v>
      </c>
      <c r="I2050" s="13">
        <f>32767+15043</f>
        <v>47810</v>
      </c>
      <c r="K2050" s="11">
        <v>2040</v>
      </c>
      <c r="L2050" s="12">
        <f t="shared" si="190"/>
        <v>47812.5</v>
      </c>
      <c r="M2050" s="12">
        <f t="shared" si="191"/>
        <v>2.5</v>
      </c>
      <c r="N2050" s="13">
        <f>32767+15043</f>
        <v>47810</v>
      </c>
    </row>
    <row r="2051" spans="1:14" x14ac:dyDescent="0.25">
      <c r="A2051" s="11">
        <v>2041</v>
      </c>
      <c r="B2051" s="12">
        <f t="shared" si="186"/>
        <v>47835.9375</v>
      </c>
      <c r="C2051" s="12">
        <f t="shared" si="187"/>
        <v>210.9375</v>
      </c>
      <c r="D2051" s="13">
        <f>32767+14858</f>
        <v>47625</v>
      </c>
      <c r="F2051" s="11">
        <v>2041</v>
      </c>
      <c r="G2051" s="12">
        <f t="shared" si="188"/>
        <v>47835.9375</v>
      </c>
      <c r="H2051" s="12">
        <f t="shared" si="189"/>
        <v>10.9375</v>
      </c>
      <c r="I2051" s="13">
        <f>32767+15058</f>
        <v>47825</v>
      </c>
      <c r="K2051" s="11">
        <v>2041</v>
      </c>
      <c r="L2051" s="12">
        <f t="shared" si="190"/>
        <v>47835.9375</v>
      </c>
      <c r="M2051" s="12">
        <f t="shared" si="191"/>
        <v>10.9375</v>
      </c>
      <c r="N2051" s="13">
        <f>32767+15058</f>
        <v>47825</v>
      </c>
    </row>
    <row r="2052" spans="1:14" x14ac:dyDescent="0.25">
      <c r="A2052" s="11">
        <v>2042</v>
      </c>
      <c r="B2052" s="12">
        <f t="shared" si="186"/>
        <v>47859.375</v>
      </c>
      <c r="C2052" s="12">
        <f t="shared" si="187"/>
        <v>234.375</v>
      </c>
      <c r="D2052" s="13">
        <f>32767+14858</f>
        <v>47625</v>
      </c>
      <c r="F2052" s="11">
        <v>2042</v>
      </c>
      <c r="G2052" s="12">
        <f t="shared" si="188"/>
        <v>47859.375</v>
      </c>
      <c r="H2052" s="12">
        <f t="shared" si="189"/>
        <v>9.375</v>
      </c>
      <c r="I2052" s="13">
        <f>32767+15083</f>
        <v>47850</v>
      </c>
      <c r="K2052" s="11">
        <v>2042</v>
      </c>
      <c r="L2052" s="12">
        <f t="shared" si="190"/>
        <v>47859.375</v>
      </c>
      <c r="M2052" s="12">
        <f t="shared" si="191"/>
        <v>9.375</v>
      </c>
      <c r="N2052" s="13">
        <f>32767+15083</f>
        <v>47850</v>
      </c>
    </row>
    <row r="2053" spans="1:14" x14ac:dyDescent="0.25">
      <c r="A2053" s="11">
        <v>2043</v>
      </c>
      <c r="B2053" s="12">
        <f t="shared" si="186"/>
        <v>47882.8125</v>
      </c>
      <c r="C2053" s="12">
        <f t="shared" si="187"/>
        <v>257.8125</v>
      </c>
      <c r="D2053" s="13">
        <f>32767+14858</f>
        <v>47625</v>
      </c>
      <c r="F2053" s="11">
        <v>2043</v>
      </c>
      <c r="G2053" s="12">
        <f t="shared" si="188"/>
        <v>47882.8125</v>
      </c>
      <c r="H2053" s="12">
        <f t="shared" si="189"/>
        <v>7.8125</v>
      </c>
      <c r="I2053" s="13">
        <f>32767+15108</f>
        <v>47875</v>
      </c>
      <c r="K2053" s="11">
        <v>2043</v>
      </c>
      <c r="L2053" s="12">
        <f t="shared" si="190"/>
        <v>47882.8125</v>
      </c>
      <c r="M2053" s="12">
        <f t="shared" si="191"/>
        <v>7.8125</v>
      </c>
      <c r="N2053" s="13">
        <f>32767+15108</f>
        <v>47875</v>
      </c>
    </row>
    <row r="2054" spans="1:14" x14ac:dyDescent="0.25">
      <c r="A2054" s="11">
        <v>2044</v>
      </c>
      <c r="B2054" s="12">
        <f t="shared" si="186"/>
        <v>47906.25</v>
      </c>
      <c r="C2054" s="12">
        <f t="shared" si="187"/>
        <v>281.25</v>
      </c>
      <c r="D2054" s="13">
        <f>32767+14858</f>
        <v>47625</v>
      </c>
      <c r="F2054" s="11">
        <v>2044</v>
      </c>
      <c r="G2054" s="12">
        <f t="shared" si="188"/>
        <v>47906.25</v>
      </c>
      <c r="H2054" s="12">
        <f t="shared" si="189"/>
        <v>6.25</v>
      </c>
      <c r="I2054" s="13">
        <f>32767+15133</f>
        <v>47900</v>
      </c>
      <c r="K2054" s="11">
        <v>2044</v>
      </c>
      <c r="L2054" s="12">
        <f t="shared" si="190"/>
        <v>47906.25</v>
      </c>
      <c r="M2054" s="12">
        <f t="shared" si="191"/>
        <v>6.25</v>
      </c>
      <c r="N2054" s="13">
        <f>32767+15133</f>
        <v>47900</v>
      </c>
    </row>
    <row r="2055" spans="1:14" x14ac:dyDescent="0.25">
      <c r="A2055" s="11">
        <v>2045</v>
      </c>
      <c r="B2055" s="12">
        <f t="shared" si="186"/>
        <v>47929.6875</v>
      </c>
      <c r="C2055" s="12">
        <f t="shared" si="187"/>
        <v>304.6875</v>
      </c>
      <c r="D2055" s="13">
        <f>32767+14858</f>
        <v>47625</v>
      </c>
      <c r="F2055" s="11">
        <v>2045</v>
      </c>
      <c r="G2055" s="12">
        <f t="shared" si="188"/>
        <v>47929.6875</v>
      </c>
      <c r="H2055" s="12">
        <f t="shared" si="189"/>
        <v>4.6875</v>
      </c>
      <c r="I2055" s="13">
        <f>32767+15158</f>
        <v>47925</v>
      </c>
      <c r="K2055" s="11">
        <v>2045</v>
      </c>
      <c r="L2055" s="12">
        <f t="shared" si="190"/>
        <v>47929.6875</v>
      </c>
      <c r="M2055" s="12">
        <f t="shared" si="191"/>
        <v>4.6875</v>
      </c>
      <c r="N2055" s="13">
        <f>32767+15158</f>
        <v>47925</v>
      </c>
    </row>
    <row r="2056" spans="1:14" x14ac:dyDescent="0.25">
      <c r="A2056" s="11">
        <v>2046</v>
      </c>
      <c r="B2056" s="12">
        <f t="shared" si="186"/>
        <v>47953.125</v>
      </c>
      <c r="C2056" s="12">
        <f t="shared" si="187"/>
        <v>328.125</v>
      </c>
      <c r="D2056" s="13">
        <f>32767+14858</f>
        <v>47625</v>
      </c>
      <c r="F2056" s="11">
        <v>2046</v>
      </c>
      <c r="G2056" s="12">
        <f t="shared" si="188"/>
        <v>47953.125</v>
      </c>
      <c r="H2056" s="12">
        <f t="shared" si="189"/>
        <v>3.125</v>
      </c>
      <c r="I2056" s="13">
        <f>32767+15183</f>
        <v>47950</v>
      </c>
      <c r="K2056" s="11">
        <v>2046</v>
      </c>
      <c r="L2056" s="12">
        <f t="shared" si="190"/>
        <v>47953.125</v>
      </c>
      <c r="M2056" s="12">
        <f t="shared" si="191"/>
        <v>3.125</v>
      </c>
      <c r="N2056" s="13">
        <f>32767+15183</f>
        <v>47950</v>
      </c>
    </row>
    <row r="2057" spans="1:14" ht="15.75" thickBot="1" x14ac:dyDescent="0.3">
      <c r="A2057" s="14">
        <v>2047</v>
      </c>
      <c r="B2057" s="15">
        <f t="shared" si="186"/>
        <v>47976.5625</v>
      </c>
      <c r="C2057" s="15">
        <f t="shared" si="187"/>
        <v>351.5625</v>
      </c>
      <c r="D2057" s="16">
        <f>32767+14858</f>
        <v>47625</v>
      </c>
      <c r="F2057" s="14">
        <v>2047</v>
      </c>
      <c r="G2057" s="15">
        <f t="shared" si="188"/>
        <v>47976.5625</v>
      </c>
      <c r="H2057" s="15">
        <f t="shared" si="189"/>
        <v>1.5625</v>
      </c>
      <c r="I2057" s="16">
        <f>32767+15208</f>
        <v>47975</v>
      </c>
      <c r="K2057" s="14">
        <v>2047</v>
      </c>
      <c r="L2057" s="15">
        <f t="shared" si="190"/>
        <v>47976.5625</v>
      </c>
      <c r="M2057" s="15">
        <f t="shared" si="191"/>
        <v>1.5625</v>
      </c>
      <c r="N2057" s="16">
        <f>32767+15208</f>
        <v>47975</v>
      </c>
    </row>
  </sheetData>
  <conditionalFormatting sqref="C10:C1048576 C1:C8">
    <cfRule type="cellIs" dxfId="2" priority="3" operator="greaterThan">
      <formula>1</formula>
    </cfRule>
  </conditionalFormatting>
  <conditionalFormatting sqref="H1:H1048576">
    <cfRule type="cellIs" dxfId="1" priority="2" operator="greaterThan">
      <formula>1</formula>
    </cfRule>
  </conditionalFormatting>
  <conditionalFormatting sqref="M1:M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F40D-5311-42C7-B6C0-19E640C80F37}">
  <dimension ref="B1:G20"/>
  <sheetViews>
    <sheetView workbookViewId="0">
      <selection activeCell="F30" sqref="F30"/>
    </sheetView>
  </sheetViews>
  <sheetFormatPr defaultRowHeight="15" x14ac:dyDescent="0.25"/>
  <cols>
    <col min="1" max="1" width="4.85546875" customWidth="1"/>
    <col min="7" max="7" width="24.85546875" customWidth="1"/>
    <col min="14" max="14" width="27.85546875" customWidth="1"/>
  </cols>
  <sheetData>
    <row r="1" spans="2:7" ht="15.75" thickBot="1" x14ac:dyDescent="0.3"/>
    <row r="2" spans="2:7" ht="15.75" thickBot="1" x14ac:dyDescent="0.3">
      <c r="B2" s="2" t="s">
        <v>17</v>
      </c>
      <c r="C2" s="2" t="s">
        <v>14</v>
      </c>
      <c r="D2" s="2" t="s">
        <v>15</v>
      </c>
      <c r="E2" s="2" t="s">
        <v>18</v>
      </c>
      <c r="F2" s="2" t="s">
        <v>16</v>
      </c>
      <c r="G2" s="2" t="s">
        <v>26</v>
      </c>
    </row>
    <row r="3" spans="2:7" x14ac:dyDescent="0.25">
      <c r="B3" s="3">
        <v>1</v>
      </c>
      <c r="C3" s="3" t="s">
        <v>19</v>
      </c>
      <c r="D3" s="3" t="s">
        <v>19</v>
      </c>
      <c r="E3" s="3">
        <v>0</v>
      </c>
      <c r="F3" s="3" t="s">
        <v>21</v>
      </c>
      <c r="G3" s="3"/>
    </row>
    <row r="4" spans="2:7" x14ac:dyDescent="0.25">
      <c r="B4" s="4">
        <v>2</v>
      </c>
      <c r="C4" s="4" t="s">
        <v>19</v>
      </c>
      <c r="D4" s="4" t="s">
        <v>19</v>
      </c>
      <c r="E4" s="4" t="s">
        <v>19</v>
      </c>
      <c r="F4" s="4" t="s">
        <v>22</v>
      </c>
      <c r="G4" s="4"/>
    </row>
    <row r="5" spans="2:7" x14ac:dyDescent="0.25">
      <c r="B5" s="4">
        <v>3</v>
      </c>
      <c r="C5" s="4" t="s">
        <v>19</v>
      </c>
      <c r="D5" s="4" t="s">
        <v>20</v>
      </c>
      <c r="E5" s="4">
        <v>0</v>
      </c>
      <c r="F5" s="4" t="s">
        <v>23</v>
      </c>
      <c r="G5" s="4" t="s">
        <v>36</v>
      </c>
    </row>
    <row r="6" spans="2:7" x14ac:dyDescent="0.25">
      <c r="B6" s="4">
        <v>4</v>
      </c>
      <c r="C6" s="4" t="s">
        <v>19</v>
      </c>
      <c r="D6" s="4" t="s">
        <v>20</v>
      </c>
      <c r="E6" s="4" t="s">
        <v>19</v>
      </c>
      <c r="F6" s="4" t="s">
        <v>22</v>
      </c>
      <c r="G6" s="4"/>
    </row>
    <row r="7" spans="2:7" x14ac:dyDescent="0.25">
      <c r="B7" s="4">
        <v>5</v>
      </c>
      <c r="C7" s="4" t="s">
        <v>19</v>
      </c>
      <c r="D7" s="4">
        <v>0</v>
      </c>
      <c r="E7" s="4">
        <v>0</v>
      </c>
      <c r="F7" s="4" t="s">
        <v>24</v>
      </c>
      <c r="G7" s="4" t="s">
        <v>35</v>
      </c>
    </row>
    <row r="8" spans="2:7" x14ac:dyDescent="0.25">
      <c r="B8" s="4">
        <v>6</v>
      </c>
      <c r="C8" s="4" t="s">
        <v>19</v>
      </c>
      <c r="D8" s="4">
        <v>0</v>
      </c>
      <c r="E8" s="4" t="s">
        <v>19</v>
      </c>
      <c r="F8" s="4" t="s">
        <v>22</v>
      </c>
      <c r="G8" s="4"/>
    </row>
    <row r="9" spans="2:7" x14ac:dyDescent="0.25">
      <c r="B9" s="4">
        <v>7</v>
      </c>
      <c r="C9" s="4" t="s">
        <v>20</v>
      </c>
      <c r="D9" s="4" t="s">
        <v>19</v>
      </c>
      <c r="E9" s="4">
        <v>0</v>
      </c>
      <c r="F9" s="4" t="s">
        <v>25</v>
      </c>
      <c r="G9" s="4"/>
    </row>
    <row r="10" spans="2:7" x14ac:dyDescent="0.25">
      <c r="B10" s="4">
        <v>8</v>
      </c>
      <c r="C10" s="4" t="s">
        <v>20</v>
      </c>
      <c r="D10" s="4" t="s">
        <v>19</v>
      </c>
      <c r="E10" s="4" t="s">
        <v>19</v>
      </c>
      <c r="F10" s="4" t="s">
        <v>22</v>
      </c>
      <c r="G10" s="4"/>
    </row>
    <row r="11" spans="2:7" x14ac:dyDescent="0.25">
      <c r="B11" s="4">
        <v>9</v>
      </c>
      <c r="C11" s="4" t="s">
        <v>20</v>
      </c>
      <c r="D11" s="4" t="s">
        <v>20</v>
      </c>
      <c r="E11" s="4">
        <v>0</v>
      </c>
      <c r="F11" s="6" t="s">
        <v>28</v>
      </c>
      <c r="G11" s="4"/>
    </row>
    <row r="12" spans="2:7" x14ac:dyDescent="0.25">
      <c r="B12" s="4">
        <v>10</v>
      </c>
      <c r="C12" s="4" t="s">
        <v>20</v>
      </c>
      <c r="D12" s="4" t="s">
        <v>20</v>
      </c>
      <c r="E12" s="4" t="s">
        <v>19</v>
      </c>
      <c r="F12" s="4" t="s">
        <v>22</v>
      </c>
      <c r="G12" s="4"/>
    </row>
    <row r="13" spans="2:7" x14ac:dyDescent="0.25">
      <c r="B13" s="4">
        <v>11</v>
      </c>
      <c r="C13" s="4" t="s">
        <v>20</v>
      </c>
      <c r="D13" s="4">
        <v>0</v>
      </c>
      <c r="E13" s="4">
        <v>0</v>
      </c>
      <c r="F13" s="4" t="s">
        <v>29</v>
      </c>
      <c r="G13" s="4"/>
    </row>
    <row r="14" spans="2:7" x14ac:dyDescent="0.25">
      <c r="B14" s="4">
        <v>12</v>
      </c>
      <c r="C14" s="4" t="s">
        <v>20</v>
      </c>
      <c r="D14" s="4">
        <v>0</v>
      </c>
      <c r="E14" s="4" t="s">
        <v>19</v>
      </c>
      <c r="F14" s="4" t="s">
        <v>22</v>
      </c>
      <c r="G14" s="4"/>
    </row>
    <row r="15" spans="2:7" x14ac:dyDescent="0.25">
      <c r="B15" s="4">
        <v>13</v>
      </c>
      <c r="C15" s="4">
        <v>0</v>
      </c>
      <c r="D15" s="4" t="s">
        <v>19</v>
      </c>
      <c r="E15" s="4">
        <v>0</v>
      </c>
      <c r="F15" s="7" t="s">
        <v>30</v>
      </c>
      <c r="G15" s="4"/>
    </row>
    <row r="16" spans="2:7" x14ac:dyDescent="0.25">
      <c r="B16" s="4">
        <v>14</v>
      </c>
      <c r="C16" s="4">
        <v>0</v>
      </c>
      <c r="D16" s="4" t="s">
        <v>19</v>
      </c>
      <c r="E16" s="4" t="s">
        <v>19</v>
      </c>
      <c r="F16" s="4" t="s">
        <v>31</v>
      </c>
      <c r="G16" s="4" t="s">
        <v>38</v>
      </c>
    </row>
    <row r="17" spans="2:7" x14ac:dyDescent="0.25">
      <c r="B17" s="4">
        <v>15</v>
      </c>
      <c r="C17" s="4">
        <v>0</v>
      </c>
      <c r="D17" s="4" t="s">
        <v>20</v>
      </c>
      <c r="E17" s="4">
        <v>0</v>
      </c>
      <c r="F17" s="4" t="s">
        <v>32</v>
      </c>
      <c r="G17" s="4"/>
    </row>
    <row r="18" spans="2:7" x14ac:dyDescent="0.25">
      <c r="B18" s="4">
        <v>16</v>
      </c>
      <c r="C18" s="4">
        <v>0</v>
      </c>
      <c r="D18" s="4" t="s">
        <v>20</v>
      </c>
      <c r="E18" s="4" t="s">
        <v>19</v>
      </c>
      <c r="F18" s="4" t="s">
        <v>27</v>
      </c>
      <c r="G18" s="4" t="s">
        <v>37</v>
      </c>
    </row>
    <row r="19" spans="2:7" x14ac:dyDescent="0.25">
      <c r="B19" s="4">
        <v>17</v>
      </c>
      <c r="C19" s="4">
        <v>0</v>
      </c>
      <c r="D19" s="4">
        <v>0</v>
      </c>
      <c r="E19" s="4">
        <v>0</v>
      </c>
      <c r="F19" s="4" t="s">
        <v>33</v>
      </c>
      <c r="G19" s="4"/>
    </row>
    <row r="20" spans="2:7" ht="15.75" thickBot="1" x14ac:dyDescent="0.3">
      <c r="B20" s="5">
        <v>18</v>
      </c>
      <c r="C20" s="5">
        <v>0</v>
      </c>
      <c r="D20" s="5">
        <v>0</v>
      </c>
      <c r="E20" s="1" t="s">
        <v>19</v>
      </c>
      <c r="F20" s="5" t="s">
        <v>34</v>
      </c>
      <c r="G20" s="5" t="s">
        <v>35</v>
      </c>
    </row>
  </sheetData>
  <hyperlinks>
    <hyperlink ref="F11" r:id="rId1" xr:uid="{167F6740-190B-4359-A119-E74C11EAB5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Częstotoliwości</vt:lpstr>
      <vt:lpstr>Tabela prawdy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Miler</dc:creator>
  <cp:lastModifiedBy>Mateusz Miler</cp:lastModifiedBy>
  <dcterms:created xsi:type="dcterms:W3CDTF">2020-06-01T04:33:32Z</dcterms:created>
  <dcterms:modified xsi:type="dcterms:W3CDTF">2020-06-01T07:20:28Z</dcterms:modified>
</cp:coreProperties>
</file>