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he\Documents\Tabelas-de-Matematica-Financeira\"/>
    </mc:Choice>
  </mc:AlternateContent>
  <xr:revisionPtr revIDLastSave="0" documentId="13_ncr:1_{E3025758-8CAC-4F46-A5C7-2F2D02D78065}" xr6:coauthVersionLast="47" xr6:coauthVersionMax="47" xr10:uidLastSave="{00000000-0000-0000-0000-000000000000}"/>
  <bookViews>
    <workbookView xWindow="-120" yWindow="-120" windowWidth="29040" windowHeight="15720" activeTab="1" xr2:uid="{B406D597-D859-4B7D-8C86-405B98FF83CD}"/>
  </bookViews>
  <sheets>
    <sheet name="Sistema SAC teste" sheetId="3" r:id="rId1"/>
    <sheet name="Sistema SAC" sheetId="1" r:id="rId2"/>
    <sheet name="Sistema Price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  <c r="D49" i="3"/>
  <c r="D50" i="3"/>
  <c r="D15" i="3"/>
  <c r="D16" i="3"/>
  <c r="D17" i="3" s="1"/>
  <c r="D18" i="3" s="1"/>
  <c r="D19" i="3" s="1"/>
  <c r="D20" i="3"/>
  <c r="D21" i="3"/>
  <c r="D22" i="3" s="1"/>
  <c r="D23" i="3" s="1"/>
  <c r="D24" i="3" s="1"/>
  <c r="D25" i="3"/>
  <c r="D26" i="3"/>
  <c r="D27" i="3"/>
  <c r="D28" i="3" s="1"/>
  <c r="D29" i="3" s="1"/>
  <c r="D30" i="3" s="1"/>
  <c r="D31" i="3"/>
  <c r="D32" i="3" s="1"/>
  <c r="D33" i="3" s="1"/>
  <c r="D34" i="3" s="1"/>
  <c r="D35" i="3" s="1"/>
  <c r="D36" i="3"/>
  <c r="D37" i="3"/>
  <c r="D38" i="3"/>
  <c r="D39" i="3"/>
  <c r="D40" i="3" s="1"/>
  <c r="D41" i="3" s="1"/>
  <c r="D42" i="3"/>
  <c r="D43" i="3"/>
  <c r="D44" i="3" s="1"/>
  <c r="D45" i="3" s="1"/>
  <c r="D46" i="3" s="1"/>
  <c r="D47" i="3"/>
  <c r="D48" i="3"/>
  <c r="C4" i="3"/>
  <c r="D14" i="3"/>
  <c r="D4" i="1"/>
  <c r="D5" i="1" s="1"/>
  <c r="D6" i="1" s="1"/>
  <c r="C4" i="2"/>
  <c r="D4" i="3" l="1"/>
  <c r="D9" i="3"/>
  <c r="D10" i="3" s="1"/>
  <c r="D11" i="3" s="1"/>
  <c r="D12" i="3" s="1"/>
  <c r="D13" i="3" s="1"/>
  <c r="B6" i="2"/>
  <c r="B4" i="2"/>
  <c r="B5" i="2"/>
  <c r="B4" i="1"/>
  <c r="E4" i="1"/>
  <c r="C5" i="1" s="1"/>
  <c r="D4" i="2" l="1"/>
  <c r="E4" i="2" s="1"/>
  <c r="C5" i="2" s="1"/>
  <c r="H6" i="2"/>
  <c r="E4" i="3"/>
  <c r="B4" i="3"/>
  <c r="D5" i="3"/>
  <c r="D6" i="3" s="1"/>
  <c r="D7" i="3" s="1"/>
  <c r="D8" i="3" s="1"/>
  <c r="D5" i="2"/>
  <c r="E5" i="2" s="1"/>
  <c r="C6" i="2" s="1"/>
  <c r="D6" i="2" s="1"/>
  <c r="E5" i="1"/>
  <c r="C6" i="1" s="1"/>
  <c r="B5" i="1"/>
  <c r="D51" i="3" l="1"/>
  <c r="E5" i="3"/>
  <c r="C5" i="3"/>
  <c r="B5" i="3" s="1"/>
  <c r="E6" i="2"/>
  <c r="E6" i="1"/>
  <c r="B6" i="1"/>
  <c r="E6" i="3" l="1"/>
  <c r="C6" i="3"/>
  <c r="B6" i="3" s="1"/>
  <c r="E7" i="3" l="1"/>
  <c r="C7" i="3"/>
  <c r="B7" i="3" s="1"/>
  <c r="H6" i="1"/>
  <c r="E8" i="3" l="1"/>
  <c r="C8" i="3"/>
  <c r="B8" i="3" s="1"/>
  <c r="E9" i="3" l="1"/>
  <c r="C9" i="3"/>
  <c r="B9" i="3" s="1"/>
  <c r="E10" i="3" l="1"/>
  <c r="C10" i="3"/>
  <c r="B10" i="3" s="1"/>
  <c r="E11" i="3" l="1"/>
  <c r="C11" i="3"/>
  <c r="B11" i="3" s="1"/>
  <c r="E12" i="3" l="1"/>
  <c r="C12" i="3"/>
  <c r="B12" i="3" s="1"/>
  <c r="E13" i="3" l="1"/>
  <c r="C13" i="3"/>
  <c r="B13" i="3" s="1"/>
  <c r="E14" i="3" l="1"/>
  <c r="C14" i="3"/>
  <c r="B14" i="3" s="1"/>
  <c r="C15" i="3" l="1"/>
  <c r="B15" i="3" s="1"/>
  <c r="E15" i="3"/>
  <c r="C16" i="3" l="1"/>
  <c r="B16" i="3" s="1"/>
  <c r="E16" i="3"/>
  <c r="E17" i="3" l="1"/>
  <c r="C17" i="3"/>
  <c r="B17" i="3" s="1"/>
  <c r="C18" i="3" l="1"/>
  <c r="B18" i="3" s="1"/>
  <c r="E18" i="3"/>
  <c r="C19" i="3" l="1"/>
  <c r="B19" i="3" s="1"/>
  <c r="E19" i="3"/>
  <c r="C20" i="3" l="1"/>
  <c r="B20" i="3" s="1"/>
  <c r="E20" i="3"/>
  <c r="E21" i="3" l="1"/>
  <c r="C21" i="3"/>
  <c r="B21" i="3" s="1"/>
  <c r="C22" i="3" l="1"/>
  <c r="B22" i="3" s="1"/>
  <c r="E22" i="3"/>
  <c r="C23" i="3" l="1"/>
  <c r="B23" i="3" s="1"/>
  <c r="E23" i="3"/>
  <c r="C24" i="3" l="1"/>
  <c r="B24" i="3" s="1"/>
  <c r="E24" i="3"/>
  <c r="E25" i="3" l="1"/>
  <c r="C25" i="3"/>
  <c r="B25" i="3" s="1"/>
  <c r="C26" i="3" l="1"/>
  <c r="B26" i="3" s="1"/>
  <c r="E26" i="3"/>
  <c r="E27" i="3" l="1"/>
  <c r="C27" i="3"/>
  <c r="B27" i="3" s="1"/>
  <c r="E28" i="3" l="1"/>
  <c r="C28" i="3"/>
  <c r="B28" i="3" s="1"/>
  <c r="E29" i="3" l="1"/>
  <c r="C29" i="3"/>
  <c r="B29" i="3" s="1"/>
  <c r="C30" i="3" l="1"/>
  <c r="B30" i="3" s="1"/>
  <c r="E30" i="3"/>
  <c r="E31" i="3" l="1"/>
  <c r="C31" i="3"/>
  <c r="B31" i="3" s="1"/>
  <c r="C32" i="3" l="1"/>
  <c r="B32" i="3" s="1"/>
  <c r="E32" i="3"/>
  <c r="E33" i="3" l="1"/>
  <c r="C33" i="3"/>
  <c r="B33" i="3" s="1"/>
  <c r="C34" i="3" l="1"/>
  <c r="B34" i="3" s="1"/>
  <c r="E34" i="3"/>
  <c r="C35" i="3" l="1"/>
  <c r="B35" i="3" s="1"/>
  <c r="E35" i="3"/>
  <c r="E36" i="3" l="1"/>
  <c r="C36" i="3"/>
  <c r="B36" i="3" s="1"/>
  <c r="C37" i="3" l="1"/>
  <c r="B37" i="3" s="1"/>
  <c r="E37" i="3"/>
  <c r="C38" i="3" l="1"/>
  <c r="B38" i="3" s="1"/>
  <c r="E38" i="3"/>
  <c r="C39" i="3" l="1"/>
  <c r="B39" i="3" s="1"/>
  <c r="E39" i="3"/>
  <c r="C40" i="3" l="1"/>
  <c r="B40" i="3" s="1"/>
  <c r="E40" i="3"/>
  <c r="C41" i="3" l="1"/>
  <c r="B41" i="3" s="1"/>
  <c r="E41" i="3"/>
  <c r="E42" i="3" l="1"/>
  <c r="C42" i="3"/>
  <c r="B42" i="3" s="1"/>
  <c r="C43" i="3" l="1"/>
  <c r="B43" i="3" s="1"/>
  <c r="E43" i="3"/>
  <c r="E44" i="3" l="1"/>
  <c r="C44" i="3"/>
  <c r="B44" i="3" s="1"/>
  <c r="E45" i="3" l="1"/>
  <c r="C45" i="3"/>
  <c r="B45" i="3" s="1"/>
  <c r="E46" i="3" l="1"/>
  <c r="C46" i="3"/>
  <c r="B46" i="3" s="1"/>
  <c r="C47" i="3" l="1"/>
  <c r="B47" i="3" s="1"/>
  <c r="E47" i="3"/>
  <c r="E48" i="3" l="1"/>
  <c r="C48" i="3"/>
  <c r="B48" i="3" s="1"/>
  <c r="C49" i="3" l="1"/>
  <c r="B49" i="3" s="1"/>
  <c r="E49" i="3"/>
  <c r="E50" i="3" l="1"/>
  <c r="C50" i="3"/>
  <c r="B50" i="3" s="1"/>
  <c r="C51" i="3" l="1"/>
  <c r="B51" i="3" s="1"/>
  <c r="E51" i="3"/>
</calcChain>
</file>

<file path=xl/sharedStrings.xml><?xml version="1.0" encoding="utf-8"?>
<sst xmlns="http://schemas.openxmlformats.org/spreadsheetml/2006/main" count="37" uniqueCount="14">
  <si>
    <t>mês</t>
  </si>
  <si>
    <t>prestação</t>
  </si>
  <si>
    <t>juros</t>
  </si>
  <si>
    <t>amortização</t>
  </si>
  <si>
    <t>saldo devedor</t>
  </si>
  <si>
    <t>Sistema de amortização SAC</t>
  </si>
  <si>
    <t>-</t>
  </si>
  <si>
    <t>taxa de juros:</t>
  </si>
  <si>
    <t>Amortizações são iguais porem as prestações são decrescentes</t>
  </si>
  <si>
    <t>Sistema de amortização Price</t>
  </si>
  <si>
    <t>taxa de jurosao mes:</t>
  </si>
  <si>
    <t>N° de meses:</t>
  </si>
  <si>
    <t>Prestações são constantes</t>
  </si>
  <si>
    <t>Vai dar uma pequena diferença de centavos no final que precisa ser corrigida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</si>
</sst>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 tint="-4.9989318521683403E-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8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/>
    </xf>
    <xf numFmtId="44" fontId="0" fillId="0" borderId="0" xfId="1" applyFont="1"/>
    <xf numFmtId="0" fontId="0" fillId="0" borderId="1" xfId="0" applyBorder="1"/>
    <xf numFmtId="10" fontId="0" fillId="0" borderId="2" xfId="1" applyNumberFormat="1" applyFont="1" applyBorder="1"/>
    <xf numFmtId="0" fontId="0" fillId="0" borderId="0" xfId="0" applyAlignment="1">
      <alignment horizontal="right"/>
    </xf>
    <xf numFmtId="0" fontId="2" fillId="2" borderId="0" xfId="0" applyFont="1" applyFill="1" applyAlignment="1">
      <alignment horizontal="center"/>
    </xf>
    <xf numFmtId="44" fontId="0" fillId="0" borderId="0" xfId="0" applyNumberFormat="1"/>
  </cellXfs>
  <cellStyles count="2">
    <cellStyle name="Moeda" xfId="1" builtinId="4"/>
    <cellStyle name="Normal" xfId="0" builtinId="0"/>
  </cellStyles>
  <dxfs count="2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bottom style="thin">
          <color indexed="64"/>
        </bottom>
      </border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top style="thin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border outline="0">
        <bottom style="thin">
          <color rgb="FF000000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C4D1485-2821-4763-93C7-4AFED72E9802}" name="Tabela14" displayName="Tabela14" ref="A2:E51" totalsRowShown="0" headerRowDxfId="23" dataDxfId="21" headerRowBorderDxfId="22" tableBorderDxfId="20" dataCellStyle="Moeda">
  <autoFilter ref="A2:E51" xr:uid="{6D825D52-AA09-4B4F-AF96-8EDA84F89249}"/>
  <tableColumns count="5">
    <tableColumn id="1" xr3:uid="{03147CAB-9CB3-4A71-8C2B-9D996F015B42}" name="mês"/>
    <tableColumn id="2" xr3:uid="{5ED300CA-AF88-4140-911D-AB83269665DF}" name="prestação" dataDxfId="19" dataCellStyle="Moeda"/>
    <tableColumn id="3" xr3:uid="{115EED7C-C115-462E-8402-F5143DF8166A}" name="juros" dataDxfId="18" dataCellStyle="Moeda"/>
    <tableColumn id="4" xr3:uid="{974C7991-4628-4215-9B3F-2A4E25EA5BAE}" name="amortização" dataDxfId="17" dataCellStyle="Moeda"/>
    <tableColumn id="5" xr3:uid="{B0B956F9-9C96-4E5D-BA63-4A5A977F7933}" name="saldo devedor" dataDxfId="16" dataCellStyle="Moeda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D825D52-AA09-4B4F-AF96-8EDA84F89249}" name="Tabela1" displayName="Tabela1" ref="A2:E6" totalsRowShown="0" headerRowDxfId="7" dataDxfId="6" headerRowBorderDxfId="4" tableBorderDxfId="5" dataCellStyle="Moeda">
  <autoFilter ref="A2:E6" xr:uid="{6D825D52-AA09-4B4F-AF96-8EDA84F89249}"/>
  <tableColumns count="5">
    <tableColumn id="1" xr3:uid="{A355DABF-0095-4791-8637-ED018F20F661}" name="mês"/>
    <tableColumn id="2" xr3:uid="{4849EDE5-7000-4E9B-B400-5E959F83B021}" name="prestação" dataDxfId="3" dataCellStyle="Moeda"/>
    <tableColumn id="3" xr3:uid="{1EE3207F-B3A9-4813-BEA5-27F6545DDCD6}" name="juros" dataDxfId="2" dataCellStyle="Moeda"/>
    <tableColumn id="4" xr3:uid="{1FE48F59-5037-4536-B9D1-C685526B743D}" name="amortização" dataDxfId="1" dataCellStyle="Moeda"/>
    <tableColumn id="5" xr3:uid="{5DBC1AFF-EC48-4B90-BEAC-5AF40A911350}" name="saldo devedor" dataDxfId="0" dataCellStyle="Moeda"/>
  </tableColumns>
  <tableStyleInfo name="TableStyleLight1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E2FA9D6-43CB-4C9F-8877-49BDA88C7D3A}" name="Tabela13" displayName="Tabela13" ref="A2:E8" totalsRowShown="0" headerRowDxfId="15" dataDxfId="13" headerRowBorderDxfId="14" tableBorderDxfId="12" dataCellStyle="Moeda">
  <autoFilter ref="A2:E8" xr:uid="{5E2FA9D6-43CB-4C9F-8877-49BDA88C7D3A}"/>
  <tableColumns count="5">
    <tableColumn id="1" xr3:uid="{3245C8FB-1310-45DC-AB5E-00D22D6E342D}" name="mês"/>
    <tableColumn id="2" xr3:uid="{21C65F5F-F982-4992-AD87-31416354719C}" name="prestação" dataDxfId="11" dataCellStyle="Moeda"/>
    <tableColumn id="3" xr3:uid="{E3EF5AFF-B24D-40DF-93DB-A9A23284E204}" name="juros" dataDxfId="10" dataCellStyle="Moeda"/>
    <tableColumn id="4" xr3:uid="{E371E4EA-9785-4884-895A-31EEF6FB4416}" name="amortização" dataDxfId="9" dataCellStyle="Moeda"/>
    <tableColumn id="5" xr3:uid="{C7DBC6D1-0C54-4572-977A-FFF8B7B8D971}" name="saldo devedor" dataDxfId="8" dataCellStyle="Moeda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F51FB-78D3-48C5-8CA8-0F61338E4D63}">
  <dimension ref="A1:H52"/>
  <sheetViews>
    <sheetView topLeftCell="A46" zoomScale="175" zoomScaleNormal="175" workbookViewId="0">
      <selection activeCell="E51" sqref="E51"/>
    </sheetView>
  </sheetViews>
  <sheetFormatPr defaultRowHeight="15" x14ac:dyDescent="0.25"/>
  <cols>
    <col min="2" max="2" width="13.42578125" bestFit="1" customWidth="1"/>
    <col min="3" max="3" width="12.42578125" bestFit="1" customWidth="1"/>
    <col min="4" max="4" width="13.85546875" customWidth="1"/>
    <col min="5" max="5" width="15.7109375" customWidth="1"/>
    <col min="7" max="7" width="12.28515625" bestFit="1" customWidth="1"/>
  </cols>
  <sheetData>
    <row r="1" spans="1:8" x14ac:dyDescent="0.25">
      <c r="A1" s="6" t="s">
        <v>5</v>
      </c>
      <c r="B1" s="6"/>
      <c r="C1" s="6"/>
      <c r="D1" s="6"/>
      <c r="E1" s="6"/>
      <c r="G1" t="s">
        <v>7</v>
      </c>
      <c r="H1" s="4">
        <v>3.85E-2</v>
      </c>
    </row>
    <row r="2" spans="1:8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G2" s="5" t="s">
        <v>11</v>
      </c>
      <c r="H2">
        <v>48</v>
      </c>
    </row>
    <row r="3" spans="1:8" x14ac:dyDescent="0.25">
      <c r="A3">
        <v>0</v>
      </c>
      <c r="B3" s="1" t="s">
        <v>6</v>
      </c>
      <c r="C3" s="1" t="s">
        <v>6</v>
      </c>
      <c r="D3" s="1" t="s">
        <v>6</v>
      </c>
      <c r="E3" s="2">
        <v>100000</v>
      </c>
      <c r="G3" t="s">
        <v>8</v>
      </c>
    </row>
    <row r="4" spans="1:8" x14ac:dyDescent="0.25">
      <c r="A4">
        <v>1</v>
      </c>
      <c r="B4" s="2">
        <f>Tabela14[[#This Row],[juros]]+Tabela14[[#This Row],[amortização]]</f>
        <v>5933.3333333333339</v>
      </c>
      <c r="C4" s="2">
        <f>E3*$H$1</f>
        <v>3850</v>
      </c>
      <c r="D4" s="2">
        <f>$E$3/$H$2</f>
        <v>2083.3333333333335</v>
      </c>
      <c r="E4" s="2">
        <f>E3-Tabela14[[#This Row],[amortização]]</f>
        <v>97916.666666666672</v>
      </c>
    </row>
    <row r="5" spans="1:8" x14ac:dyDescent="0.25">
      <c r="A5">
        <v>2</v>
      </c>
      <c r="B5" s="2">
        <f>Tabela14[[#This Row],[juros]]+Tabela14[[#This Row],[amortização]]</f>
        <v>5853.125</v>
      </c>
      <c r="C5" s="2">
        <f t="shared" ref="C5:C15" si="0">E4*$H$1</f>
        <v>3769.791666666667</v>
      </c>
      <c r="D5" s="2">
        <f>D4</f>
        <v>2083.3333333333335</v>
      </c>
      <c r="E5" s="2">
        <f>E4-Tabela14[[#This Row],[amortização]]</f>
        <v>95833.333333333343</v>
      </c>
    </row>
    <row r="6" spans="1:8" x14ac:dyDescent="0.25">
      <c r="A6">
        <v>3</v>
      </c>
      <c r="B6" s="2">
        <f>Tabela14[[#This Row],[juros]]+Tabela14[[#This Row],[amortização]]</f>
        <v>5772.916666666667</v>
      </c>
      <c r="C6" s="2">
        <f t="shared" si="0"/>
        <v>3689.5833333333335</v>
      </c>
      <c r="D6" s="2">
        <f t="shared" ref="D6:D8" si="1">D5</f>
        <v>2083.3333333333335</v>
      </c>
      <c r="E6" s="2">
        <f>E5-Tabela14[[#This Row],[amortização]]</f>
        <v>93750.000000000015</v>
      </c>
    </row>
    <row r="7" spans="1:8" x14ac:dyDescent="0.25">
      <c r="A7">
        <v>4</v>
      </c>
      <c r="B7" s="2">
        <f>Tabela14[[#This Row],[juros]]+Tabela14[[#This Row],[amortização]]</f>
        <v>5692.7083333333339</v>
      </c>
      <c r="C7" s="2">
        <f t="shared" si="0"/>
        <v>3609.3750000000005</v>
      </c>
      <c r="D7" s="2">
        <f t="shared" si="1"/>
        <v>2083.3333333333335</v>
      </c>
      <c r="E7" s="2">
        <f>E6-Tabela14[[#This Row],[amortização]]</f>
        <v>91666.666666666686</v>
      </c>
    </row>
    <row r="8" spans="1:8" x14ac:dyDescent="0.25">
      <c r="A8">
        <v>5</v>
      </c>
      <c r="B8" s="2">
        <f>Tabela14[[#This Row],[juros]]+Tabela14[[#This Row],[amortização]]</f>
        <v>5612.5000000000009</v>
      </c>
      <c r="C8" s="2">
        <f t="shared" si="0"/>
        <v>3529.1666666666674</v>
      </c>
      <c r="D8" s="2">
        <f t="shared" si="1"/>
        <v>2083.3333333333335</v>
      </c>
      <c r="E8" s="2">
        <f>E7-Tabela14[[#This Row],[amortização]]</f>
        <v>89583.333333333358</v>
      </c>
    </row>
    <row r="9" spans="1:8" x14ac:dyDescent="0.25">
      <c r="A9">
        <v>6</v>
      </c>
      <c r="B9" s="2">
        <f>Tabela14[[#This Row],[juros]]+Tabela14[[#This Row],[amortização]]</f>
        <v>5532.2916666666679</v>
      </c>
      <c r="C9" s="2">
        <f t="shared" si="0"/>
        <v>3448.9583333333344</v>
      </c>
      <c r="D9" s="2">
        <f>$E$3/$H$2</f>
        <v>2083.3333333333335</v>
      </c>
      <c r="E9" s="2">
        <f>E8-Tabela14[[#This Row],[amortização]]</f>
        <v>87500.000000000029</v>
      </c>
    </row>
    <row r="10" spans="1:8" x14ac:dyDescent="0.25">
      <c r="A10">
        <v>7</v>
      </c>
      <c r="B10" s="2">
        <f>Tabela14[[#This Row],[juros]]+Tabela14[[#This Row],[amortização]]</f>
        <v>5452.0833333333339</v>
      </c>
      <c r="C10" s="2">
        <f t="shared" si="0"/>
        <v>3368.7500000000009</v>
      </c>
      <c r="D10" s="2">
        <f t="shared" ref="D10:D13" si="2">D9</f>
        <v>2083.3333333333335</v>
      </c>
      <c r="E10" s="2">
        <f>E9-Tabela14[[#This Row],[amortização]]</f>
        <v>85416.666666666701</v>
      </c>
    </row>
    <row r="11" spans="1:8" x14ac:dyDescent="0.25">
      <c r="A11">
        <v>8</v>
      </c>
      <c r="B11" s="2">
        <f>Tabela14[[#This Row],[juros]]+Tabela14[[#This Row],[amortização]]</f>
        <v>5371.8750000000018</v>
      </c>
      <c r="C11" s="2">
        <f t="shared" si="0"/>
        <v>3288.5416666666679</v>
      </c>
      <c r="D11" s="2">
        <f t="shared" si="2"/>
        <v>2083.3333333333335</v>
      </c>
      <c r="E11" s="2">
        <f>E10-Tabela14[[#This Row],[amortização]]</f>
        <v>83333.333333333372</v>
      </c>
    </row>
    <row r="12" spans="1:8" x14ac:dyDescent="0.25">
      <c r="A12">
        <v>9</v>
      </c>
      <c r="B12" s="2">
        <f>Tabela14[[#This Row],[juros]]+Tabela14[[#This Row],[amortização]]</f>
        <v>5291.6666666666679</v>
      </c>
      <c r="C12" s="2">
        <f t="shared" si="0"/>
        <v>3208.3333333333348</v>
      </c>
      <c r="D12" s="2">
        <f t="shared" si="2"/>
        <v>2083.3333333333335</v>
      </c>
      <c r="E12" s="2">
        <f>E11-Tabela14[[#This Row],[amortização]]</f>
        <v>81250.000000000044</v>
      </c>
    </row>
    <row r="13" spans="1:8" x14ac:dyDescent="0.25">
      <c r="A13">
        <v>10</v>
      </c>
      <c r="B13" s="2">
        <f>Tabela14[[#This Row],[juros]]+Tabela14[[#This Row],[amortização]]</f>
        <v>5211.4583333333358</v>
      </c>
      <c r="C13" s="2">
        <f t="shared" si="0"/>
        <v>3128.1250000000018</v>
      </c>
      <c r="D13" s="2">
        <f t="shared" si="2"/>
        <v>2083.3333333333335</v>
      </c>
      <c r="E13" s="2">
        <f>E12-Tabela14[[#This Row],[amortização]]</f>
        <v>79166.666666666715</v>
      </c>
    </row>
    <row r="14" spans="1:8" x14ac:dyDescent="0.25">
      <c r="A14">
        <v>11</v>
      </c>
      <c r="B14" s="2">
        <f>Tabela14[[#This Row],[juros]]+Tabela14[[#This Row],[amortização]]</f>
        <v>5131.2500000000018</v>
      </c>
      <c r="C14" s="2">
        <f t="shared" si="0"/>
        <v>3047.9166666666683</v>
      </c>
      <c r="D14" s="2">
        <f>$E$3/$H$2</f>
        <v>2083.3333333333335</v>
      </c>
      <c r="E14" s="2">
        <f>E13-Tabela14[[#This Row],[amortização]]</f>
        <v>77083.333333333387</v>
      </c>
    </row>
    <row r="15" spans="1:8" x14ac:dyDescent="0.25">
      <c r="A15">
        <v>12</v>
      </c>
      <c r="B15" s="2">
        <f>Tabela14[[#This Row],[juros]]+Tabela14[[#This Row],[amortização]]</f>
        <v>5051.0416666666688</v>
      </c>
      <c r="C15" s="2">
        <f t="shared" si="0"/>
        <v>2967.7083333333353</v>
      </c>
      <c r="D15" s="2">
        <f t="shared" ref="D15" si="3">$E$3/$H$2</f>
        <v>2083.3333333333335</v>
      </c>
      <c r="E15" s="2">
        <f>E14-Tabela14[[#This Row],[amortização]]</f>
        <v>75000.000000000058</v>
      </c>
    </row>
    <row r="16" spans="1:8" x14ac:dyDescent="0.25">
      <c r="A16">
        <v>13</v>
      </c>
      <c r="B16" s="2">
        <f>Tabela14[[#This Row],[juros]]+Tabela14[[#This Row],[amortização]]</f>
        <v>4970.8333333333358</v>
      </c>
      <c r="C16" s="2">
        <f t="shared" ref="C16:C48" si="4">E15*$H$1</f>
        <v>2887.5000000000023</v>
      </c>
      <c r="D16" s="2">
        <f t="shared" ref="D16:D41" si="5">D15</f>
        <v>2083.3333333333335</v>
      </c>
      <c r="E16" s="2">
        <f>E15-Tabela14[[#This Row],[amortização]]</f>
        <v>72916.66666666673</v>
      </c>
    </row>
    <row r="17" spans="1:5" x14ac:dyDescent="0.25">
      <c r="A17">
        <v>14</v>
      </c>
      <c r="B17" s="2">
        <f>Tabela14[[#This Row],[juros]]+Tabela14[[#This Row],[amortização]]</f>
        <v>4890.6250000000027</v>
      </c>
      <c r="C17" s="2">
        <f t="shared" si="4"/>
        <v>2807.2916666666692</v>
      </c>
      <c r="D17" s="2">
        <f t="shared" si="5"/>
        <v>2083.3333333333335</v>
      </c>
      <c r="E17" s="2">
        <f>E16-Tabela14[[#This Row],[amortização]]</f>
        <v>70833.333333333401</v>
      </c>
    </row>
    <row r="18" spans="1:5" x14ac:dyDescent="0.25">
      <c r="A18">
        <v>15</v>
      </c>
      <c r="B18" s="2">
        <f>Tabela14[[#This Row],[juros]]+Tabela14[[#This Row],[amortização]]</f>
        <v>4810.4166666666697</v>
      </c>
      <c r="C18" s="2">
        <f t="shared" si="4"/>
        <v>2727.0833333333358</v>
      </c>
      <c r="D18" s="2">
        <f t="shared" si="5"/>
        <v>2083.3333333333335</v>
      </c>
      <c r="E18" s="2">
        <f>E17-Tabela14[[#This Row],[amortização]]</f>
        <v>68750.000000000073</v>
      </c>
    </row>
    <row r="19" spans="1:5" x14ac:dyDescent="0.25">
      <c r="A19">
        <v>16</v>
      </c>
      <c r="B19" s="2">
        <f>Tabela14[[#This Row],[juros]]+Tabela14[[#This Row],[amortização]]</f>
        <v>4730.2083333333358</v>
      </c>
      <c r="C19" s="2">
        <f t="shared" si="4"/>
        <v>2646.8750000000027</v>
      </c>
      <c r="D19" s="2">
        <f t="shared" si="5"/>
        <v>2083.3333333333335</v>
      </c>
      <c r="E19" s="2">
        <f>E18-Tabela14[[#This Row],[amortização]]</f>
        <v>66666.666666666744</v>
      </c>
    </row>
    <row r="20" spans="1:5" x14ac:dyDescent="0.25">
      <c r="A20">
        <v>17</v>
      </c>
      <c r="B20" s="2">
        <f>Tabela14[[#This Row],[juros]]+Tabela14[[#This Row],[amortização]]</f>
        <v>4650.0000000000036</v>
      </c>
      <c r="C20" s="2">
        <f t="shared" si="4"/>
        <v>2566.6666666666697</v>
      </c>
      <c r="D20" s="2">
        <f t="shared" ref="D20" si="6">$E$3/$H$2</f>
        <v>2083.3333333333335</v>
      </c>
      <c r="E20" s="2">
        <f>E19-Tabela14[[#This Row],[amortização]]</f>
        <v>64583.333333333409</v>
      </c>
    </row>
    <row r="21" spans="1:5" x14ac:dyDescent="0.25">
      <c r="A21">
        <v>18</v>
      </c>
      <c r="B21" s="2">
        <f>Tabela14[[#This Row],[juros]]+Tabela14[[#This Row],[amortização]]</f>
        <v>4569.7916666666697</v>
      </c>
      <c r="C21" s="2">
        <f t="shared" si="4"/>
        <v>2486.4583333333362</v>
      </c>
      <c r="D21" s="2">
        <f t="shared" ref="D21:D46" si="7">D20</f>
        <v>2083.3333333333335</v>
      </c>
      <c r="E21" s="2">
        <f>E20-Tabela14[[#This Row],[amortização]]</f>
        <v>62500.000000000073</v>
      </c>
    </row>
    <row r="22" spans="1:5" x14ac:dyDescent="0.25">
      <c r="A22">
        <v>19</v>
      </c>
      <c r="B22" s="2">
        <f>Tabela14[[#This Row],[juros]]+Tabela14[[#This Row],[amortização]]</f>
        <v>4489.5833333333358</v>
      </c>
      <c r="C22" s="2">
        <f t="shared" si="4"/>
        <v>2406.2500000000027</v>
      </c>
      <c r="D22" s="2">
        <f t="shared" si="7"/>
        <v>2083.3333333333335</v>
      </c>
      <c r="E22" s="2">
        <f>E21-Tabela14[[#This Row],[amortização]]</f>
        <v>60416.666666666737</v>
      </c>
    </row>
    <row r="23" spans="1:5" x14ac:dyDescent="0.25">
      <c r="A23">
        <v>20</v>
      </c>
      <c r="B23" s="2">
        <f>Tabela14[[#This Row],[juros]]+Tabela14[[#This Row],[amortização]]</f>
        <v>4409.3750000000027</v>
      </c>
      <c r="C23" s="2">
        <f t="shared" si="4"/>
        <v>2326.0416666666692</v>
      </c>
      <c r="D23" s="2">
        <f t="shared" si="7"/>
        <v>2083.3333333333335</v>
      </c>
      <c r="E23" s="2">
        <f>E22-Tabela14[[#This Row],[amortização]]</f>
        <v>58333.333333333401</v>
      </c>
    </row>
    <row r="24" spans="1:5" x14ac:dyDescent="0.25">
      <c r="A24">
        <v>21</v>
      </c>
      <c r="B24" s="2">
        <f>Tabela14[[#This Row],[juros]]+Tabela14[[#This Row],[amortização]]</f>
        <v>4329.1666666666697</v>
      </c>
      <c r="C24" s="2">
        <f t="shared" si="4"/>
        <v>2245.8333333333358</v>
      </c>
      <c r="D24" s="2">
        <f t="shared" si="7"/>
        <v>2083.3333333333335</v>
      </c>
      <c r="E24" s="2">
        <f>E23-Tabela14[[#This Row],[amortização]]</f>
        <v>56250.000000000065</v>
      </c>
    </row>
    <row r="25" spans="1:5" x14ac:dyDescent="0.25">
      <c r="A25">
        <v>22</v>
      </c>
      <c r="B25" s="2">
        <f>Tabela14[[#This Row],[juros]]+Tabela14[[#This Row],[amortização]]</f>
        <v>4248.9583333333358</v>
      </c>
      <c r="C25" s="2">
        <f t="shared" si="4"/>
        <v>2165.6250000000023</v>
      </c>
      <c r="D25" s="2">
        <f t="shared" ref="D25:D26" si="8">$E$3/$H$2</f>
        <v>2083.3333333333335</v>
      </c>
      <c r="E25" s="2">
        <f>E24-Tabela14[[#This Row],[amortização]]</f>
        <v>54166.66666666673</v>
      </c>
    </row>
    <row r="26" spans="1:5" x14ac:dyDescent="0.25">
      <c r="A26">
        <v>23</v>
      </c>
      <c r="B26" s="2">
        <f>Tabela14[[#This Row],[juros]]+Tabela14[[#This Row],[amortização]]</f>
        <v>4168.7500000000027</v>
      </c>
      <c r="C26" s="2">
        <f t="shared" si="4"/>
        <v>2085.4166666666692</v>
      </c>
      <c r="D26" s="2">
        <f t="shared" si="8"/>
        <v>2083.3333333333335</v>
      </c>
      <c r="E26" s="2">
        <f>E25-Tabela14[[#This Row],[amortização]]</f>
        <v>52083.333333333394</v>
      </c>
    </row>
    <row r="27" spans="1:5" x14ac:dyDescent="0.25">
      <c r="A27">
        <v>24</v>
      </c>
      <c r="B27" s="2">
        <f>Tabela14[[#This Row],[juros]]+Tabela14[[#This Row],[amortização]]</f>
        <v>4088.5416666666688</v>
      </c>
      <c r="C27" s="2">
        <f t="shared" si="4"/>
        <v>2005.2083333333355</v>
      </c>
      <c r="D27" s="2">
        <f t="shared" ref="D27" si="9">D26</f>
        <v>2083.3333333333335</v>
      </c>
      <c r="E27" s="2">
        <f>E26-Tabela14[[#This Row],[amortização]]</f>
        <v>50000.000000000058</v>
      </c>
    </row>
    <row r="28" spans="1:5" x14ac:dyDescent="0.25">
      <c r="A28">
        <v>25</v>
      </c>
      <c r="B28" s="2">
        <f>Tabela14[[#This Row],[juros]]+Tabela14[[#This Row],[amortização]]</f>
        <v>4008.3333333333358</v>
      </c>
      <c r="C28" s="2">
        <f t="shared" si="4"/>
        <v>1925.0000000000023</v>
      </c>
      <c r="D28" s="2">
        <f t="shared" si="5"/>
        <v>2083.3333333333335</v>
      </c>
      <c r="E28" s="2">
        <f>E27-Tabela14[[#This Row],[amortização]]</f>
        <v>47916.666666666722</v>
      </c>
    </row>
    <row r="29" spans="1:5" x14ac:dyDescent="0.25">
      <c r="A29">
        <v>26</v>
      </c>
      <c r="B29" s="2">
        <f>Tabela14[[#This Row],[juros]]+Tabela14[[#This Row],[amortização]]</f>
        <v>3928.1250000000023</v>
      </c>
      <c r="C29" s="2">
        <f t="shared" si="4"/>
        <v>1844.7916666666688</v>
      </c>
      <c r="D29" s="2">
        <f t="shared" si="5"/>
        <v>2083.3333333333335</v>
      </c>
      <c r="E29" s="2">
        <f>E28-Tabela14[[#This Row],[amortização]]</f>
        <v>45833.333333333387</v>
      </c>
    </row>
    <row r="30" spans="1:5" x14ac:dyDescent="0.25">
      <c r="A30">
        <v>27</v>
      </c>
      <c r="B30" s="2">
        <f>Tabela14[[#This Row],[juros]]+Tabela14[[#This Row],[amortização]]</f>
        <v>3847.9166666666688</v>
      </c>
      <c r="C30" s="2">
        <f t="shared" si="4"/>
        <v>1764.5833333333353</v>
      </c>
      <c r="D30" s="2">
        <f t="shared" si="5"/>
        <v>2083.3333333333335</v>
      </c>
      <c r="E30" s="2">
        <f>E29-Tabela14[[#This Row],[amortização]]</f>
        <v>43750.000000000051</v>
      </c>
    </row>
    <row r="31" spans="1:5" x14ac:dyDescent="0.25">
      <c r="A31">
        <v>28</v>
      </c>
      <c r="B31" s="2">
        <f>Tabela14[[#This Row],[juros]]+Tabela14[[#This Row],[amortização]]</f>
        <v>3767.7083333333358</v>
      </c>
      <c r="C31" s="2">
        <f t="shared" si="4"/>
        <v>1684.375000000002</v>
      </c>
      <c r="D31" s="2">
        <f t="shared" ref="D31" si="10">$E$3/$H$2</f>
        <v>2083.3333333333335</v>
      </c>
      <c r="E31" s="2">
        <f>E30-Tabela14[[#This Row],[amortização]]</f>
        <v>41666.666666666715</v>
      </c>
    </row>
    <row r="32" spans="1:5" x14ac:dyDescent="0.25">
      <c r="A32">
        <v>29</v>
      </c>
      <c r="B32" s="2">
        <f>Tabela14[[#This Row],[juros]]+Tabela14[[#This Row],[amortização]]</f>
        <v>3687.5000000000018</v>
      </c>
      <c r="C32" s="2">
        <f t="shared" si="4"/>
        <v>1604.1666666666686</v>
      </c>
      <c r="D32" s="2">
        <f t="shared" si="7"/>
        <v>2083.3333333333335</v>
      </c>
      <c r="E32" s="2">
        <f>E31-Tabela14[[#This Row],[amortização]]</f>
        <v>39583.333333333379</v>
      </c>
    </row>
    <row r="33" spans="1:5" x14ac:dyDescent="0.25">
      <c r="A33">
        <v>30</v>
      </c>
      <c r="B33" s="2">
        <f>Tabela14[[#This Row],[juros]]+Tabela14[[#This Row],[amortização]]</f>
        <v>3607.2916666666688</v>
      </c>
      <c r="C33" s="2">
        <f t="shared" si="4"/>
        <v>1523.9583333333351</v>
      </c>
      <c r="D33" s="2">
        <f t="shared" si="7"/>
        <v>2083.3333333333335</v>
      </c>
      <c r="E33" s="2">
        <f>E32-Tabela14[[#This Row],[amortização]]</f>
        <v>37500.000000000044</v>
      </c>
    </row>
    <row r="34" spans="1:5" x14ac:dyDescent="0.25">
      <c r="A34">
        <v>31</v>
      </c>
      <c r="B34" s="2">
        <f>Tabela14[[#This Row],[juros]]+Tabela14[[#This Row],[amortização]]</f>
        <v>3527.0833333333348</v>
      </c>
      <c r="C34" s="2">
        <f t="shared" si="4"/>
        <v>1443.7500000000016</v>
      </c>
      <c r="D34" s="2">
        <f t="shared" si="7"/>
        <v>2083.3333333333335</v>
      </c>
      <c r="E34" s="2">
        <f>E33-Tabela14[[#This Row],[amortização]]</f>
        <v>35416.666666666708</v>
      </c>
    </row>
    <row r="35" spans="1:5" x14ac:dyDescent="0.25">
      <c r="A35">
        <v>32</v>
      </c>
      <c r="B35" s="2">
        <f>Tabela14[[#This Row],[juros]]+Tabela14[[#This Row],[amortização]]</f>
        <v>3446.8750000000018</v>
      </c>
      <c r="C35" s="2">
        <f t="shared" si="4"/>
        <v>1363.5416666666683</v>
      </c>
      <c r="D35" s="2">
        <f t="shared" si="7"/>
        <v>2083.3333333333335</v>
      </c>
      <c r="E35" s="2">
        <f>E34-Tabela14[[#This Row],[amortização]]</f>
        <v>33333.333333333372</v>
      </c>
    </row>
    <row r="36" spans="1:5" x14ac:dyDescent="0.25">
      <c r="A36">
        <v>33</v>
      </c>
      <c r="B36" s="2">
        <f>Tabela14[[#This Row],[juros]]+Tabela14[[#This Row],[amortização]]</f>
        <v>3366.6666666666683</v>
      </c>
      <c r="C36" s="2">
        <f t="shared" si="4"/>
        <v>1283.3333333333348</v>
      </c>
      <c r="D36" s="2">
        <f t="shared" ref="D36:D37" si="11">$E$3/$H$2</f>
        <v>2083.3333333333335</v>
      </c>
      <c r="E36" s="2">
        <f>E35-Tabela14[[#This Row],[amortização]]</f>
        <v>31250.00000000004</v>
      </c>
    </row>
    <row r="37" spans="1:5" x14ac:dyDescent="0.25">
      <c r="A37">
        <v>34</v>
      </c>
      <c r="B37" s="2">
        <f>Tabela14[[#This Row],[juros]]+Tabela14[[#This Row],[amortização]]</f>
        <v>3286.4583333333348</v>
      </c>
      <c r="C37" s="2">
        <f t="shared" si="4"/>
        <v>1203.1250000000016</v>
      </c>
      <c r="D37" s="2">
        <f t="shared" si="11"/>
        <v>2083.3333333333335</v>
      </c>
      <c r="E37" s="2">
        <f>E36-Tabela14[[#This Row],[amortização]]</f>
        <v>29166.666666666708</v>
      </c>
    </row>
    <row r="38" spans="1:5" x14ac:dyDescent="0.25">
      <c r="A38">
        <v>35</v>
      </c>
      <c r="B38" s="2">
        <f>Tabela14[[#This Row],[juros]]+Tabela14[[#This Row],[amortização]]</f>
        <v>3206.2500000000018</v>
      </c>
      <c r="C38" s="2">
        <f t="shared" si="4"/>
        <v>1122.9166666666683</v>
      </c>
      <c r="D38" s="2">
        <f t="shared" ref="D38" si="12">D37</f>
        <v>2083.3333333333335</v>
      </c>
      <c r="E38" s="2">
        <f>E37-Tabela14[[#This Row],[amortização]]</f>
        <v>27083.333333333376</v>
      </c>
    </row>
    <row r="39" spans="1:5" x14ac:dyDescent="0.25">
      <c r="A39">
        <v>36</v>
      </c>
      <c r="B39" s="2">
        <f>Tabela14[[#This Row],[juros]]+Tabela14[[#This Row],[amortização]]</f>
        <v>3126.0416666666683</v>
      </c>
      <c r="C39" s="2">
        <f t="shared" si="4"/>
        <v>1042.7083333333348</v>
      </c>
      <c r="D39" s="2">
        <f t="shared" si="5"/>
        <v>2083.3333333333335</v>
      </c>
      <c r="E39" s="2">
        <f>E38-Tabela14[[#This Row],[amortização]]</f>
        <v>25000.000000000044</v>
      </c>
    </row>
    <row r="40" spans="1:5" x14ac:dyDescent="0.25">
      <c r="A40">
        <v>37</v>
      </c>
      <c r="B40" s="2">
        <f>Tabela14[[#This Row],[juros]]+Tabela14[[#This Row],[amortização]]</f>
        <v>3045.8333333333353</v>
      </c>
      <c r="C40" s="2">
        <f t="shared" si="4"/>
        <v>962.50000000000171</v>
      </c>
      <c r="D40" s="2">
        <f t="shared" si="5"/>
        <v>2083.3333333333335</v>
      </c>
      <c r="E40" s="2">
        <f>E39-Tabela14[[#This Row],[amortização]]</f>
        <v>22916.666666666712</v>
      </c>
    </row>
    <row r="41" spans="1:5" x14ac:dyDescent="0.25">
      <c r="A41">
        <v>38</v>
      </c>
      <c r="B41" s="2">
        <f>Tabela14[[#This Row],[juros]]+Tabela14[[#This Row],[amortização]]</f>
        <v>2965.6250000000018</v>
      </c>
      <c r="C41" s="2">
        <f t="shared" si="4"/>
        <v>882.29166666666833</v>
      </c>
      <c r="D41" s="2">
        <f t="shared" si="5"/>
        <v>2083.3333333333335</v>
      </c>
      <c r="E41" s="2">
        <f>E40-Tabela14[[#This Row],[amortização]]</f>
        <v>20833.333333333379</v>
      </c>
    </row>
    <row r="42" spans="1:5" x14ac:dyDescent="0.25">
      <c r="A42">
        <v>39</v>
      </c>
      <c r="B42" s="2">
        <f>Tabela14[[#This Row],[juros]]+Tabela14[[#This Row],[amortização]]</f>
        <v>2885.4166666666688</v>
      </c>
      <c r="C42" s="2">
        <f t="shared" si="4"/>
        <v>802.08333333333508</v>
      </c>
      <c r="D42" s="2">
        <f t="shared" ref="D42" si="13">$E$3/$H$2</f>
        <v>2083.3333333333335</v>
      </c>
      <c r="E42" s="2">
        <f>E41-Tabela14[[#This Row],[amortização]]</f>
        <v>18750.000000000047</v>
      </c>
    </row>
    <row r="43" spans="1:5" x14ac:dyDescent="0.25">
      <c r="A43">
        <v>40</v>
      </c>
      <c r="B43" s="2">
        <f>Tabela14[[#This Row],[juros]]+Tabela14[[#This Row],[amortização]]</f>
        <v>2805.2083333333353</v>
      </c>
      <c r="C43" s="2">
        <f t="shared" si="4"/>
        <v>721.87500000000182</v>
      </c>
      <c r="D43" s="2">
        <f t="shared" si="7"/>
        <v>2083.3333333333335</v>
      </c>
      <c r="E43" s="2">
        <f>E42-Tabela14[[#This Row],[amortização]]</f>
        <v>16666.666666666715</v>
      </c>
    </row>
    <row r="44" spans="1:5" x14ac:dyDescent="0.25">
      <c r="A44">
        <v>41</v>
      </c>
      <c r="B44" s="2">
        <f>Tabela14[[#This Row],[juros]]+Tabela14[[#This Row],[amortização]]</f>
        <v>2725.0000000000018</v>
      </c>
      <c r="C44" s="2">
        <f t="shared" si="4"/>
        <v>641.66666666666856</v>
      </c>
      <c r="D44" s="2">
        <f t="shared" si="7"/>
        <v>2083.3333333333335</v>
      </c>
      <c r="E44" s="2">
        <f>E43-Tabela14[[#This Row],[amortização]]</f>
        <v>14583.333333333381</v>
      </c>
    </row>
    <row r="45" spans="1:5" x14ac:dyDescent="0.25">
      <c r="A45">
        <v>42</v>
      </c>
      <c r="B45" s="2">
        <f>Tabela14[[#This Row],[juros]]+Tabela14[[#This Row],[amortização]]</f>
        <v>2644.7916666666688</v>
      </c>
      <c r="C45" s="2">
        <f t="shared" si="4"/>
        <v>561.45833333333519</v>
      </c>
      <c r="D45" s="2">
        <f t="shared" si="7"/>
        <v>2083.3333333333335</v>
      </c>
      <c r="E45" s="2">
        <f>E44-Tabela14[[#This Row],[amortização]]</f>
        <v>12500.000000000047</v>
      </c>
    </row>
    <row r="46" spans="1:5" x14ac:dyDescent="0.25">
      <c r="A46">
        <v>43</v>
      </c>
      <c r="B46" s="2">
        <f>Tabela14[[#This Row],[juros]]+Tabela14[[#This Row],[amortização]]</f>
        <v>2564.5833333333353</v>
      </c>
      <c r="C46" s="2">
        <f t="shared" si="4"/>
        <v>481.25000000000182</v>
      </c>
      <c r="D46" s="2">
        <f t="shared" si="7"/>
        <v>2083.3333333333335</v>
      </c>
      <c r="E46" s="2">
        <f>E45-Tabela14[[#This Row],[amortização]]</f>
        <v>10416.666666666713</v>
      </c>
    </row>
    <row r="47" spans="1:5" x14ac:dyDescent="0.25">
      <c r="A47">
        <v>44</v>
      </c>
      <c r="B47" s="2">
        <f>Tabela14[[#This Row],[juros]]+Tabela14[[#This Row],[amortização]]</f>
        <v>2484.3750000000018</v>
      </c>
      <c r="C47" s="2">
        <f t="shared" si="4"/>
        <v>401.04166666666845</v>
      </c>
      <c r="D47" s="2">
        <f t="shared" ref="D47:D48" si="14">$E$3/$H$2</f>
        <v>2083.3333333333335</v>
      </c>
      <c r="E47" s="2">
        <f>E46-Tabela14[[#This Row],[amortização]]</f>
        <v>8333.3333333333794</v>
      </c>
    </row>
    <row r="48" spans="1:5" x14ac:dyDescent="0.25">
      <c r="A48">
        <v>45</v>
      </c>
      <c r="B48" s="2">
        <f>Tabela14[[#This Row],[juros]]+Tabela14[[#This Row],[amortização]]</f>
        <v>2404.1666666666688</v>
      </c>
      <c r="C48" s="2">
        <f t="shared" si="4"/>
        <v>320.83333333333508</v>
      </c>
      <c r="D48" s="2">
        <f t="shared" si="14"/>
        <v>2083.3333333333335</v>
      </c>
      <c r="E48" s="2">
        <f>E47-Tabela14[[#This Row],[amortização]]</f>
        <v>6250.0000000000455</v>
      </c>
    </row>
    <row r="49" spans="1:5" x14ac:dyDescent="0.25">
      <c r="A49">
        <v>46</v>
      </c>
      <c r="B49" s="2">
        <f>Tabela14[[#This Row],[juros]]+Tabela14[[#This Row],[amortização]]</f>
        <v>2323.9583333333353</v>
      </c>
      <c r="C49" s="2">
        <f>E48*$H$1</f>
        <v>240.62500000000173</v>
      </c>
      <c r="D49" s="2">
        <f>$E$3/$H$2</f>
        <v>2083.3333333333335</v>
      </c>
      <c r="E49" s="2">
        <f>E48-Tabela14[[#This Row],[amortização]]</f>
        <v>4166.6666666667115</v>
      </c>
    </row>
    <row r="50" spans="1:5" x14ac:dyDescent="0.25">
      <c r="A50">
        <v>47</v>
      </c>
      <c r="B50" s="2">
        <f>Tabela14[[#This Row],[juros]]+Tabela14[[#This Row],[amortização]]</f>
        <v>2243.7500000000018</v>
      </c>
      <c r="C50" s="2">
        <f t="shared" ref="C50:C51" si="15">E49*$H$1</f>
        <v>160.41666666666839</v>
      </c>
      <c r="D50" s="2">
        <f>D49</f>
        <v>2083.3333333333335</v>
      </c>
      <c r="E50" s="2">
        <f>E49-Tabela14[[#This Row],[amortização]]</f>
        <v>2083.3333333333781</v>
      </c>
    </row>
    <row r="51" spans="1:5" x14ac:dyDescent="0.25">
      <c r="A51">
        <v>48</v>
      </c>
      <c r="B51" s="2">
        <f>Tabela14[[#This Row],[juros]]+Tabela14[[#This Row],[amortização]]</f>
        <v>2163.541666666707</v>
      </c>
      <c r="C51" s="2">
        <f t="shared" si="15"/>
        <v>80.208333333335048</v>
      </c>
      <c r="D51" s="2">
        <f>$E$3-SUM(D4:D50)</f>
        <v>2083.3333333333721</v>
      </c>
      <c r="E51" s="2">
        <f>E50-Tabela14[[#This Row],[amortização]]</f>
        <v>5.9117155615240335E-12</v>
      </c>
    </row>
    <row r="52" spans="1:5" x14ac:dyDescent="0.25">
      <c r="B52" s="2"/>
      <c r="C52" s="2"/>
      <c r="D52" s="2"/>
      <c r="E52" s="2"/>
    </row>
  </sheetData>
  <mergeCells count="1">
    <mergeCell ref="A1:E1"/>
  </mergeCells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CAF568-CA8C-445F-88B6-BF80978C2EEA}">
  <dimension ref="A1:H15"/>
  <sheetViews>
    <sheetView tabSelected="1" zoomScale="130" zoomScaleNormal="130" workbookViewId="0">
      <selection activeCell="G8" sqref="G8"/>
    </sheetView>
  </sheetViews>
  <sheetFormatPr defaultRowHeight="15" x14ac:dyDescent="0.25"/>
  <cols>
    <col min="2" max="3" width="13.7109375" bestFit="1" customWidth="1"/>
    <col min="4" max="4" width="13.85546875" customWidth="1"/>
    <col min="5" max="5" width="15.7109375" customWidth="1"/>
    <col min="7" max="7" width="12.28515625" bestFit="1" customWidth="1"/>
    <col min="8" max="8" width="15" bestFit="1" customWidth="1"/>
  </cols>
  <sheetData>
    <row r="1" spans="1:8" x14ac:dyDescent="0.25">
      <c r="A1" s="6" t="s">
        <v>5</v>
      </c>
      <c r="B1" s="6"/>
      <c r="C1" s="6"/>
      <c r="D1" s="6"/>
      <c r="E1" s="6"/>
      <c r="G1" t="s">
        <v>7</v>
      </c>
      <c r="H1" s="4">
        <v>0.15</v>
      </c>
    </row>
    <row r="2" spans="1:8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G2" s="5" t="s">
        <v>11</v>
      </c>
      <c r="H2">
        <v>3</v>
      </c>
    </row>
    <row r="3" spans="1:8" x14ac:dyDescent="0.25">
      <c r="A3">
        <v>0</v>
      </c>
      <c r="B3" s="1" t="s">
        <v>6</v>
      </c>
      <c r="C3" s="1" t="s">
        <v>6</v>
      </c>
      <c r="D3" s="1" t="s">
        <v>6</v>
      </c>
      <c r="E3" s="2">
        <v>120000</v>
      </c>
      <c r="G3" t="s">
        <v>8</v>
      </c>
    </row>
    <row r="4" spans="1:8" x14ac:dyDescent="0.25">
      <c r="A4">
        <v>1</v>
      </c>
      <c r="B4" s="2">
        <f>Tabela1[[#This Row],[juros]]+Tabela1[[#This Row],[amortização]]</f>
        <v>58000</v>
      </c>
      <c r="C4" s="2">
        <f>E3*$H$1</f>
        <v>18000</v>
      </c>
      <c r="D4" s="2">
        <f>$E$3/$H$2</f>
        <v>40000</v>
      </c>
      <c r="E4" s="2">
        <f>E3-Tabela1[[#This Row],[amortização]]</f>
        <v>80000</v>
      </c>
    </row>
    <row r="5" spans="1:8" x14ac:dyDescent="0.25">
      <c r="A5">
        <v>2</v>
      </c>
      <c r="B5" s="2">
        <f>Tabela1[[#This Row],[juros]]+Tabela1[[#This Row],[amortização]]</f>
        <v>52000</v>
      </c>
      <c r="C5" s="2">
        <f>E4*$H$1</f>
        <v>12000</v>
      </c>
      <c r="D5" s="2">
        <f>D4</f>
        <v>40000</v>
      </c>
      <c r="E5" s="2">
        <f>E4-Tabela1[[#This Row],[amortização]]</f>
        <v>40000</v>
      </c>
    </row>
    <row r="6" spans="1:8" x14ac:dyDescent="0.25">
      <c r="A6">
        <v>3</v>
      </c>
      <c r="B6" s="2">
        <f>Tabela1[[#This Row],[juros]]+Tabela1[[#This Row],[amortização]]</f>
        <v>46000</v>
      </c>
      <c r="C6" s="2">
        <f t="shared" ref="C5:C6" si="0">E5*$H$1</f>
        <v>6000</v>
      </c>
      <c r="D6" s="2">
        <f t="shared" ref="D6:D8" si="1">D5</f>
        <v>40000</v>
      </c>
      <c r="E6" s="2">
        <f>E5-Tabela1[[#This Row],[amortização]]</f>
        <v>0</v>
      </c>
      <c r="H6" s="7">
        <f>SUM(B4:B8)</f>
        <v>156000</v>
      </c>
    </row>
    <row r="7" spans="1:8" x14ac:dyDescent="0.25">
      <c r="B7" s="2"/>
      <c r="C7" s="2"/>
      <c r="D7" s="2"/>
      <c r="E7" s="2"/>
    </row>
    <row r="8" spans="1:8" x14ac:dyDescent="0.25">
      <c r="B8" s="2"/>
      <c r="C8" s="2"/>
      <c r="D8" s="2"/>
      <c r="E8" s="2"/>
      <c r="F8" s="7"/>
    </row>
    <row r="9" spans="1:8" x14ac:dyDescent="0.25">
      <c r="B9" s="2"/>
      <c r="C9" s="2"/>
      <c r="D9" s="2"/>
      <c r="E9" s="2"/>
    </row>
    <row r="10" spans="1:8" x14ac:dyDescent="0.25">
      <c r="B10" s="2"/>
      <c r="C10" s="2"/>
      <c r="D10" s="2"/>
      <c r="E10" s="2"/>
    </row>
    <row r="11" spans="1:8" x14ac:dyDescent="0.25">
      <c r="B11" s="2"/>
      <c r="C11" s="2"/>
      <c r="D11" s="2"/>
      <c r="E11" s="2"/>
    </row>
    <row r="12" spans="1:8" x14ac:dyDescent="0.25">
      <c r="B12" s="2"/>
      <c r="C12" s="2"/>
      <c r="D12" s="2"/>
      <c r="E12" s="2"/>
    </row>
    <row r="13" spans="1:8" x14ac:dyDescent="0.25">
      <c r="B13" s="2"/>
      <c r="C13" s="2"/>
      <c r="D13" s="2"/>
      <c r="E13" s="2"/>
    </row>
    <row r="14" spans="1:8" x14ac:dyDescent="0.25">
      <c r="B14" s="2"/>
      <c r="C14" s="2"/>
      <c r="D14" s="2"/>
      <c r="E14" s="2"/>
    </row>
    <row r="15" spans="1:8" x14ac:dyDescent="0.25">
      <c r="B15" s="2"/>
      <c r="C15" s="2"/>
      <c r="D15" s="2"/>
      <c r="E15" s="2"/>
    </row>
  </sheetData>
  <mergeCells count="1">
    <mergeCell ref="A1:E1"/>
  </mergeCells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395C6-853B-41E2-AC19-7777BE4A3AD4}">
  <dimension ref="A1:H9"/>
  <sheetViews>
    <sheetView zoomScale="160" zoomScaleNormal="160" workbookViewId="0">
      <selection activeCell="H6" sqref="H6"/>
    </sheetView>
  </sheetViews>
  <sheetFormatPr defaultRowHeight="15" x14ac:dyDescent="0.25"/>
  <cols>
    <col min="2" max="4" width="14" bestFit="1" customWidth="1"/>
    <col min="5" max="5" width="16" bestFit="1" customWidth="1"/>
    <col min="7" max="7" width="15.140625" customWidth="1"/>
    <col min="8" max="8" width="14.42578125" bestFit="1" customWidth="1"/>
  </cols>
  <sheetData>
    <row r="1" spans="1:8" x14ac:dyDescent="0.25">
      <c r="A1" s="6" t="s">
        <v>9</v>
      </c>
      <c r="B1" s="6"/>
      <c r="C1" s="6"/>
      <c r="D1" s="6"/>
      <c r="E1" s="6"/>
      <c r="G1" s="5" t="s">
        <v>10</v>
      </c>
      <c r="H1" s="4">
        <v>0.15</v>
      </c>
    </row>
    <row r="2" spans="1:8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G2" s="5" t="s">
        <v>11</v>
      </c>
      <c r="H2">
        <v>3</v>
      </c>
    </row>
    <row r="3" spans="1:8" x14ac:dyDescent="0.25">
      <c r="A3">
        <v>0</v>
      </c>
      <c r="B3" s="1" t="s">
        <v>6</v>
      </c>
      <c r="C3" s="1" t="s">
        <v>6</v>
      </c>
      <c r="D3" s="1" t="s">
        <v>6</v>
      </c>
      <c r="E3" s="2">
        <v>120000</v>
      </c>
      <c r="G3" t="s">
        <v>12</v>
      </c>
    </row>
    <row r="4" spans="1:8" x14ac:dyDescent="0.25">
      <c r="A4">
        <v>1</v>
      </c>
      <c r="B4" s="2">
        <f>ROUND($E$3*($H$1*(1+$H$1)^$H$2)/(-1+(1+$H$1)^$H$2),2)</f>
        <v>52557.24</v>
      </c>
      <c r="C4" s="2">
        <f>$H$1*E3</f>
        <v>18000</v>
      </c>
      <c r="D4" s="2">
        <f>Tabela13[[#This Row],[prestação]]-Tabela13[[#This Row],[juros]]</f>
        <v>34557.24</v>
      </c>
      <c r="E4" s="2">
        <f>E3-Tabela13[[#This Row],[amortização]]</f>
        <v>85442.760000000009</v>
      </c>
      <c r="G4" t="s">
        <v>13</v>
      </c>
    </row>
    <row r="5" spans="1:8" x14ac:dyDescent="0.25">
      <c r="A5">
        <v>2</v>
      </c>
      <c r="B5" s="2">
        <f t="shared" ref="B5:B8" si="0">ROUND($E$3*($H$1*(1+$H$1)^$H$2)/(-1+(1+$H$1)^$H$2),2)</f>
        <v>52557.24</v>
      </c>
      <c r="C5" s="2">
        <f t="shared" ref="C5:C8" si="1">$H$1*E4</f>
        <v>12816.414000000001</v>
      </c>
      <c r="D5" s="2">
        <f>Tabela13[[#This Row],[prestação]]-Tabela13[[#This Row],[juros]]</f>
        <v>39740.826000000001</v>
      </c>
      <c r="E5" s="2">
        <f>E4-Tabela13[[#This Row],[amortização]]</f>
        <v>45701.934000000008</v>
      </c>
    </row>
    <row r="6" spans="1:8" x14ac:dyDescent="0.25">
      <c r="A6">
        <v>3</v>
      </c>
      <c r="B6" s="2">
        <f t="shared" si="0"/>
        <v>52557.24</v>
      </c>
      <c r="C6" s="2">
        <f t="shared" si="1"/>
        <v>6855.2901000000011</v>
      </c>
      <c r="D6" s="2">
        <f>Tabela13[[#This Row],[prestação]]-Tabela13[[#This Row],[juros]]</f>
        <v>45701.9499</v>
      </c>
      <c r="E6" s="2">
        <f>E5-Tabela13[[#This Row],[amortização]]</f>
        <v>-1.5899999991233926E-2</v>
      </c>
      <c r="H6" s="7">
        <f>SUM(B4:B8)</f>
        <v>157671.72</v>
      </c>
    </row>
    <row r="7" spans="1:8" x14ac:dyDescent="0.25">
      <c r="B7" s="2"/>
      <c r="C7" s="2"/>
      <c r="D7" s="2"/>
      <c r="E7" s="2"/>
    </row>
    <row r="8" spans="1:8" x14ac:dyDescent="0.25">
      <c r="B8" s="2"/>
      <c r="C8" s="2"/>
      <c r="D8" s="2"/>
      <c r="E8" s="2"/>
    </row>
    <row r="9" spans="1:8" x14ac:dyDescent="0.25">
      <c r="B9" s="2"/>
      <c r="C9" s="2"/>
      <c r="D9" s="2"/>
      <c r="E9" s="2"/>
    </row>
  </sheetData>
  <mergeCells count="1">
    <mergeCell ref="A1:E1"/>
  </mergeCells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Sistema SAC teste</vt:lpstr>
      <vt:lpstr>Sistema SAC</vt:lpstr>
      <vt:lpstr>Sistema Price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 Gomes de Oliveira</dc:creator>
  <cp:lastModifiedBy>Matheus Gomes de Oliveira</cp:lastModifiedBy>
  <dcterms:created xsi:type="dcterms:W3CDTF">2022-09-06T18:28:48Z</dcterms:created>
  <dcterms:modified xsi:type="dcterms:W3CDTF">2022-10-04T19:53:25Z</dcterms:modified>
</cp:coreProperties>
</file>