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drawings/drawing7.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hidePivotFieldList="1" defaultThemeVersion="202300"/>
  <mc:AlternateContent xmlns:mc="http://schemas.openxmlformats.org/markup-compatibility/2006">
    <mc:Choice Requires="x15">
      <x15ac:absPath xmlns:x15ac="http://schemas.microsoft.com/office/spreadsheetml/2010/11/ac" url="https://kluthehd-my.sharepoint.com/personal/m_carvalho_kluthe_com/Documents/Área de Trabalho/Documentos/SDR/outros/Matheus/"/>
    </mc:Choice>
  </mc:AlternateContent>
  <xr:revisionPtr revIDLastSave="184" documentId="8_{659E57FE-3A7D-486A-96DE-CA13FFD81BB6}" xr6:coauthVersionLast="47" xr6:coauthVersionMax="47" xr10:uidLastSave="{117B80AE-7099-4FA4-8062-045D6FFD97AD}"/>
  <workbookProtection workbookAlgorithmName="SHA-512" workbookHashValue="O/81N25euiJsLJjRBUkRNQ6nTYKeUXEq4aT7LzrStc/a47jvJrMUjWJ5MdxJQJ4DFroO8XCYMgC+1JJbz5ZvLw==" workbookSaltValue="ol1GJAyAzso6O4zT46SI6Q==" workbookSpinCount="100000" lockStructure="1"/>
  <bookViews>
    <workbookView showSheetTabs="0" xWindow="-120" yWindow="-120" windowWidth="29040" windowHeight="15720" tabRatio="788" xr2:uid="{90CA4DAE-343F-40DC-923E-8A4B0BB6E6E3}"/>
  </bookViews>
  <sheets>
    <sheet name="DASH " sheetId="16" r:id="rId1"/>
    <sheet name="RENOVAÇÕES S" sheetId="6" state="hidden" r:id="rId2"/>
    <sheet name="RENOVAÇÕES" sheetId="18" r:id="rId3"/>
    <sheet name="POS COMERCIAL " sheetId="15" r:id="rId4"/>
    <sheet name="FAT IND REAL" sheetId="1" r:id="rId5"/>
    <sheet name="Planilha1" sheetId="19" state="hidden" r:id="rId6"/>
    <sheet name="FAT IND PREV" sheetId="10" state="hidden" r:id="rId7"/>
    <sheet name="SAUDE FIN" sheetId="17" r:id="rId8"/>
  </sheets>
  <externalReferences>
    <externalReference r:id="rId9"/>
    <externalReference r:id="rId10"/>
  </externalReferences>
  <definedNames>
    <definedName name="_xlnm._FilterDatabase" localSheetId="4" hidden="1">'FAT IND REAL'!$C$19:$F$251</definedName>
    <definedName name="_xlcn.WorksheetConnection_INDICADORESFIN_2026V2.xlsxTabela21" hidden="1">Tabela2[]</definedName>
    <definedName name="_xlcn.WorksheetConnection_INDICADORESFIN_2026V2.xlsxTabela31" hidden="1">'[2]RENOVAÇÕES '!$A$3:$F$58</definedName>
    <definedName name="_xlcn.WorksheetConnection_Planilha1A2F571" hidden="1">RENOVAÇÕES!$A$3:$F$58</definedName>
    <definedName name="_xlcn.WorksheetConnection_RENOVAÇÕESA3F581" hidden="1">'RENOVAÇÕES S'!$A$3:$F$58</definedName>
    <definedName name="CONTRATOS">'RENOVAÇÕES S'!$H$1:$J$47</definedName>
    <definedName name="faturamento" localSheetId="7">'[1]FAT IND REAL'!$O$15:$Q$20</definedName>
    <definedName name="faturamento">'FAT IND REAL'!#REF!</definedName>
    <definedName name="runway">'SAUDE FIN'!$B$3:$C$12</definedName>
    <definedName name="SegmentaçãodeDados_EXECUTIVO">#N/A</definedName>
    <definedName name="SegmentaçãodeDados_OBSERVAÇÃO">#N/A</definedName>
    <definedName name="SegmentaçãodeDados_QUARTER">#N/A</definedName>
    <definedName name="SegmentaçãodeDados_QUARTER1">#N/A</definedName>
    <definedName name="Slicer_OBSERVAÇÃO">#N/A</definedName>
    <definedName name="Slicer_QUARTER2">#N/A</definedName>
    <definedName name="Slicer_QUARTER3">#N/A</definedName>
    <definedName name="teste">'RENOVAÇÕES S'!#REF!</definedName>
  </definedNames>
  <calcPr calcId="191029"/>
  <pivotCaches>
    <pivotCache cacheId="329" r:id="rId11"/>
    <pivotCache cacheId="330" r:id="rId12"/>
    <pivotCache cacheId="331" r:id="rId13"/>
    <pivotCache cacheId="332" r:id="rId14"/>
    <pivotCache cacheId="333" r:id="rId15"/>
    <pivotCache cacheId="334" r:id="rId16"/>
    <pivotCache cacheId="335" r:id="rId17"/>
    <pivotCache cacheId="336" r:id="rId18"/>
    <pivotCache cacheId="337" r:id="rId19"/>
  </pivotCaches>
  <extLst>
    <ext xmlns:x14="http://schemas.microsoft.com/office/spreadsheetml/2009/9/main" uri="{876F7934-8845-4945-9796-88D515C7AA90}">
      <x14:pivotCaches>
        <pivotCache cacheId="338" r:id="rId20"/>
        <pivotCache cacheId="339" r:id="rId21"/>
        <pivotCache cacheId="340"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name="Intervalo" connection="WorksheetConnection_RENOVAÇÕES !$A$3:$F$58"/>
          <x15:modelTable id="Intervalo 1" name="Intervalo 1" connection="WorksheetConnection_Planilha1!$A$2:$F$57"/>
          <x15:modelTable id="Tabela3" name="Tabela3" connection="WorksheetConnection_INDICADORES FIN_2026 V2.xlsx!Tabela3"/>
          <x15:modelTable id="Tabela2" name="Tabela2" connection="WorksheetConnection_INDICADORES FIN_2026 V2.xlsx!Tabela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1" l="1"/>
  <c r="N1" i="19" s="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D228" i="1"/>
  <c r="D172" i="1"/>
  <c r="D110" i="1"/>
  <c r="D109" i="1"/>
  <c r="D101" i="1"/>
  <c r="D225" i="1"/>
  <c r="D108" i="1"/>
  <c r="D105" i="1"/>
  <c r="AB1" i="19"/>
  <c r="AA1" i="19"/>
  <c r="U2" i="18"/>
  <c r="T2" i="18"/>
  <c r="D104" i="1" l="1"/>
  <c r="D213" i="1"/>
  <c r="D94" i="1"/>
  <c r="D93" i="1"/>
  <c r="D92" i="1"/>
  <c r="D90" i="1"/>
  <c r="D88" i="1"/>
  <c r="D86" i="1"/>
  <c r="D147" i="1"/>
  <c r="D84" i="1"/>
  <c r="D83" i="1"/>
  <c r="D139" i="1"/>
  <c r="B21" i="6" l="1"/>
  <c r="B51" i="6"/>
  <c r="B20" i="6"/>
  <c r="B39" i="6"/>
  <c r="B55" i="6"/>
  <c r="B31" i="6"/>
  <c r="B18" i="6"/>
  <c r="B16" i="6"/>
  <c r="R2" i="6"/>
  <c r="S2" i="6"/>
  <c r="Q2" i="6"/>
  <c r="V2" i="18"/>
  <c r="D7" i="1" l="1"/>
  <c r="B2" i="17"/>
  <c r="D4" i="1" l="1"/>
  <c r="AE3" i="1" s="1"/>
  <c r="C9" i="17"/>
  <c r="C11" i="17" s="1"/>
  <c r="D9" i="1"/>
  <c r="G9" i="1" s="1"/>
  <c r="I9" i="1" s="1"/>
  <c r="D8" i="1"/>
  <c r="B5" i="1"/>
  <c r="B4" i="1"/>
  <c r="B3" i="1"/>
  <c r="B2" i="1"/>
  <c r="I59" i="10"/>
  <c r="F59" i="10"/>
  <c r="C59" i="10"/>
  <c r="D15" i="1"/>
  <c r="D12" i="1"/>
  <c r="K7" i="1"/>
  <c r="K8" i="1" s="1"/>
  <c r="K4" i="1"/>
  <c r="AK3" i="1" s="1"/>
  <c r="I7" i="1"/>
  <c r="I4" i="1"/>
  <c r="AI3" i="1" s="1"/>
  <c r="G7" i="1"/>
  <c r="G6" i="1"/>
  <c r="F130" i="1" l="1"/>
  <c r="F118" i="1"/>
  <c r="F106" i="1"/>
  <c r="F94" i="1"/>
  <c r="F82" i="1"/>
  <c r="F129" i="1"/>
  <c r="F117" i="1"/>
  <c r="F93" i="1"/>
  <c r="F128" i="1"/>
  <c r="F92" i="1"/>
  <c r="F115" i="1"/>
  <c r="F105" i="1"/>
  <c r="F81" i="1"/>
  <c r="F104" i="1"/>
  <c r="F116" i="1"/>
  <c r="F80" i="1"/>
  <c r="F127" i="1"/>
  <c r="F79" i="1"/>
  <c r="F75" i="1"/>
  <c r="F138" i="1"/>
  <c r="F126" i="1"/>
  <c r="F114" i="1"/>
  <c r="F102" i="1"/>
  <c r="F90" i="1"/>
  <c r="F78" i="1"/>
  <c r="F137" i="1"/>
  <c r="F125" i="1"/>
  <c r="F113" i="1"/>
  <c r="F101" i="1"/>
  <c r="F89" i="1"/>
  <c r="F77" i="1"/>
  <c r="F136" i="1"/>
  <c r="F112" i="1"/>
  <c r="F88" i="1"/>
  <c r="F87" i="1"/>
  <c r="F124" i="1"/>
  <c r="F100" i="1"/>
  <c r="F76" i="1"/>
  <c r="F111" i="1"/>
  <c r="F135" i="1"/>
  <c r="F123" i="1"/>
  <c r="F134" i="1"/>
  <c r="F122" i="1"/>
  <c r="F110" i="1"/>
  <c r="F98" i="1"/>
  <c r="F86" i="1"/>
  <c r="F132" i="1"/>
  <c r="F108" i="1"/>
  <c r="F84" i="1"/>
  <c r="F131" i="1"/>
  <c r="F107" i="1"/>
  <c r="F83" i="1"/>
  <c r="F103" i="1"/>
  <c r="F133" i="1"/>
  <c r="F121" i="1"/>
  <c r="F109" i="1"/>
  <c r="F97" i="1"/>
  <c r="F85" i="1"/>
  <c r="F120" i="1"/>
  <c r="F96" i="1"/>
  <c r="F119" i="1"/>
  <c r="F95" i="1"/>
  <c r="F91" i="1"/>
  <c r="F99" i="1"/>
  <c r="F190" i="1"/>
  <c r="F178" i="1"/>
  <c r="F166" i="1"/>
  <c r="F154" i="1"/>
  <c r="F142" i="1"/>
  <c r="F177" i="1"/>
  <c r="F153" i="1"/>
  <c r="F164" i="1"/>
  <c r="F175" i="1"/>
  <c r="F189" i="1"/>
  <c r="F165" i="1"/>
  <c r="F141" i="1"/>
  <c r="F152" i="1"/>
  <c r="F151" i="1"/>
  <c r="F188" i="1"/>
  <c r="F176" i="1"/>
  <c r="F140" i="1"/>
  <c r="F139" i="1"/>
  <c r="F187" i="1"/>
  <c r="F163" i="1"/>
  <c r="F186" i="1"/>
  <c r="F174" i="1"/>
  <c r="F162" i="1"/>
  <c r="F150" i="1"/>
  <c r="F185" i="1"/>
  <c r="F173" i="1"/>
  <c r="F161" i="1"/>
  <c r="F149" i="1"/>
  <c r="F172" i="1"/>
  <c r="F147" i="1"/>
  <c r="F184" i="1"/>
  <c r="F160" i="1"/>
  <c r="F148" i="1"/>
  <c r="F159" i="1"/>
  <c r="F183" i="1"/>
  <c r="F171" i="1"/>
  <c r="F194" i="1"/>
  <c r="F182" i="1"/>
  <c r="F170" i="1"/>
  <c r="F158" i="1"/>
  <c r="F146" i="1"/>
  <c r="F180" i="1"/>
  <c r="F156" i="1"/>
  <c r="F179" i="1"/>
  <c r="F155" i="1"/>
  <c r="F193" i="1"/>
  <c r="F181" i="1"/>
  <c r="F169" i="1"/>
  <c r="F157" i="1"/>
  <c r="F145" i="1"/>
  <c r="F192" i="1"/>
  <c r="F168" i="1"/>
  <c r="F144" i="1"/>
  <c r="F191" i="1"/>
  <c r="F167" i="1"/>
  <c r="F143" i="1"/>
  <c r="F250" i="1"/>
  <c r="F238" i="1"/>
  <c r="F226" i="1"/>
  <c r="F214" i="1"/>
  <c r="F202" i="1"/>
  <c r="F237" i="1"/>
  <c r="F225" i="1"/>
  <c r="F213" i="1"/>
  <c r="F201" i="1"/>
  <c r="F212" i="1"/>
  <c r="F249" i="1"/>
  <c r="F200" i="1"/>
  <c r="F248" i="1"/>
  <c r="F236" i="1"/>
  <c r="F224" i="1"/>
  <c r="F247" i="1"/>
  <c r="F235" i="1"/>
  <c r="F223" i="1"/>
  <c r="F211" i="1"/>
  <c r="F199" i="1"/>
  <c r="F246" i="1"/>
  <c r="F234" i="1"/>
  <c r="F222" i="1"/>
  <c r="F210" i="1"/>
  <c r="F198" i="1"/>
  <c r="F233" i="1"/>
  <c r="F221" i="1"/>
  <c r="F209" i="1"/>
  <c r="F197" i="1"/>
  <c r="F245" i="1"/>
  <c r="F244" i="1"/>
  <c r="F232" i="1"/>
  <c r="F220" i="1"/>
  <c r="F208" i="1"/>
  <c r="F196" i="1"/>
  <c r="F243" i="1"/>
  <c r="F231" i="1"/>
  <c r="F219" i="1"/>
  <c r="F207" i="1"/>
  <c r="F195" i="1"/>
  <c r="F242" i="1"/>
  <c r="F230" i="1"/>
  <c r="F218" i="1"/>
  <c r="F206" i="1"/>
  <c r="F228" i="1"/>
  <c r="F204" i="1"/>
  <c r="F227" i="1"/>
  <c r="F203" i="1"/>
  <c r="F241" i="1"/>
  <c r="F229" i="1"/>
  <c r="F217" i="1"/>
  <c r="F205" i="1"/>
  <c r="F216" i="1"/>
  <c r="F215" i="1"/>
  <c r="F240" i="1"/>
  <c r="F239" i="1"/>
  <c r="D14" i="1"/>
  <c r="C12" i="17"/>
  <c r="XFC4" i="17" s="1"/>
  <c r="F251" i="1"/>
  <c r="F20" i="1"/>
  <c r="D6" i="1"/>
  <c r="K9" i="1"/>
  <c r="I6" i="1"/>
  <c r="K6" i="1"/>
  <c r="I8" i="1"/>
  <c r="G8" i="1"/>
  <c r="G4" i="1"/>
  <c r="AG3" i="1" s="1"/>
  <c r="XFB1" i="1" l="1"/>
  <c r="XFD6" i="1"/>
  <c r="XFD8" i="1" s="1"/>
  <c r="XFB6" i="1"/>
  <c r="XFB7" i="1" s="1"/>
  <c r="D1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FE22A0-9595-4702-840B-81E06332BDF1}" keepAlive="1" name="ThisWorkbookDataModel" description="Modelo de Dad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691F729-5688-4AE7-9E7B-6C427D926050}" name="WorksheetConnection_INDICADORES FIN_2026 V2.xlsx!Tabela2" type="102" refreshedVersion="8" minRefreshableVersion="5">
    <extLst>
      <ext xmlns:x15="http://schemas.microsoft.com/office/spreadsheetml/2010/11/main" uri="{DE250136-89BD-433C-8126-D09CA5730AF9}">
        <x15:connection id="Tabela2" autoDelete="1">
          <x15:rangePr sourceName="_xlcn.WorksheetConnection_INDICADORESFIN_2026V2.xlsxTabela21"/>
        </x15:connection>
      </ext>
    </extLst>
  </connection>
  <connection id="3" xr16:uid="{053F908C-A07A-4AC6-9F60-F45E9CB65A1B}" name="WorksheetConnection_INDICADORES FIN_2026 V2.xlsx!Tabela3" type="102" refreshedVersion="8" minRefreshableVersion="5">
    <extLst>
      <ext xmlns:x15="http://schemas.microsoft.com/office/spreadsheetml/2010/11/main" uri="{DE250136-89BD-433C-8126-D09CA5730AF9}">
        <x15:connection id="Tabela3" autoDelete="1">
          <x15:rangePr sourceName="_xlcn.WorksheetConnection_INDICADORESFIN_2026V2.xlsxTabela31"/>
        </x15:connection>
      </ext>
    </extLst>
  </connection>
  <connection id="4" xr16:uid="{706DE06F-B096-46D1-B646-397D9BEA0E8B}" name="WorksheetConnection_Planilha1!$A$2:$F$57" type="102" refreshedVersion="8" minRefreshableVersion="5">
    <extLst>
      <ext xmlns:x15="http://schemas.microsoft.com/office/spreadsheetml/2010/11/main" uri="{DE250136-89BD-433C-8126-D09CA5730AF9}">
        <x15:connection id="Intervalo 1" autoDelete="1">
          <x15:rangePr sourceName="_xlcn.WorksheetConnection_Planilha1A2F571"/>
        </x15:connection>
      </ext>
    </extLst>
  </connection>
  <connection id="5" xr16:uid="{04F7DF36-6CFD-4228-B5F6-AC9FB374C86E}" name="WorksheetConnection_RENOVAÇÕES !$A$3:$F$58" type="102" refreshedVersion="8" minRefreshableVersion="5">
    <extLst>
      <ext xmlns:x15="http://schemas.microsoft.com/office/spreadsheetml/2010/11/main" uri="{DE250136-89BD-433C-8126-D09CA5730AF9}">
        <x15:connection id="Intervalo" autoDelete="1">
          <x15:rangePr sourceName="_xlcn.WorksheetConnection_RENOVAÇÕESA3F58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ThisWorkbookDataModel"/>
    <s v="{[Tabela3].[QUARTER].[All]}"/>
    <s v="{[Tabela2].[QUARTER].[All]}"/>
    <s v="{[Intervalo].[QUARTER].[All]}"/>
    <s v="{[Intervalo 1].[QUARTER].[All]}"/>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<sst xmlns="http://schemas.openxmlformats.org/spreadsheetml/2006/main" count="2172" uniqueCount="380">
  <si>
    <t xml:space="preserve">PONTUAL </t>
  </si>
  <si>
    <t xml:space="preserve">META DO ANO </t>
  </si>
  <si>
    <t xml:space="preserve">CLASSIFICAÇÃO </t>
  </si>
  <si>
    <t xml:space="preserve">ANO ANTERIOR </t>
  </si>
  <si>
    <t xml:space="preserve">CRESCIMENTO </t>
  </si>
  <si>
    <t xml:space="preserve">REALIZADO </t>
  </si>
  <si>
    <t>KPI 02</t>
  </si>
  <si>
    <t>KPI 03</t>
  </si>
  <si>
    <t xml:space="preserve">TOTAL </t>
  </si>
  <si>
    <t xml:space="preserve">CONTRATO </t>
  </si>
  <si>
    <t xml:space="preserve">CLIENTE </t>
  </si>
  <si>
    <t xml:space="preserve">VIGENCIA </t>
  </si>
  <si>
    <t>PRODUTO</t>
  </si>
  <si>
    <t>CLIENTE</t>
  </si>
  <si>
    <t>VALOR</t>
  </si>
  <si>
    <t>EXECUTIVO</t>
  </si>
  <si>
    <t>OBSERVAÇÃO</t>
  </si>
  <si>
    <t>FATURAMENTO</t>
  </si>
  <si>
    <t>%</t>
  </si>
  <si>
    <t xml:space="preserve">FATURAMENTO </t>
  </si>
  <si>
    <t>QUARTER</t>
  </si>
  <si>
    <t>FAT PRODUTO</t>
  </si>
  <si>
    <t>COMISSÃO T.R</t>
  </si>
  <si>
    <t>O.A</t>
  </si>
  <si>
    <t>BPO_P</t>
  </si>
  <si>
    <t>SSP</t>
  </si>
  <si>
    <t>SETUP</t>
  </si>
  <si>
    <t xml:space="preserve">SUBSCRIÇÃO VERO </t>
  </si>
  <si>
    <t>CS-HUB</t>
  </si>
  <si>
    <t>RT</t>
  </si>
  <si>
    <t>SUBSCRIÇÃO TR</t>
  </si>
  <si>
    <t>BPO_R</t>
  </si>
  <si>
    <t>SSR</t>
  </si>
  <si>
    <t xml:space="preserve">RECORRENTE </t>
  </si>
  <si>
    <t>BLACK &amp; DECKER</t>
  </si>
  <si>
    <t>MANE DO BRASIL</t>
  </si>
  <si>
    <t>ITM LATIN AMERICA</t>
  </si>
  <si>
    <t>RAIA DROGASIL</t>
  </si>
  <si>
    <t>CA PESQUISA</t>
  </si>
  <si>
    <t>JACOBINA PAN AMERICAN SILVER</t>
  </si>
  <si>
    <t>PHOENIX</t>
  </si>
  <si>
    <t>APTISSEN BRASIL</t>
  </si>
  <si>
    <t>ESSENTRA</t>
  </si>
  <si>
    <t>ENERSYS FILIAL</t>
  </si>
  <si>
    <t>BILD</t>
  </si>
  <si>
    <t>MAR GIRIUS</t>
  </si>
  <si>
    <t>BRANDILI</t>
  </si>
  <si>
    <t>ZOETIS COMÉRCIO - SP</t>
  </si>
  <si>
    <t>A.ENERGIA</t>
  </si>
  <si>
    <t>PACAEMBU CONSTRUTORA</t>
  </si>
  <si>
    <t>LANKHORST - MATRIZ</t>
  </si>
  <si>
    <t>SOROCABA REFRESCOS</t>
  </si>
  <si>
    <t>ATENTO BRASIL S/A</t>
  </si>
  <si>
    <t>PREDILECTA</t>
  </si>
  <si>
    <t>RORAIMA ENERGIA</t>
  </si>
  <si>
    <t>VALMONT</t>
  </si>
  <si>
    <t>TECH MAHINDRA</t>
  </si>
  <si>
    <t>ASSURANT</t>
  </si>
  <si>
    <t>AMCOR - LOUVEIRA</t>
  </si>
  <si>
    <t>AYOSHII</t>
  </si>
  <si>
    <t>NEUMAYER</t>
  </si>
  <si>
    <t>BIC BARUERI</t>
  </si>
  <si>
    <t>BLACK&amp;DECKER DO BRASIL LTDA</t>
  </si>
  <si>
    <t>FEMSA</t>
  </si>
  <si>
    <t>MODINE</t>
  </si>
  <si>
    <t>THOMSON REUTERS</t>
  </si>
  <si>
    <t>SOTREQ</t>
  </si>
  <si>
    <t>GAREN AUTOMAÇÃO S/A</t>
  </si>
  <si>
    <t>BONFIGLIOLI</t>
  </si>
  <si>
    <t>PRIME IT</t>
  </si>
  <si>
    <t>WORLEY ENGENHARIA</t>
  </si>
  <si>
    <t>SCHOTT PHARMA - ITUPEVA</t>
  </si>
  <si>
    <t>SCHOTT TECH - RIO</t>
  </si>
  <si>
    <t>ONS</t>
  </si>
  <si>
    <t>AMCEL</t>
  </si>
  <si>
    <t>CHESTERTON</t>
  </si>
  <si>
    <t>TELEPERFORMANCE</t>
  </si>
  <si>
    <t>SCHOTT FLAT - INDAIATUBA</t>
  </si>
  <si>
    <t>FISHER</t>
  </si>
  <si>
    <t>NEUMAYER TEKFOR AUTOM. BRASIL</t>
  </si>
  <si>
    <t>ALTA GENETICS</t>
  </si>
  <si>
    <t>CARGLASS</t>
  </si>
  <si>
    <t>BONDUELLE SP</t>
  </si>
  <si>
    <t>LANKHORST - FILIAL</t>
  </si>
  <si>
    <t>DESTRO SERVICOS</t>
  </si>
  <si>
    <t>AMCOR RIGID PACKAGING CACHOEIRINHA</t>
  </si>
  <si>
    <t>AMCOR - FILIAL</t>
  </si>
  <si>
    <t>ENVU</t>
  </si>
  <si>
    <t>NORDEX</t>
  </si>
  <si>
    <t>THOMSON REUTERS (GTM)</t>
  </si>
  <si>
    <t xml:space="preserve">262_2024_01_CSI_SP_TA_03_2026_01 - RORAIMA ENERGIA - BPO_R SPEDS PIS-COFINS, REINF, ICMS-IPI 01-2026 a 12-2026 ECD e ECF 2026 ano base 2025 - SUPRESSÃO VALOR </t>
  </si>
  <si>
    <t>248_2025_03_CS_SP_CP</t>
  </si>
  <si>
    <t xml:space="preserve">MARGIRIUS </t>
  </si>
  <si>
    <t>METALAC</t>
  </si>
  <si>
    <t>ENERSYS</t>
  </si>
  <si>
    <t>AMCOR - MAUÁ</t>
  </si>
  <si>
    <t>BIC MANAUS</t>
  </si>
  <si>
    <t>ZOETIS INDUSTRIA - SP</t>
  </si>
  <si>
    <t>ATENTO</t>
  </si>
  <si>
    <t>Q1-2026</t>
  </si>
  <si>
    <t>Q2-2026</t>
  </si>
  <si>
    <t>Q3-2026</t>
  </si>
  <si>
    <t>Q4-2026</t>
  </si>
  <si>
    <t>Q1-2027</t>
  </si>
  <si>
    <t>Q2-2028</t>
  </si>
  <si>
    <t xml:space="preserve">RENOVADO </t>
  </si>
  <si>
    <t xml:space="preserve">EM FLUXO DE RENOVAÇÃO </t>
  </si>
  <si>
    <t xml:space="preserve">NÃO RENOVARÁ </t>
  </si>
  <si>
    <t xml:space="preserve">QUARTER </t>
  </si>
  <si>
    <t>Q3/2026</t>
  </si>
  <si>
    <t>Q2/2026</t>
  </si>
  <si>
    <t>Q4/2026</t>
  </si>
  <si>
    <t>COMISSÃO</t>
  </si>
  <si>
    <t>META DO Q1</t>
  </si>
  <si>
    <t>META DO Q2</t>
  </si>
  <si>
    <t>META DO Q3</t>
  </si>
  <si>
    <t>META DO Q4</t>
  </si>
  <si>
    <t>REALIZADO %</t>
  </si>
  <si>
    <t>REALIZADO $</t>
  </si>
  <si>
    <t>CRESCIMENTO MÊS</t>
  </si>
  <si>
    <t>FATURAMENTO (RECEITA BRUTA)</t>
  </si>
  <si>
    <t>CONSOLIDADO / ANO (RECEITA BRUTA)</t>
  </si>
  <si>
    <t>Q1/2026</t>
  </si>
  <si>
    <t>META</t>
  </si>
  <si>
    <t xml:space="preserve">META </t>
  </si>
  <si>
    <t>CLIENTES</t>
  </si>
  <si>
    <t xml:space="preserve">RUNWAY &amp; BURN RATE </t>
  </si>
  <si>
    <t>INVESTIMENTOS AÇÕES</t>
  </si>
  <si>
    <t xml:space="preserve">INVESTIMENTOS RENDA FIXA </t>
  </si>
  <si>
    <t xml:space="preserve">CAIXA BANCOS </t>
  </si>
  <si>
    <t xml:space="preserve">RECEITAS À FATURAR </t>
  </si>
  <si>
    <t>DESPESA FIXA MENSAL (Q3-MÉDIA)</t>
  </si>
  <si>
    <t>SOBREVIVÊNCIA (EM MESES)</t>
  </si>
  <si>
    <t xml:space="preserve">AFC </t>
  </si>
  <si>
    <t>DATA APROXIMADA</t>
  </si>
  <si>
    <t>All</t>
  </si>
  <si>
    <t>QTD. CLIENTES</t>
  </si>
  <si>
    <t>QTD. CONTRATOS</t>
  </si>
  <si>
    <t>MARGIRIUS</t>
  </si>
  <si>
    <t>CONTRATOS</t>
  </si>
  <si>
    <t>262_2024_01_CSI_SP_TA_03_2026_01 - RORAIMA ENERGIA - BPO_R SPEDS PIS-COFINS, REINF, ICMS-IPI 01-2026 a 12-2026 ECD e ECF 2026 ano base 2025 - SUPRESSÃO VALOR</t>
  </si>
  <si>
    <t>CONTRATO</t>
  </si>
  <si>
    <t>EM FLUXO DE RENOVAÇÃO</t>
  </si>
  <si>
    <t>RENOVADO</t>
  </si>
  <si>
    <t>NÃO RENOVARÁ</t>
  </si>
  <si>
    <t>Sum of VALOR</t>
  </si>
  <si>
    <t xml:space="preserve">Informações de Impacto </t>
  </si>
  <si>
    <t>Inclusão da Projeção de IRPJ e CSLL (Valor por Quarter)</t>
  </si>
  <si>
    <t>Prejuizos em investimentos impactos da Guerra EUA x IRÃ</t>
  </si>
  <si>
    <t xml:space="preserve">FATURADO NÃO RECEBIDO + PARCELAS RECORRENTES </t>
  </si>
  <si>
    <t>Soma de FAT PRODUTO</t>
  </si>
  <si>
    <t>Contagem de PRODUTO</t>
  </si>
  <si>
    <t>VENDIDO</t>
  </si>
  <si>
    <t>VENDIDA</t>
  </si>
  <si>
    <t xml:space="preserve">COMISSÃO </t>
  </si>
  <si>
    <t>107_2018_03_CS_SP_TA_08_2026_01 - NEUMAYER - SSR - ONESOURCE Tax One e DFe - 03-2026 a 02-2027</t>
  </si>
  <si>
    <t>201_2023_01_CS_SP_TA_03_2026_01_ MAR GIRIUS - SSR - ONESOURCE Tax One 03-2026 a 02-2027</t>
  </si>
  <si>
    <t>344_01_2023_CS_SP_TA_03_2026_02 - UNITED_PRIME - SSR - ONESOURCE Tax One 03-2026 a 02-2027</t>
  </si>
  <si>
    <t>116_2018_02_CS_SP_TA_08_2026_03 - VALMONT - SSR - SMART; DFE e ONESOURCE REINF 04-2026 a 03-2027</t>
  </si>
  <si>
    <t>203_2023_02_CS_SP_TA_03_2026_01 - MODINE - SSR - ONESOURCE Tax One e DF-e - 04-2026 a 03-2027</t>
  </si>
  <si>
    <t>141_2019_02_CS_SP_TA_07_2025_01 - SCHOTT - SSR - ONESOURCE Tax One - 05-2026 a 04-2027 - BPO_R ECD e ECF 2026 ano base 2025</t>
  </si>
  <si>
    <t>217_2024_03_CS_SP_TA 02_2026_01 - METALAC - SSR - ONESOURCE TAX ONE? 06-2026 a 05-2027</t>
  </si>
  <si>
    <t>208_2025_02_CS_SP_TA 02 - METALAC - SUBSCRIÇÃO - CS-Hub - 06-2025 a 05-2026</t>
  </si>
  <si>
    <t>219_2024_01_CS_SP_TA 01_ESSENTRA - SUBSCRIÇÃO - Conector CSHub - 06-2025 a 05-2026</t>
  </si>
  <si>
    <t>221_01_2024_CS_SP_TA 02_2026_01- AMCOR CACHOEIRINHA - SSR - ONESOURCE DFe - 06-2026 a 05-2027</t>
  </si>
  <si>
    <t>246_2025_02_CS_SP_TA 01 - ESSENTRA - SUBSCRIÇÃO - ONESOURCE Tax One 30-06-2026 a 29-07-2027</t>
  </si>
  <si>
    <t>170_2021_01_CS_SP_TA_03_2026_01 - ENERSYS - SSR - SMART Tax One 07-2026 a 06-2027</t>
  </si>
  <si>
    <t>206_2023_02_CS_SP_TA_02_2026_01 - AMCOR FLEXIBLES - SSR - ONESOURCE DF-e - 07-2026 a 06-2027</t>
  </si>
  <si>
    <t>243_2025_01_CS_SP_TA 01_2026_01 - BILD - SSR - ONESOURCE Tax One e DFe 04-2026 a 03-2027</t>
  </si>
  <si>
    <t>212_2024_01_CS_SP_TA 03 - ASSURANT - SSR - ONESOURCE Tax One e DFe - 07-2026 a 06-2027</t>
  </si>
  <si>
    <t>225_2024_01_CS_SP_TA 02_NEUMAYER- SUBSCRIÇÃO - Conector CSHub - 07-2026 a 06-2027</t>
  </si>
  <si>
    <t>149_2019_01_CS_SP_TA_06_2025_01_WORLEY - SSR - Legado SMART e DFE - 08-2025 a 07- 2026</t>
  </si>
  <si>
    <t>245_2025_02_CS_SP_CP_LANKHORST - SUBSCRIÇÃO - ONESOURCE Tax One, ONESOURCE DF-e - 07-2025 a 06-2026</t>
  </si>
  <si>
    <t>058_2017_01_CS_SP_TA_09_2026_01 - LANKHORST - SSR - ONESOURCE Tax One e DFe 01-2026 a 07-2026</t>
  </si>
  <si>
    <t>161_2020_02_CS_SP_TA_05_2025_01 - BIC - SSR -SMART - 08-2025 a 07-2026</t>
  </si>
  <si>
    <t>162_2020_01_CS_SP_ TA_05_2025_01 - BIC - BPO_R - SPED ECD, ECF e BRGAP - 2026 Ano Base 2025</t>
  </si>
  <si>
    <t>250_2025_01_CS_SP_TA 01 - ESSENTRA - SUBSCRIÇÃO - ONESOURCE DFe - 27-08-2026 a 28-08-2027</t>
  </si>
  <si>
    <t>122_2018_02_CS_SP_TA_07_2025_02_BRANDILI - SSR - Legado SMART, ONESOURCE Tax One e DFe 09-2025 a 08-2026</t>
  </si>
  <si>
    <t>226_2024_02_CSI _SP_TA_01_2025_01 - CARGLASS - BPO_R - SPED REINF - 09-2025 a 08-2026</t>
  </si>
  <si>
    <t>252_2025_02_CS_SP_CP - ENERSYS - SUBSCRIÇÃO - ONESOURCE Tax One - 02-09-2025 a 03-09-2026</t>
  </si>
  <si>
    <t>084_2017_01_CS_SP_TA_08_2025_02 - SOTREQ - SSR - ONESOURCE DFe - 10-2025 a 09-2026</t>
  </si>
  <si>
    <t>134_2019_01_CS_SP_TA_07_2025_01 - ZOETIS - SSR - Tax One, DFe e SUBSCRIÇÃO VERO GNRE - 10-2025 a 09-2026</t>
  </si>
  <si>
    <t>171_2021_02_CS_SP_TA_03_2025_04 - ENERSYS - SUBSCRIÇÃO - VERO NFe SaaS  07-2023 a 06-2025 e BPO_R ECF 2022/2023</t>
  </si>
  <si>
    <t>227_2024_01_CSI _SP_TA 02_2025_02 - ITM - BPO_R - SPED PIS-COFINS_ICMS-IPI_REINF_O.E_GNRE ? 10-2025 a 09-2026</t>
  </si>
  <si>
    <t>249_2024_01_CS_SP_TA 01_2025_01 - ZOETIS COM - SSR - Tax One, DFe e SUBSCRIÇÃO VERO GNRE - 10-2025 a 09-2026</t>
  </si>
  <si>
    <t>256_2025_04_CS_SP_CP - CA PESQUISA - SUBSCRIÇÃO - ONESOURCE Tax One</t>
  </si>
  <si>
    <t>229_2024_01_CS_SP_TA 01_2025_01 - MAR GIRIUS - SUBSCRIÇÃO - CS Hub - 12-2025 a 11-2026</t>
  </si>
  <si>
    <t>234_2025_02_CS_SP_TA 01 - PACAEMBU - SSR - ONESOURCE Tax One e DFe -12-2025 a 11-2026</t>
  </si>
  <si>
    <t>258_2025_02_CS_SP_CP - ITM - SUBSCRIÇÃO - ONESOURCE DFe - 22-12-2025 a 21-12-2026</t>
  </si>
  <si>
    <t>150_2019_01_CS_SP_TA_06_2025_01 - FISHER - SSR - ONESOURCE Tax One e DFe 01-2026 a 12-2026</t>
  </si>
  <si>
    <t>153_2019_02_CS_SP_TA_08_2025_01 - A.ENERGIA - BPO_R SPEDS PIS-COFINS, REINF, ICMS-IPI 01-25 a 12-25 ECD e ECF 2026 ano 2025 - Assinado</t>
  </si>
  <si>
    <t>158_2020_02_CS_SP_TA_07_2025_01 - S.REFRESCOS_SSR - ONESOURCE Tax One - 01-2026 a 12-2026</t>
  </si>
  <si>
    <t>192_2023_01_CS_SP_TA_03_2026_01_PHOENIX - SSR - ONESOURCE Tax One, DFe e SUBSCRIÇÃO CSHub - 01-2026 a 12-2026</t>
  </si>
  <si>
    <t>194_2022_02_CS_SP_TA_01_2024_03 - ONS - SSR ONESOURCE Tax One e DFe - 01-2025 a 12-2026 e BPO ECD e ECF 2025 e 2026 Ano Base 2024 e 2025</t>
  </si>
  <si>
    <t>197_2023_02_CS_SP_TA_03_2025_03 - BRANDILI - SUBSCRIÇÃO - ONESOURCE Tax One, ONESOURCE DF-e - 01-2026 a 12-2026</t>
  </si>
  <si>
    <t>199_2023_01_CSI _SP_TA_03_2025_01 - CHESTERTON - BPO_R - REINF 2.1.1. - 01-2026 a 12-2026</t>
  </si>
  <si>
    <t>213_2023_03_CS_SP_TA_02_2026_01_CA PESQUISA - SSR - Onesource Tax One E DFe - 2026-01 to 2026-12</t>
  </si>
  <si>
    <t>230_2025_03_CS_SP_TA 01 - ESSENTRA - SSR - ONESOURCE Tax One - 01-2026 a 12-2026</t>
  </si>
  <si>
    <t>231_2025_01_CSI_SP_TA 01_2025_01 - BONFIGLIOLI - BPO_R - SPED REINF (01-2026 a 12-2026)</t>
  </si>
  <si>
    <t>232_2025_01_CSI_SP_TA 01 - ESSENTRA - BPO_R - ECD e ECF - 2027 base 2026</t>
  </si>
  <si>
    <t>233_2025_02_CSI_SP_TA 01_2025_01 - LANKHORST - SUBSCRIÇÃO - CSHub (01-2026 a 12-2026)</t>
  </si>
  <si>
    <t>244_2025_02_CS_SP_TA_01_2025_07 - BLACK &amp; DECKER - SSR - ONESOURCE Tax One e DFe - 12-2025 a 12-2026</t>
  </si>
  <si>
    <t>254_2025_04_CS_SP_CP - RAIA DROGASIL - BPO_R - ECF e ECD 2026 Ano Base 2025</t>
  </si>
  <si>
    <t>260_2025_01_CS_SP_CP - PREDILECTA - SUBSCRIÇÃO - CSHub Produzir GO 01-2026 a 12-2026v</t>
  </si>
  <si>
    <t>110_2018_02_CS_SP_TA_08 - NORDEX - SSR - SMART e DFe - 04-2026 a 03-2027</t>
  </si>
  <si>
    <t>265_2026_01_CSI_SP_CP - ATENTO - SSR - ONESOURCE Tax One - 01-02-2026 a 31-01-2027</t>
  </si>
  <si>
    <t>ATIVO</t>
  </si>
  <si>
    <t>realizado q1</t>
  </si>
  <si>
    <t>realizado q2</t>
  </si>
  <si>
    <t>realizado q3</t>
  </si>
  <si>
    <t>realizado q4</t>
  </si>
  <si>
    <t>Rótulos de Linha</t>
  </si>
  <si>
    <t>Total Geral</t>
  </si>
  <si>
    <t>(Tudo)</t>
  </si>
  <si>
    <t>Contagem Distinta de CLIENTE</t>
  </si>
  <si>
    <t>Soma de VALOR</t>
  </si>
  <si>
    <t>Contagem de CONTRATO</t>
  </si>
  <si>
    <t>cliente</t>
  </si>
  <si>
    <t>contrato</t>
  </si>
  <si>
    <t>total</t>
  </si>
  <si>
    <t>TOTAL</t>
  </si>
  <si>
    <t>contratos</t>
  </si>
  <si>
    <t>clientes</t>
  </si>
  <si>
    <t>PRODUTO A</t>
  </si>
  <si>
    <t>PRODUTO B</t>
  </si>
  <si>
    <t>PRODUTO C</t>
  </si>
  <si>
    <t>PRODUTO D</t>
  </si>
  <si>
    <t>PRODUTO E</t>
  </si>
  <si>
    <t>PRODUTO F</t>
  </si>
  <si>
    <t>PRODUTO G</t>
  </si>
  <si>
    <t>PRODUTO H</t>
  </si>
  <si>
    <t>PRODUTO I</t>
  </si>
  <si>
    <t>PRODUTO J</t>
  </si>
  <si>
    <t>PRODUTO K</t>
  </si>
  <si>
    <t>CLIENTE 1</t>
  </si>
  <si>
    <t>CLIENTE 2</t>
  </si>
  <si>
    <t>CLIENTE 3</t>
  </si>
  <si>
    <t>CLIENTE 4</t>
  </si>
  <si>
    <t>CLIENTE 5</t>
  </si>
  <si>
    <t>CLIENTE 6</t>
  </si>
  <si>
    <t>CLIENTE 7</t>
  </si>
  <si>
    <t>CLIENTE 8</t>
  </si>
  <si>
    <t>CLIENTE 9</t>
  </si>
  <si>
    <t>CLIENTE 10</t>
  </si>
  <si>
    <t>CLIENTE 11</t>
  </si>
  <si>
    <t>CLIENTE 12</t>
  </si>
  <si>
    <t>CLIENTE 13</t>
  </si>
  <si>
    <t>CLIENTE 14</t>
  </si>
  <si>
    <t>CLIENTE 15</t>
  </si>
  <si>
    <t>CLIENTE 16</t>
  </si>
  <si>
    <t>CLIENTE 17</t>
  </si>
  <si>
    <t>CLIENTE 18</t>
  </si>
  <si>
    <t>CLIENTE 19</t>
  </si>
  <si>
    <t>CLIENTE 20</t>
  </si>
  <si>
    <t>CLIENTE 21</t>
  </si>
  <si>
    <t>CLIENTE 22</t>
  </si>
  <si>
    <t>CLIENTE 23</t>
  </si>
  <si>
    <t>CLIENTE 24</t>
  </si>
  <si>
    <t>CLIENTE 25</t>
  </si>
  <si>
    <t>CLIENTE 26</t>
  </si>
  <si>
    <t>CLIENTE 27</t>
  </si>
  <si>
    <t>CLIENTE 28</t>
  </si>
  <si>
    <t>CLIENTE 29</t>
  </si>
  <si>
    <t>CLIENTE 30</t>
  </si>
  <si>
    <t>CLIENTE 31</t>
  </si>
  <si>
    <t>CLIENTE 32</t>
  </si>
  <si>
    <t>CLIENTE 33</t>
  </si>
  <si>
    <t>CLIENTE 34</t>
  </si>
  <si>
    <t>CLIENTE 35</t>
  </si>
  <si>
    <t>CLIENTE 36</t>
  </si>
  <si>
    <t>CLIENTE 37</t>
  </si>
  <si>
    <t>CLIENTE 38</t>
  </si>
  <si>
    <t>CLIENTE 39</t>
  </si>
  <si>
    <t>CLIENTE 40</t>
  </si>
  <si>
    <t>CLIENTE 41</t>
  </si>
  <si>
    <t>CLIENTE 42</t>
  </si>
  <si>
    <t>CLIENTE 43</t>
  </si>
  <si>
    <t>CLIENTE 44</t>
  </si>
  <si>
    <t>CLIENTE 45</t>
  </si>
  <si>
    <t>CLIENTE 46</t>
  </si>
  <si>
    <t>CLIENTE 47</t>
  </si>
  <si>
    <t>CLIENTE 48</t>
  </si>
  <si>
    <t>CLIENTE 49</t>
  </si>
  <si>
    <t>CLIENTE 50</t>
  </si>
  <si>
    <t>CLIENTE 51</t>
  </si>
  <si>
    <t>CLIENTE 52</t>
  </si>
  <si>
    <t>CLIENTE 53</t>
  </si>
  <si>
    <t>CLIENTE 54</t>
  </si>
  <si>
    <t>CLIENTE 55</t>
  </si>
  <si>
    <t>CLIENTE 56</t>
  </si>
  <si>
    <t>CLIENTE 57</t>
  </si>
  <si>
    <t>CLIENTE 58</t>
  </si>
  <si>
    <t>CLIENTE 59</t>
  </si>
  <si>
    <t>CLIENTE 60</t>
  </si>
  <si>
    <t>CLIENTE 61</t>
  </si>
  <si>
    <t>CLIENTE 62</t>
  </si>
  <si>
    <t>CLIENTE 63</t>
  </si>
  <si>
    <t>CLIENTE 64</t>
  </si>
  <si>
    <t>Investimento em X</t>
  </si>
  <si>
    <t>Executivo A</t>
  </si>
  <si>
    <t>Executivo B</t>
  </si>
  <si>
    <t>Executivo C</t>
  </si>
  <si>
    <t>Cliente 1</t>
  </si>
  <si>
    <t>Cliente 2</t>
  </si>
  <si>
    <t>Cliente 3</t>
  </si>
  <si>
    <t>Cliente 4</t>
  </si>
  <si>
    <t>Cliente 5</t>
  </si>
  <si>
    <t>Cliente 6</t>
  </si>
  <si>
    <t>Cliente 7</t>
  </si>
  <si>
    <t>Cliente 8</t>
  </si>
  <si>
    <t>Cliente 9</t>
  </si>
  <si>
    <t>Cliente 10</t>
  </si>
  <si>
    <t>Cliente 11</t>
  </si>
  <si>
    <t>Cliente 12</t>
  </si>
  <si>
    <t>Cliente 13</t>
  </si>
  <si>
    <t>Cliente 14</t>
  </si>
  <si>
    <t>Cliente 15</t>
  </si>
  <si>
    <t>Cliente 16</t>
  </si>
  <si>
    <t>Cliente 17</t>
  </si>
  <si>
    <t>Cliente 18</t>
  </si>
  <si>
    <t>PRODUTO L</t>
  </si>
  <si>
    <t>PRODUTO M</t>
  </si>
  <si>
    <t>PRODUTO O</t>
  </si>
  <si>
    <t>PRODUTO P</t>
  </si>
  <si>
    <t>PRODUTO Q</t>
  </si>
  <si>
    <t>CONTRATO.01</t>
  </si>
  <si>
    <t>CONTRATO.02</t>
  </si>
  <si>
    <t>CONTRATO.03</t>
  </si>
  <si>
    <t>CONTRATO.04</t>
  </si>
  <si>
    <t>CONTRATO.05</t>
  </si>
  <si>
    <t>CONTRATO.06</t>
  </si>
  <si>
    <t>CONTRATO.07</t>
  </si>
  <si>
    <t>CONTRATO.08</t>
  </si>
  <si>
    <t>CONTRATO.09</t>
  </si>
  <si>
    <t>CONTRATO.10</t>
  </si>
  <si>
    <t>CONTRATO.11</t>
  </si>
  <si>
    <t>CONTRATO.12</t>
  </si>
  <si>
    <t>CONTRATO.13</t>
  </si>
  <si>
    <t>CONTRATO.14</t>
  </si>
  <si>
    <t>CONTRATO.15</t>
  </si>
  <si>
    <t>CONTRATO.16</t>
  </si>
  <si>
    <t>CONTRATO.17</t>
  </si>
  <si>
    <t>CONTRATO.18</t>
  </si>
  <si>
    <t>CONTRATO.19</t>
  </si>
  <si>
    <t>CONTRATO.20</t>
  </si>
  <si>
    <t>CONTRATO.21</t>
  </si>
  <si>
    <t>CONTRATO.22</t>
  </si>
  <si>
    <t>CONTRATO.23</t>
  </si>
  <si>
    <t>CONTRATO.24</t>
  </si>
  <si>
    <t>CONTRATO.25</t>
  </si>
  <si>
    <t>CONTRATO.26</t>
  </si>
  <si>
    <t>CONTRATO.27</t>
  </si>
  <si>
    <t>CONTRATO.28</t>
  </si>
  <si>
    <t>CONTRATO.29</t>
  </si>
  <si>
    <t>CONTRATO.30</t>
  </si>
  <si>
    <t>CONTRATO.31</t>
  </si>
  <si>
    <t>CONTRATO.32</t>
  </si>
  <si>
    <t>CONTRATO.33</t>
  </si>
  <si>
    <t>CONTRATO.34</t>
  </si>
  <si>
    <t>CONTRATO.35</t>
  </si>
  <si>
    <t>CONTRATO.36</t>
  </si>
  <si>
    <t>CONTRATO.37</t>
  </si>
  <si>
    <t>CONTRATO.38</t>
  </si>
  <si>
    <t>CONTRATO.39</t>
  </si>
  <si>
    <t>CONTRATO.40</t>
  </si>
  <si>
    <t>CONTRATO.41</t>
  </si>
  <si>
    <t>CONTRATO.42</t>
  </si>
  <si>
    <t>CONTRATO.43</t>
  </si>
  <si>
    <t>CONTRATO.44</t>
  </si>
  <si>
    <t>CONTRATO.45</t>
  </si>
  <si>
    <t>CONTRATO.46</t>
  </si>
  <si>
    <t>CONTRATO.47</t>
  </si>
  <si>
    <t>CONTRATO.48</t>
  </si>
  <si>
    <t>CONTRATO.49</t>
  </si>
  <si>
    <t>CONTRATO.50</t>
  </si>
  <si>
    <t>CONTRATO.51</t>
  </si>
  <si>
    <t>CONTRATO.52</t>
  </si>
  <si>
    <t>CONTRATO.53</t>
  </si>
  <si>
    <t>CONTRATO.54</t>
  </si>
  <si>
    <t>CONTRATO.55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</si>
</sst>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R$&quot;\ * #,##0.00_-;\-&quot;R$&quot;\ * #,##0.00_-;_-&quot;R$&quot;\ * &quot;-&quot;??_-;_-@_-"/>
    <numFmt numFmtId="164" formatCode="0.0%"/>
    <numFmt numFmtId="165" formatCode="_-&quot;R$&quot;\ * #,##0_-;\-&quot;R$&quot;\ * #,##0_-;_-&quot;R$&quot;\ * &quot;-&quot;??_-;_-@_-"/>
    <numFmt numFmtId="166" formatCode="_-[$R$-416]\ * #,##0.00_-;\-[$R$-416]\ * #,##0.00_-;_-[$R$-416]\ * &quot;-&quot;??_-;_-@_-"/>
  </numFmts>
  <fonts count="29" x14ac:knownFonts="1">
    <font>
      <sz val="11"/>
      <color theme="1"/>
      <name val="Aptos Narrow"/>
      <family val="2"/>
      <scheme val="minor"/>
    </font>
    <font>
      <sz val="11"/>
      <color theme="1"/>
      <name val="Aptos Narrow"/>
      <family val="2"/>
      <scheme val="minor"/>
    </font>
    <font>
      <b/>
      <sz val="11"/>
      <color theme="1"/>
      <name val="Calibri"/>
      <family val="2"/>
    </font>
    <font>
      <sz val="11"/>
      <color theme="1"/>
      <name val="Calibri"/>
      <family val="2"/>
    </font>
    <font>
      <b/>
      <sz val="11"/>
      <color theme="0"/>
      <name val="Aptos Narrow"/>
      <family val="2"/>
      <scheme val="minor"/>
    </font>
    <font>
      <b/>
      <sz val="11"/>
      <color rgb="FFFF0000"/>
      <name val="Calibri"/>
      <family val="2"/>
    </font>
    <font>
      <sz val="8"/>
      <name val="Aptos Narrow"/>
      <family val="2"/>
      <scheme val="minor"/>
    </font>
    <font>
      <b/>
      <sz val="11"/>
      <color theme="1"/>
      <name val="Aptos Narrow"/>
      <family val="2"/>
      <scheme val="minor"/>
    </font>
    <font>
      <sz val="11"/>
      <color theme="3" tint="0.249977111117893"/>
      <name val="Aptos Narrow"/>
      <family val="2"/>
      <scheme val="minor"/>
    </font>
    <font>
      <i/>
      <sz val="11"/>
      <color theme="1"/>
      <name val="Aptos Narrow"/>
      <family val="2"/>
      <scheme val="minor"/>
    </font>
    <font>
      <b/>
      <sz val="14"/>
      <color theme="0"/>
      <name val="Calibri"/>
      <family val="2"/>
    </font>
    <font>
      <b/>
      <sz val="16"/>
      <color theme="0"/>
      <name val="Aptos Narrow"/>
      <family val="2"/>
      <scheme val="minor"/>
    </font>
    <font>
      <sz val="11"/>
      <color theme="0"/>
      <name val="Aptos Narrow"/>
      <family val="2"/>
      <scheme val="minor"/>
    </font>
    <font>
      <sz val="11"/>
      <color theme="4"/>
      <name val="Nirmala UI"/>
      <family val="2"/>
    </font>
    <font>
      <b/>
      <sz val="11"/>
      <color theme="4"/>
      <name val="Nirmala UI"/>
      <family val="2"/>
    </font>
    <font>
      <b/>
      <sz val="14"/>
      <color theme="4"/>
      <name val="Nirmala UI"/>
      <family val="2"/>
    </font>
    <font>
      <b/>
      <sz val="11"/>
      <color theme="0"/>
      <name val="Nirmala UI"/>
      <family val="2"/>
    </font>
    <font>
      <b/>
      <sz val="11"/>
      <color rgb="FFFF0000"/>
      <name val="Nirmala UI"/>
      <family val="2"/>
    </font>
    <font>
      <sz val="11"/>
      <color rgb="FFFF0000"/>
      <name val="Nirmala UI"/>
      <family val="2"/>
    </font>
    <font>
      <b/>
      <sz val="22"/>
      <color theme="0"/>
      <name val="Nirmala UI"/>
      <family val="2"/>
    </font>
    <font>
      <b/>
      <sz val="11"/>
      <color theme="0"/>
      <name val="Calibri"/>
      <family val="2"/>
    </font>
    <font>
      <b/>
      <sz val="14"/>
      <color theme="0"/>
      <name val="Aptos Narrow"/>
      <family val="2"/>
      <scheme val="minor"/>
    </font>
    <font>
      <u/>
      <sz val="11"/>
      <color theme="1"/>
      <name val="Aptos Narrow"/>
      <family val="2"/>
      <scheme val="minor"/>
    </font>
    <font>
      <sz val="11"/>
      <color rgb="FFFF0000"/>
      <name val="Aptos Narrow"/>
      <family val="2"/>
      <scheme val="minor"/>
    </font>
    <font>
      <b/>
      <sz val="11"/>
      <color rgb="FFFF0000"/>
      <name val="Aptos Narrow"/>
      <family val="2"/>
      <scheme val="minor"/>
    </font>
    <font>
      <b/>
      <sz val="16"/>
      <color theme="0"/>
      <name val="Calibri"/>
      <family val="2"/>
    </font>
    <font>
      <b/>
      <sz val="16"/>
      <color rgb="FFFF0000"/>
      <name val="Aptos Narrow"/>
      <family val="2"/>
      <scheme val="minor"/>
    </font>
    <font>
      <sz val="11"/>
      <color theme="0"/>
      <name val="Calibri"/>
      <family val="2"/>
    </font>
    <font>
      <sz val="11"/>
      <color rgb="FFFF0000"/>
      <name val="Calibri"/>
      <family val="2"/>
    </font>
  </fonts>
  <fills count="18">
    <fill>
      <patternFill patternType="none"/>
    </fill>
    <fill>
      <patternFill patternType="gray125"/>
    </fill>
    <fill>
      <patternFill patternType="solid">
        <fgColor theme="5" tint="0.79998168889431442"/>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0"/>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28374E"/>
        <bgColor indexed="64"/>
      </patternFill>
    </fill>
    <fill>
      <patternFill patternType="solid">
        <fgColor theme="2" tint="-9.9978637043366805E-2"/>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theme="4"/>
        <bgColor theme="4"/>
      </patternFill>
    </fill>
  </fills>
  <borders count="33">
    <border>
      <left/>
      <right/>
      <top/>
      <bottom/>
      <diagonal/>
    </border>
    <border>
      <left/>
      <right/>
      <top style="thin">
        <color indexed="64"/>
      </top>
      <bottom/>
      <diagonal/>
    </border>
    <border>
      <left style="thick">
        <color auto="1"/>
      </left>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tted">
        <color auto="1"/>
      </right>
      <top/>
      <bottom/>
      <diagonal/>
    </border>
    <border>
      <left style="dotted">
        <color auto="1"/>
      </left>
      <right style="dotted">
        <color auto="1"/>
      </right>
      <top/>
      <bottom/>
      <diagonal/>
    </border>
    <border>
      <left style="dotted">
        <color auto="1"/>
      </left>
      <right style="thin">
        <color indexed="64"/>
      </right>
      <top/>
      <bottom/>
      <diagonal/>
    </border>
    <border>
      <left/>
      <right style="thick">
        <color auto="1"/>
      </right>
      <top/>
      <bottom/>
      <diagonal/>
    </border>
    <border>
      <left style="thick">
        <color auto="1"/>
      </left>
      <right/>
      <top style="thin">
        <color indexed="64"/>
      </top>
      <bottom/>
      <diagonal/>
    </border>
    <border>
      <left style="thick">
        <color auto="1"/>
      </left>
      <right/>
      <top/>
      <bottom style="thin">
        <color indexed="64"/>
      </bottom>
      <diagonal/>
    </border>
    <border>
      <left/>
      <right/>
      <top style="thin">
        <color indexed="64"/>
      </top>
      <bottom style="thin">
        <color indexed="64"/>
      </bottom>
      <diagonal/>
    </border>
    <border>
      <left style="thick">
        <color auto="1"/>
      </left>
      <right/>
      <top style="thin">
        <color indexed="64"/>
      </top>
      <bottom style="thin">
        <color indexed="64"/>
      </bottom>
      <diagonal/>
    </border>
    <border>
      <left style="thick">
        <color auto="1"/>
      </left>
      <right style="thin">
        <color indexed="64"/>
      </right>
      <top style="thin">
        <color indexed="64"/>
      </top>
      <bottom style="thin">
        <color indexed="6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dotted">
        <color rgb="FF0070C0"/>
      </left>
      <right style="thin">
        <color rgb="FF0070C0"/>
      </right>
      <top style="dotted">
        <color rgb="FF0070C0"/>
      </top>
      <bottom style="thin">
        <color rgb="FF0070C0"/>
      </bottom>
      <diagonal/>
    </border>
    <border>
      <left style="thin">
        <color rgb="FF0070C0"/>
      </left>
      <right/>
      <top style="thin">
        <color rgb="FF0070C0"/>
      </top>
      <bottom/>
      <diagonal/>
    </border>
    <border>
      <left style="dotted">
        <color rgb="FF0070C0"/>
      </left>
      <right/>
      <top style="thin">
        <color rgb="FF0070C0"/>
      </top>
      <bottom/>
      <diagonal/>
    </border>
    <border>
      <left style="dotted">
        <color rgb="FF0070C0"/>
      </left>
      <right style="thin">
        <color rgb="FF0070C0"/>
      </right>
      <top style="thin">
        <color rgb="FF0070C0"/>
      </top>
      <bottom/>
      <diagonal/>
    </border>
    <border>
      <left style="thin">
        <color rgb="FF0070C0"/>
      </left>
      <right/>
      <top style="dotted">
        <color rgb="FF0070C0"/>
      </top>
      <bottom/>
      <diagonal/>
    </border>
    <border>
      <left style="dotted">
        <color rgb="FF0070C0"/>
      </left>
      <right/>
      <top style="dotted">
        <color rgb="FF0070C0"/>
      </top>
      <bottom/>
      <diagonal/>
    </border>
    <border>
      <left style="dotted">
        <color rgb="FF0070C0"/>
      </left>
      <right style="thin">
        <color rgb="FF0070C0"/>
      </right>
      <top style="dotted">
        <color rgb="FF0070C0"/>
      </top>
      <bottom/>
      <diagonal/>
    </border>
    <border>
      <left style="thin">
        <color rgb="FF0070C0"/>
      </left>
      <right/>
      <top style="dotted">
        <color rgb="FF0070C0"/>
      </top>
      <bottom style="thin">
        <color rgb="FF0070C0"/>
      </bottom>
      <diagonal/>
    </border>
    <border>
      <left style="dotted">
        <color rgb="FF0070C0"/>
      </left>
      <right/>
      <top style="dotted">
        <color rgb="FF0070C0"/>
      </top>
      <bottom style="thin">
        <color rgb="FF0070C0"/>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221">
    <xf numFmtId="0" fontId="0" fillId="0" borderId="0" xfId="0"/>
    <xf numFmtId="0" fontId="3" fillId="0" borderId="0" xfId="0" applyFont="1"/>
    <xf numFmtId="0" fontId="2" fillId="0" borderId="0" xfId="0" applyFont="1"/>
    <xf numFmtId="44" fontId="3" fillId="0" borderId="0" xfId="0" applyNumberFormat="1" applyFont="1"/>
    <xf numFmtId="0" fontId="0" fillId="0" borderId="0" xfId="0" applyAlignment="1">
      <alignment horizontal="center"/>
    </xf>
    <xf numFmtId="0" fontId="3" fillId="0" borderId="0" xfId="0" applyFont="1" applyAlignment="1">
      <alignment horizontal="center" vertical="center"/>
    </xf>
    <xf numFmtId="0" fontId="0" fillId="0" borderId="0" xfId="0" pivotButton="1"/>
    <xf numFmtId="0" fontId="0" fillId="0" borderId="0" xfId="0" applyAlignment="1">
      <alignment horizontal="left"/>
    </xf>
    <xf numFmtId="9" fontId="0" fillId="0" borderId="0" xfId="0" applyNumberFormat="1"/>
    <xf numFmtId="165" fontId="0" fillId="0" borderId="0" xfId="0" applyNumberFormat="1"/>
    <xf numFmtId="0" fontId="2" fillId="4" borderId="0" xfId="0" applyFont="1" applyFill="1" applyAlignment="1">
      <alignment horizontal="center" vertical="center"/>
    </xf>
    <xf numFmtId="0" fontId="3" fillId="4" borderId="0" xfId="0" applyFont="1" applyFill="1" applyAlignment="1">
      <alignment horizontal="center" vertical="center"/>
    </xf>
    <xf numFmtId="0" fontId="2" fillId="2" borderId="0" xfId="0" applyFont="1" applyFill="1" applyAlignment="1">
      <alignment horizontal="center" vertical="center"/>
    </xf>
    <xf numFmtId="0" fontId="5" fillId="0" borderId="0" xfId="0" applyFont="1" applyAlignment="1">
      <alignment horizontal="center"/>
    </xf>
    <xf numFmtId="0" fontId="5" fillId="0" borderId="0" xfId="0" applyFont="1"/>
    <xf numFmtId="44" fontId="3" fillId="0" borderId="0" xfId="1" applyFont="1" applyFill="1" applyAlignment="1">
      <alignment horizontal="center"/>
    </xf>
    <xf numFmtId="9" fontId="3" fillId="0" borderId="0" xfId="2" applyFont="1" applyFill="1" applyAlignment="1">
      <alignment horizontal="center"/>
    </xf>
    <xf numFmtId="164" fontId="3" fillId="0" borderId="0" xfId="2" applyNumberFormat="1" applyFont="1" applyFill="1" applyAlignment="1">
      <alignment horizontal="center"/>
    </xf>
    <xf numFmtId="0" fontId="3" fillId="0" borderId="0" xfId="0" applyFont="1" applyAlignment="1">
      <alignment horizontal="center"/>
    </xf>
    <xf numFmtId="0" fontId="3" fillId="5" borderId="0" xfId="0" applyFont="1" applyFill="1"/>
    <xf numFmtId="0" fontId="5" fillId="5" borderId="0" xfId="0" applyFont="1" applyFill="1" applyAlignment="1">
      <alignment horizontal="center"/>
    </xf>
    <xf numFmtId="14" fontId="2" fillId="5" borderId="0" xfId="1" applyNumberFormat="1" applyFont="1" applyFill="1" applyAlignment="1">
      <alignment horizontal="center" vertical="center"/>
    </xf>
    <xf numFmtId="0" fontId="3" fillId="5" borderId="0" xfId="0" applyFont="1" applyFill="1" applyAlignment="1">
      <alignment horizontal="left"/>
    </xf>
    <xf numFmtId="44" fontId="2" fillId="4" borderId="5" xfId="1" applyFont="1" applyFill="1" applyBorder="1" applyAlignment="1">
      <alignment horizontal="center" vertical="center"/>
    </xf>
    <xf numFmtId="44" fontId="2" fillId="4" borderId="1" xfId="1" applyFont="1" applyFill="1" applyBorder="1" applyAlignment="1">
      <alignment horizontal="center" vertical="center"/>
    </xf>
    <xf numFmtId="14" fontId="2" fillId="4" borderId="1" xfId="1" applyNumberFormat="1" applyFont="1" applyFill="1" applyBorder="1" applyAlignment="1">
      <alignment horizontal="center" vertical="center"/>
    </xf>
    <xf numFmtId="0" fontId="3" fillId="4" borderId="7" xfId="0" applyFont="1" applyFill="1" applyBorder="1" applyAlignment="1">
      <alignment horizontal="left"/>
    </xf>
    <xf numFmtId="44" fontId="3" fillId="4" borderId="0" xfId="1" applyFont="1" applyFill="1" applyBorder="1"/>
    <xf numFmtId="0" fontId="3" fillId="4" borderId="0" xfId="0" applyFont="1" applyFill="1" applyAlignment="1">
      <alignment horizontal="center"/>
    </xf>
    <xf numFmtId="0" fontId="3" fillId="4" borderId="7" xfId="0" applyFont="1" applyFill="1" applyBorder="1"/>
    <xf numFmtId="0" fontId="3" fillId="4" borderId="9" xfId="0" applyFont="1" applyFill="1" applyBorder="1" applyAlignment="1">
      <alignment horizontal="left"/>
    </xf>
    <xf numFmtId="44" fontId="3" fillId="4" borderId="3" xfId="1" applyFont="1" applyFill="1" applyBorder="1"/>
    <xf numFmtId="0" fontId="3" fillId="4" borderId="3" xfId="0" applyFont="1" applyFill="1" applyBorder="1" applyAlignment="1">
      <alignment horizontal="center"/>
    </xf>
    <xf numFmtId="44" fontId="2" fillId="6" borderId="1" xfId="1" applyFont="1" applyFill="1" applyBorder="1" applyAlignment="1">
      <alignment horizontal="center" vertical="center"/>
    </xf>
    <xf numFmtId="44" fontId="3" fillId="6" borderId="0" xfId="1" applyFont="1" applyFill="1" applyBorder="1"/>
    <xf numFmtId="44" fontId="3" fillId="6" borderId="3" xfId="1" applyFont="1" applyFill="1" applyBorder="1"/>
    <xf numFmtId="44" fontId="2" fillId="7" borderId="1" xfId="1" applyFont="1" applyFill="1" applyBorder="1" applyAlignment="1">
      <alignment horizontal="center" vertical="center"/>
    </xf>
    <xf numFmtId="14" fontId="2" fillId="7" borderId="6" xfId="1" applyNumberFormat="1" applyFont="1" applyFill="1" applyBorder="1" applyAlignment="1">
      <alignment horizontal="center" vertical="center"/>
    </xf>
    <xf numFmtId="0" fontId="3" fillId="7" borderId="0" xfId="0" applyFont="1" applyFill="1" applyAlignment="1">
      <alignment horizontal="left"/>
    </xf>
    <xf numFmtId="44" fontId="3" fillId="7" borderId="0" xfId="1" applyFont="1" applyFill="1" applyBorder="1"/>
    <xf numFmtId="0" fontId="3" fillId="7" borderId="8" xfId="0" applyFont="1" applyFill="1" applyBorder="1" applyAlignment="1">
      <alignment horizontal="center"/>
    </xf>
    <xf numFmtId="0" fontId="3" fillId="7" borderId="0" xfId="0" applyFont="1" applyFill="1"/>
    <xf numFmtId="0" fontId="3" fillId="7" borderId="3" xfId="0" applyFont="1" applyFill="1" applyBorder="1" applyAlignment="1">
      <alignment horizontal="left"/>
    </xf>
    <xf numFmtId="44" fontId="3" fillId="7" borderId="3" xfId="1" applyFont="1" applyFill="1" applyBorder="1"/>
    <xf numFmtId="0" fontId="3" fillId="7" borderId="10" xfId="0" applyFont="1" applyFill="1" applyBorder="1" applyAlignment="1">
      <alignment horizontal="center"/>
    </xf>
    <xf numFmtId="0" fontId="3" fillId="2" borderId="0" xfId="0" applyFont="1" applyFill="1"/>
    <xf numFmtId="44" fontId="3" fillId="2" borderId="0" xfId="0" applyNumberFormat="1" applyFont="1" applyFill="1"/>
    <xf numFmtId="0" fontId="8" fillId="0" borderId="0" xfId="0" applyFont="1" applyAlignment="1">
      <alignment horizontal="center"/>
    </xf>
    <xf numFmtId="44" fontId="8" fillId="0" borderId="0" xfId="1" applyFont="1" applyBorder="1" applyAlignment="1">
      <alignment horizontal="center"/>
    </xf>
    <xf numFmtId="9" fontId="8" fillId="0" borderId="0" xfId="2" applyFont="1" applyBorder="1" applyAlignment="1">
      <alignment horizontal="center"/>
    </xf>
    <xf numFmtId="0" fontId="7" fillId="0" borderId="12" xfId="0" applyFont="1" applyBorder="1" applyAlignment="1">
      <alignment horizontal="center"/>
    </xf>
    <xf numFmtId="0" fontId="0" fillId="0" borderId="13" xfId="0" applyBorder="1" applyAlignment="1">
      <alignment horizontal="center"/>
    </xf>
    <xf numFmtId="44" fontId="0" fillId="0" borderId="0" xfId="1" applyFont="1" applyBorder="1" applyAlignment="1">
      <alignment horizontal="center"/>
    </xf>
    <xf numFmtId="44" fontId="0" fillId="0" borderId="13" xfId="1" applyFont="1" applyBorder="1" applyAlignment="1">
      <alignment horizontal="center"/>
    </xf>
    <xf numFmtId="9" fontId="0" fillId="0" borderId="13" xfId="2" applyFont="1" applyBorder="1" applyAlignment="1">
      <alignment horizontal="center"/>
    </xf>
    <xf numFmtId="0" fontId="0" fillId="0" borderId="14" xfId="0" applyBorder="1" applyAlignment="1">
      <alignment horizontal="center"/>
    </xf>
    <xf numFmtId="44" fontId="0" fillId="0" borderId="0" xfId="0" applyNumberFormat="1" applyAlignment="1">
      <alignment horizontal="center"/>
    </xf>
    <xf numFmtId="0" fontId="4" fillId="0" borderId="0" xfId="0" applyFont="1" applyAlignment="1">
      <alignment horizontal="center"/>
    </xf>
    <xf numFmtId="0" fontId="2" fillId="0" borderId="0" xfId="0" applyFont="1" applyAlignment="1">
      <alignment horizontal="left"/>
    </xf>
    <xf numFmtId="44" fontId="3" fillId="0" borderId="0" xfId="2" applyNumberFormat="1" applyFont="1" applyFill="1" applyAlignment="1">
      <alignment horizontal="center"/>
    </xf>
    <xf numFmtId="44" fontId="3" fillId="0" borderId="15" xfId="1" applyFont="1" applyFill="1" applyBorder="1" applyAlignment="1">
      <alignment horizontal="center"/>
    </xf>
    <xf numFmtId="9" fontId="3" fillId="0" borderId="15" xfId="2" applyFont="1" applyFill="1" applyBorder="1" applyAlignment="1">
      <alignment horizontal="center"/>
    </xf>
    <xf numFmtId="164" fontId="3" fillId="0" borderId="15" xfId="2" applyNumberFormat="1" applyFont="1" applyFill="1" applyBorder="1" applyAlignment="1">
      <alignment horizontal="center"/>
    </xf>
    <xf numFmtId="44" fontId="3" fillId="0" borderId="15" xfId="2" applyNumberFormat="1" applyFont="1" applyFill="1" applyBorder="1" applyAlignment="1">
      <alignment horizontal="center"/>
    </xf>
    <xf numFmtId="0" fontId="2" fillId="0" borderId="2" xfId="0" applyFont="1" applyBorder="1" applyAlignment="1">
      <alignment horizontal="left"/>
    </xf>
    <xf numFmtId="0" fontId="2" fillId="0" borderId="2" xfId="0" applyFont="1" applyBorder="1"/>
    <xf numFmtId="44" fontId="2" fillId="0" borderId="15" xfId="1" applyFont="1" applyFill="1" applyBorder="1" applyAlignment="1">
      <alignment horizontal="center"/>
    </xf>
    <xf numFmtId="44" fontId="2" fillId="0" borderId="0" xfId="1" applyFont="1" applyFill="1" applyAlignment="1">
      <alignment horizontal="center"/>
    </xf>
    <xf numFmtId="44" fontId="2" fillId="0" borderId="0" xfId="1" applyFont="1" applyFill="1" applyBorder="1" applyAlignment="1">
      <alignment horizontal="center"/>
    </xf>
    <xf numFmtId="44" fontId="3" fillId="0" borderId="0" xfId="1" applyFont="1" applyFill="1" applyBorder="1" applyAlignment="1">
      <alignment horizontal="center"/>
    </xf>
    <xf numFmtId="9" fontId="3" fillId="0" borderId="0" xfId="2" applyFont="1" applyFill="1" applyBorder="1" applyAlignment="1">
      <alignment horizontal="center"/>
    </xf>
    <xf numFmtId="164" fontId="3" fillId="0" borderId="0" xfId="2" applyNumberFormat="1" applyFont="1" applyFill="1" applyBorder="1" applyAlignment="1">
      <alignment horizontal="center"/>
    </xf>
    <xf numFmtId="44" fontId="3" fillId="0" borderId="0" xfId="2" applyNumberFormat="1" applyFont="1" applyFill="1" applyBorder="1" applyAlignment="1">
      <alignment horizontal="center"/>
    </xf>
    <xf numFmtId="44" fontId="2" fillId="0" borderId="0" xfId="1" applyFont="1" applyFill="1" applyBorder="1" applyAlignment="1">
      <alignment horizontal="left"/>
    </xf>
    <xf numFmtId="44" fontId="3" fillId="0" borderId="0" xfId="1" applyFont="1" applyFill="1" applyBorder="1" applyAlignment="1">
      <alignment horizontal="left"/>
    </xf>
    <xf numFmtId="44" fontId="3" fillId="4" borderId="11" xfId="1" applyFont="1" applyFill="1" applyBorder="1"/>
    <xf numFmtId="0" fontId="2" fillId="4" borderId="4" xfId="0" applyFont="1" applyFill="1" applyBorder="1" applyAlignment="1">
      <alignment horizontal="center"/>
    </xf>
    <xf numFmtId="44" fontId="3" fillId="6" borderId="11" xfId="1" applyFont="1" applyFill="1" applyBorder="1"/>
    <xf numFmtId="44" fontId="3" fillId="7" borderId="11" xfId="1" applyFont="1" applyFill="1" applyBorder="1"/>
    <xf numFmtId="0" fontId="2" fillId="6" borderId="4" xfId="0" applyFont="1" applyFill="1" applyBorder="1" applyAlignment="1">
      <alignment horizontal="center"/>
    </xf>
    <xf numFmtId="0" fontId="2" fillId="7" borderId="4" xfId="0" applyFont="1" applyFill="1" applyBorder="1" applyAlignment="1">
      <alignment horizontal="center"/>
    </xf>
    <xf numFmtId="44" fontId="2" fillId="6" borderId="5" xfId="1" applyFont="1" applyFill="1" applyBorder="1" applyAlignment="1">
      <alignment horizontal="center" vertical="center"/>
    </xf>
    <xf numFmtId="14" fontId="2" fillId="6" borderId="6" xfId="1" applyNumberFormat="1" applyFont="1" applyFill="1" applyBorder="1" applyAlignment="1">
      <alignment horizontal="center" vertical="center"/>
    </xf>
    <xf numFmtId="0" fontId="3" fillId="6" borderId="7" xfId="0" applyFont="1" applyFill="1" applyBorder="1" applyAlignment="1">
      <alignment horizontal="left"/>
    </xf>
    <xf numFmtId="0" fontId="3" fillId="6" borderId="8" xfId="0" applyFont="1" applyFill="1" applyBorder="1" applyAlignment="1">
      <alignment horizontal="center"/>
    </xf>
    <xf numFmtId="0" fontId="3" fillId="6" borderId="7" xfId="0" applyFont="1" applyFill="1" applyBorder="1"/>
    <xf numFmtId="0" fontId="3" fillId="6" borderId="9" xfId="0" applyFont="1" applyFill="1" applyBorder="1" applyAlignment="1">
      <alignment horizontal="left"/>
    </xf>
    <xf numFmtId="0" fontId="3" fillId="6" borderId="10" xfId="0" applyFont="1" applyFill="1" applyBorder="1" applyAlignment="1">
      <alignment horizontal="center"/>
    </xf>
    <xf numFmtId="0" fontId="2" fillId="0" borderId="0" xfId="0" applyFont="1" applyAlignment="1">
      <alignment horizontal="center"/>
    </xf>
    <xf numFmtId="0" fontId="0" fillId="8" borderId="0" xfId="0" applyFill="1"/>
    <xf numFmtId="0" fontId="0" fillId="3" borderId="0" xfId="0" applyFill="1"/>
    <xf numFmtId="9" fontId="3" fillId="0" borderId="0" xfId="0" applyNumberFormat="1" applyFont="1"/>
    <xf numFmtId="9" fontId="10" fillId="0" borderId="0" xfId="0" applyNumberFormat="1" applyFont="1" applyAlignment="1">
      <alignment horizontal="center" vertical="center"/>
    </xf>
    <xf numFmtId="44" fontId="0" fillId="0" borderId="0" xfId="0" applyNumberFormat="1"/>
    <xf numFmtId="44" fontId="0" fillId="0" borderId="0" xfId="1" applyFont="1"/>
    <xf numFmtId="0" fontId="4" fillId="0" borderId="0" xfId="0" applyFont="1" applyAlignment="1">
      <alignment horizontal="left" vertical="center"/>
    </xf>
    <xf numFmtId="44" fontId="12" fillId="10" borderId="0" xfId="0" applyNumberFormat="1" applyFont="1" applyFill="1"/>
    <xf numFmtId="0" fontId="2" fillId="11" borderId="0" xfId="0" applyFont="1" applyFill="1" applyAlignment="1">
      <alignment horizontal="left"/>
    </xf>
    <xf numFmtId="44" fontId="2" fillId="11" borderId="15" xfId="1" applyFont="1" applyFill="1" applyBorder="1" applyAlignment="1">
      <alignment horizontal="center"/>
    </xf>
    <xf numFmtId="44" fontId="3" fillId="11" borderId="15" xfId="1" applyFont="1" applyFill="1" applyBorder="1" applyAlignment="1">
      <alignment horizontal="center"/>
    </xf>
    <xf numFmtId="0" fontId="2" fillId="11" borderId="0" xfId="0" applyFont="1" applyFill="1"/>
    <xf numFmtId="9" fontId="3" fillId="11" borderId="15" xfId="2" applyFont="1" applyFill="1" applyBorder="1" applyAlignment="1">
      <alignment horizontal="center"/>
    </xf>
    <xf numFmtId="164" fontId="3" fillId="11" borderId="15" xfId="2" applyNumberFormat="1" applyFont="1" applyFill="1" applyBorder="1" applyAlignment="1">
      <alignment horizontal="center"/>
    </xf>
    <xf numFmtId="44" fontId="3" fillId="11" borderId="15" xfId="2" applyNumberFormat="1" applyFont="1" applyFill="1" applyBorder="1" applyAlignment="1">
      <alignment horizontal="center"/>
    </xf>
    <xf numFmtId="14" fontId="13" fillId="0" borderId="0" xfId="0" applyNumberFormat="1" applyFont="1" applyAlignment="1">
      <alignment horizontal="center"/>
    </xf>
    <xf numFmtId="0" fontId="13" fillId="0" borderId="0" xfId="0" applyFont="1"/>
    <xf numFmtId="0" fontId="14" fillId="0" borderId="1" xfId="0" applyFont="1" applyBorder="1" applyAlignment="1">
      <alignment vertical="center"/>
    </xf>
    <xf numFmtId="44" fontId="13" fillId="0" borderId="16" xfId="1" applyFont="1" applyBorder="1" applyAlignment="1">
      <alignment vertical="center"/>
    </xf>
    <xf numFmtId="0" fontId="13" fillId="0" borderId="0" xfId="0" applyFont="1" applyAlignment="1">
      <alignment vertical="center"/>
    </xf>
    <xf numFmtId="44" fontId="13" fillId="0" borderId="0" xfId="1" applyFont="1" applyAlignment="1">
      <alignment vertical="center"/>
    </xf>
    <xf numFmtId="0" fontId="14" fillId="0" borderId="0" xfId="0" applyFont="1"/>
    <xf numFmtId="44" fontId="13" fillId="0" borderId="2" xfId="1" applyFont="1" applyBorder="1"/>
    <xf numFmtId="44" fontId="13" fillId="0" borderId="0" xfId="1" applyFont="1"/>
    <xf numFmtId="44" fontId="13" fillId="0" borderId="0" xfId="0" applyNumberFormat="1" applyFont="1"/>
    <xf numFmtId="0" fontId="14" fillId="0" borderId="3" xfId="0" applyFont="1" applyBorder="1"/>
    <xf numFmtId="44" fontId="13" fillId="0" borderId="17" xfId="1" applyFont="1" applyBorder="1"/>
    <xf numFmtId="0" fontId="14" fillId="0" borderId="18" xfId="0" applyFont="1" applyBorder="1" applyAlignment="1">
      <alignment vertical="center"/>
    </xf>
    <xf numFmtId="2" fontId="13" fillId="0" borderId="19" xfId="0" applyNumberFormat="1" applyFont="1" applyBorder="1" applyAlignment="1">
      <alignment horizontal="center" vertical="center"/>
    </xf>
    <xf numFmtId="49" fontId="13" fillId="0" borderId="0" xfId="0" applyNumberFormat="1" applyFont="1" applyAlignment="1">
      <alignment vertical="center"/>
    </xf>
    <xf numFmtId="2" fontId="13" fillId="0" borderId="0" xfId="0" applyNumberFormat="1" applyFont="1" applyAlignment="1">
      <alignment vertical="center"/>
    </xf>
    <xf numFmtId="0" fontId="15" fillId="9" borderId="4" xfId="0" applyFont="1" applyFill="1" applyBorder="1" applyAlignment="1">
      <alignment horizontal="left" vertical="center"/>
    </xf>
    <xf numFmtId="14" fontId="15" fillId="0" borderId="20" xfId="0" applyNumberFormat="1" applyFont="1" applyBorder="1" applyAlignment="1">
      <alignment horizontal="center" vertical="center"/>
    </xf>
    <xf numFmtId="0" fontId="16" fillId="0" borderId="0" xfId="0" applyFont="1"/>
    <xf numFmtId="44" fontId="17" fillId="0" borderId="0" xfId="1" applyFont="1" applyAlignment="1">
      <alignment horizontal="center" vertical="center"/>
    </xf>
    <xf numFmtId="0" fontId="18" fillId="0" borderId="0" xfId="0" applyFont="1"/>
    <xf numFmtId="14" fontId="19" fillId="0" borderId="0" xfId="0" applyNumberFormat="1" applyFont="1" applyAlignment="1">
      <alignment vertical="center"/>
    </xf>
    <xf numFmtId="0" fontId="3" fillId="3" borderId="22" xfId="0" applyFont="1" applyFill="1" applyBorder="1" applyAlignment="1">
      <alignment horizontal="center" vertical="center"/>
    </xf>
    <xf numFmtId="44" fontId="3" fillId="3" borderId="22" xfId="1" applyFont="1" applyFill="1" applyBorder="1" applyAlignment="1">
      <alignment horizontal="center" vertical="center"/>
    </xf>
    <xf numFmtId="0" fontId="0" fillId="3" borderId="22" xfId="0" applyFill="1" applyBorder="1" applyAlignment="1">
      <alignment horizontal="center"/>
    </xf>
    <xf numFmtId="0" fontId="20" fillId="10" borderId="21" xfId="0" applyFont="1" applyFill="1" applyBorder="1" applyAlignment="1">
      <alignment horizontal="center" vertical="center"/>
    </xf>
    <xf numFmtId="44" fontId="2" fillId="5" borderId="0" xfId="1" applyFont="1" applyFill="1" applyAlignment="1">
      <alignment horizontal="center" vertical="center"/>
    </xf>
    <xf numFmtId="0" fontId="21" fillId="0" borderId="0" xfId="0" applyFont="1" applyAlignment="1">
      <alignment horizontal="center" vertical="center"/>
    </xf>
    <xf numFmtId="165" fontId="21" fillId="0" borderId="0" xfId="1" applyNumberFormat="1" applyFont="1" applyAlignment="1">
      <alignment horizontal="center" vertical="center"/>
    </xf>
    <xf numFmtId="0" fontId="22" fillId="8" borderId="0" xfId="0" applyFont="1" applyFill="1"/>
    <xf numFmtId="0" fontId="22" fillId="0" borderId="0" xfId="0" applyFont="1"/>
    <xf numFmtId="44" fontId="0" fillId="0" borderId="0" xfId="1" applyFont="1" applyAlignment="1">
      <alignment wrapText="1"/>
    </xf>
    <xf numFmtId="44" fontId="9" fillId="0" borderId="0" xfId="1" applyFont="1" applyBorder="1" applyAlignment="1">
      <alignment horizontal="center"/>
    </xf>
    <xf numFmtId="9" fontId="0" fillId="0" borderId="0" xfId="2" applyFont="1" applyAlignment="1">
      <alignment horizontal="center"/>
    </xf>
    <xf numFmtId="0" fontId="12" fillId="10" borderId="0" xfId="0" applyFont="1" applyFill="1" applyAlignment="1">
      <alignment horizontal="center"/>
    </xf>
    <xf numFmtId="0" fontId="11" fillId="0" borderId="0" xfId="0" applyFont="1" applyAlignment="1">
      <alignment horizontal="center" vertical="center"/>
    </xf>
    <xf numFmtId="0" fontId="23" fillId="0" borderId="0" xfId="0" applyFont="1"/>
    <xf numFmtId="0" fontId="24" fillId="0" borderId="0" xfId="0" applyFont="1" applyAlignment="1">
      <alignment horizontal="center"/>
    </xf>
    <xf numFmtId="0" fontId="24" fillId="0" borderId="0" xfId="0" applyFont="1" applyAlignment="1">
      <alignment horizontal="left" vertical="center"/>
    </xf>
    <xf numFmtId="0" fontId="23" fillId="0" borderId="0" xfId="0" applyFont="1" applyAlignment="1">
      <alignment horizontal="left" vertical="center"/>
    </xf>
    <xf numFmtId="165" fontId="25" fillId="0" borderId="0" xfId="1" applyNumberFormat="1" applyFont="1" applyFill="1"/>
    <xf numFmtId="9" fontId="2" fillId="12" borderId="0" xfId="0" applyNumberFormat="1" applyFont="1" applyFill="1" applyAlignment="1">
      <alignment horizontal="center" vertical="center"/>
    </xf>
    <xf numFmtId="0" fontId="3" fillId="4" borderId="0" xfId="0" applyFont="1" applyFill="1" applyAlignment="1">
      <alignment horizontal="left"/>
    </xf>
    <xf numFmtId="44" fontId="3" fillId="4" borderId="0" xfId="1" applyFont="1" applyFill="1" applyAlignment="1">
      <alignment horizontal="center" vertical="center"/>
    </xf>
    <xf numFmtId="44" fontId="3" fillId="2" borderId="0" xfId="1" applyFont="1" applyFill="1" applyAlignment="1">
      <alignment horizontal="center" vertical="center"/>
    </xf>
    <xf numFmtId="0" fontId="3" fillId="2" borderId="0" xfId="0" applyFont="1" applyFill="1" applyAlignment="1">
      <alignment horizontal="center"/>
    </xf>
    <xf numFmtId="0" fontId="3" fillId="3" borderId="0" xfId="0" applyFont="1" applyFill="1"/>
    <xf numFmtId="44" fontId="3" fillId="3" borderId="0" xfId="1" applyFont="1" applyFill="1" applyAlignment="1">
      <alignment horizontal="center" vertical="center"/>
    </xf>
    <xf numFmtId="0" fontId="3" fillId="3" borderId="0" xfId="0" applyFont="1" applyFill="1" applyAlignment="1">
      <alignment horizontal="center"/>
    </xf>
    <xf numFmtId="0" fontId="3" fillId="13" borderId="0" xfId="0" applyFont="1" applyFill="1"/>
    <xf numFmtId="44" fontId="3" fillId="13" borderId="0" xfId="1" applyFont="1" applyFill="1" applyAlignment="1">
      <alignment horizontal="center" vertical="center"/>
    </xf>
    <xf numFmtId="0" fontId="3" fillId="13" borderId="0" xfId="0" applyFont="1" applyFill="1" applyAlignment="1">
      <alignment horizontal="center"/>
    </xf>
    <xf numFmtId="0" fontId="3" fillId="2" borderId="22" xfId="0" applyFont="1" applyFill="1" applyBorder="1" applyAlignment="1">
      <alignment horizontal="center" vertical="center"/>
    </xf>
    <xf numFmtId="44" fontId="3" fillId="2" borderId="22" xfId="1" applyFont="1" applyFill="1" applyBorder="1" applyAlignment="1">
      <alignment horizontal="center" vertical="center"/>
    </xf>
    <xf numFmtId="0" fontId="0" fillId="2" borderId="22" xfId="0" applyFill="1" applyBorder="1" applyAlignment="1">
      <alignment horizontal="center"/>
    </xf>
    <xf numFmtId="0" fontId="3" fillId="14" borderId="22" xfId="0" applyFont="1" applyFill="1" applyBorder="1" applyAlignment="1">
      <alignment horizontal="center" vertical="center"/>
    </xf>
    <xf numFmtId="44" fontId="3" fillId="14" borderId="22" xfId="1" applyFont="1" applyFill="1" applyBorder="1" applyAlignment="1">
      <alignment horizontal="center" vertical="center"/>
    </xf>
    <xf numFmtId="0" fontId="0" fillId="14" borderId="22" xfId="0" applyFill="1" applyBorder="1" applyAlignment="1">
      <alignment horizontal="center"/>
    </xf>
    <xf numFmtId="0" fontId="3" fillId="14" borderId="23" xfId="0" applyFont="1" applyFill="1" applyBorder="1" applyAlignment="1">
      <alignment horizontal="center" vertical="center"/>
    </xf>
    <xf numFmtId="44" fontId="3" fillId="14" borderId="23" xfId="1" applyFont="1" applyFill="1" applyBorder="1" applyAlignment="1">
      <alignment horizontal="center" vertical="center"/>
    </xf>
    <xf numFmtId="0" fontId="0" fillId="14" borderId="23" xfId="0" applyFill="1" applyBorder="1" applyAlignment="1">
      <alignment horizontal="center"/>
    </xf>
    <xf numFmtId="0" fontId="3" fillId="15" borderId="22" xfId="0" applyFont="1" applyFill="1" applyBorder="1" applyAlignment="1">
      <alignment horizontal="center" vertical="center"/>
    </xf>
    <xf numFmtId="44" fontId="3" fillId="15" borderId="22" xfId="1" applyFont="1" applyFill="1" applyBorder="1" applyAlignment="1">
      <alignment horizontal="center" vertical="center"/>
    </xf>
    <xf numFmtId="44" fontId="3" fillId="15" borderId="22" xfId="0" applyNumberFormat="1" applyFont="1" applyFill="1" applyBorder="1" applyAlignment="1">
      <alignment horizontal="center"/>
    </xf>
    <xf numFmtId="0" fontId="4" fillId="17" borderId="26" xfId="0" applyFont="1" applyFill="1" applyBorder="1" applyAlignment="1">
      <alignment horizontal="center" vertical="center"/>
    </xf>
    <xf numFmtId="0" fontId="4" fillId="17" borderId="27" xfId="0" applyFont="1" applyFill="1" applyBorder="1" applyAlignment="1">
      <alignment horizontal="center" vertical="center"/>
    </xf>
    <xf numFmtId="166" fontId="0" fillId="16" borderId="29" xfId="0" applyNumberFormat="1" applyFill="1" applyBorder="1" applyAlignment="1">
      <alignment horizontal="center" vertical="center"/>
    </xf>
    <xf numFmtId="166" fontId="0" fillId="0" borderId="29" xfId="0" applyNumberFormat="1" applyBorder="1" applyAlignment="1">
      <alignment horizontal="center" vertical="center"/>
    </xf>
    <xf numFmtId="0" fontId="0" fillId="0" borderId="29" xfId="0" applyBorder="1" applyAlignment="1">
      <alignment horizontal="center" vertical="center"/>
    </xf>
    <xf numFmtId="0" fontId="4" fillId="17" borderId="25" xfId="0" applyFont="1" applyFill="1" applyBorder="1" applyAlignment="1">
      <alignment horizontal="center" vertical="center"/>
    </xf>
    <xf numFmtId="0" fontId="0" fillId="16" borderId="28" xfId="0" applyFill="1" applyBorder="1" applyAlignment="1">
      <alignment horizontal="center" vertical="center"/>
    </xf>
    <xf numFmtId="0" fontId="0" fillId="16" borderId="29" xfId="0" applyFill="1" applyBorder="1" applyAlignment="1">
      <alignment horizontal="center" vertical="center"/>
    </xf>
    <xf numFmtId="0" fontId="0" fillId="16" borderId="30" xfId="0" applyFill="1" applyBorder="1" applyAlignment="1">
      <alignment horizontal="center" vertical="center"/>
    </xf>
    <xf numFmtId="0" fontId="0" fillId="0" borderId="28" xfId="0" applyBorder="1" applyAlignment="1">
      <alignment horizontal="center" vertical="center"/>
    </xf>
    <xf numFmtId="0" fontId="0" fillId="0" borderId="30" xfId="0" applyBorder="1" applyAlignment="1">
      <alignment horizontal="center" vertical="center"/>
    </xf>
    <xf numFmtId="0" fontId="0" fillId="16" borderId="31" xfId="0" applyFill="1" applyBorder="1" applyAlignment="1">
      <alignment horizontal="center" vertical="center"/>
    </xf>
    <xf numFmtId="0" fontId="0" fillId="16" borderId="24" xfId="0" applyFill="1" applyBorder="1" applyAlignment="1">
      <alignment horizontal="center" vertical="center"/>
    </xf>
    <xf numFmtId="0" fontId="0" fillId="0" borderId="22" xfId="0" applyBorder="1" applyAlignment="1">
      <alignment horizontal="center" vertical="center"/>
    </xf>
    <xf numFmtId="44" fontId="0" fillId="0" borderId="22" xfId="1" applyFont="1" applyBorder="1" applyAlignment="1">
      <alignment horizontal="center" vertical="center"/>
    </xf>
    <xf numFmtId="14" fontId="0" fillId="0" borderId="22" xfId="0" applyNumberFormat="1" applyBorder="1" applyAlignment="1">
      <alignment horizontal="center" vertical="center"/>
    </xf>
    <xf numFmtId="0" fontId="0" fillId="0" borderId="23" xfId="0" applyBorder="1" applyAlignment="1">
      <alignment horizontal="center" vertical="center"/>
    </xf>
    <xf numFmtId="44" fontId="0" fillId="0" borderId="23" xfId="1" applyFont="1" applyBorder="1" applyAlignment="1">
      <alignment horizontal="center" vertical="center"/>
    </xf>
    <xf numFmtId="14" fontId="0" fillId="0" borderId="23" xfId="0" applyNumberFormat="1" applyBorder="1" applyAlignment="1">
      <alignment horizontal="center" vertical="center"/>
    </xf>
    <xf numFmtId="0" fontId="0" fillId="0" borderId="0" xfId="0" applyAlignment="1">
      <alignment horizontal="center" vertical="center"/>
    </xf>
    <xf numFmtId="44" fontId="0" fillId="0" borderId="0" xfId="1" applyFont="1" applyAlignment="1">
      <alignment horizontal="center" vertical="center"/>
    </xf>
    <xf numFmtId="14" fontId="0" fillId="0" borderId="0" xfId="0" applyNumberFormat="1" applyAlignment="1">
      <alignment horizontal="center" vertical="center"/>
    </xf>
    <xf numFmtId="14" fontId="0" fillId="16" borderId="29" xfId="0" applyNumberFormat="1" applyFill="1" applyBorder="1" applyAlignment="1">
      <alignment horizontal="center" vertical="center"/>
    </xf>
    <xf numFmtId="14" fontId="0" fillId="0" borderId="29" xfId="0" applyNumberFormat="1" applyBorder="1" applyAlignment="1">
      <alignment horizontal="center" vertical="center"/>
    </xf>
    <xf numFmtId="166" fontId="0" fillId="16" borderId="32" xfId="0" applyNumberFormat="1" applyFill="1" applyBorder="1" applyAlignment="1">
      <alignment horizontal="center" vertical="center"/>
    </xf>
    <xf numFmtId="0" fontId="0" fillId="16" borderId="32" xfId="0" applyFill="1" applyBorder="1" applyAlignment="1">
      <alignment horizontal="center" vertical="center"/>
    </xf>
    <xf numFmtId="14" fontId="0" fillId="16" borderId="32" xfId="0" applyNumberFormat="1" applyFill="1" applyBorder="1" applyAlignment="1">
      <alignment horizontal="center" vertical="center"/>
    </xf>
    <xf numFmtId="0" fontId="0" fillId="0" borderId="0" xfId="0" pivotButton="1" applyAlignment="1">
      <alignment horizontal="center" vertical="center"/>
    </xf>
    <xf numFmtId="0" fontId="26" fillId="0" borderId="0" xfId="0" applyFont="1" applyAlignment="1">
      <alignment horizontal="center" vertical="center"/>
    </xf>
    <xf numFmtId="165" fontId="26" fillId="0" borderId="0" xfId="0" applyNumberFormat="1" applyFont="1" applyAlignment="1">
      <alignment horizontal="center" vertical="center"/>
    </xf>
    <xf numFmtId="165" fontId="11" fillId="0" borderId="0" xfId="1" applyNumberFormat="1" applyFont="1" applyAlignment="1">
      <alignment horizontal="center" vertical="center"/>
    </xf>
    <xf numFmtId="0" fontId="12" fillId="0" borderId="0" xfId="0" applyFont="1"/>
    <xf numFmtId="9" fontId="27" fillId="0" borderId="0" xfId="0" applyNumberFormat="1" applyFont="1"/>
    <xf numFmtId="0" fontId="27" fillId="0" borderId="0" xfId="0" applyFont="1"/>
    <xf numFmtId="44" fontId="27" fillId="0" borderId="0" xfId="0" applyNumberFormat="1" applyFont="1"/>
    <xf numFmtId="44" fontId="27" fillId="5" borderId="0" xfId="1" applyFont="1" applyFill="1" applyAlignment="1">
      <alignment horizontal="center" vertical="center"/>
    </xf>
    <xf numFmtId="0" fontId="5" fillId="13" borderId="0" xfId="0" applyFont="1" applyFill="1"/>
    <xf numFmtId="44" fontId="5" fillId="13" borderId="0" xfId="1" applyFont="1" applyFill="1" applyAlignment="1">
      <alignment horizontal="center" vertical="center"/>
    </xf>
    <xf numFmtId="0" fontId="5" fillId="13" borderId="0" xfId="0" applyFont="1" applyFill="1" applyAlignment="1">
      <alignment horizontal="center"/>
    </xf>
    <xf numFmtId="0" fontId="5" fillId="3" borderId="0" xfId="0" applyFont="1" applyFill="1"/>
    <xf numFmtId="44" fontId="5" fillId="3" borderId="0" xfId="1" applyFont="1" applyFill="1" applyAlignment="1">
      <alignment horizontal="center" vertical="center"/>
    </xf>
    <xf numFmtId="0" fontId="5" fillId="3" borderId="0" xfId="0" applyFont="1" applyFill="1" applyAlignment="1">
      <alignment horizontal="center"/>
    </xf>
    <xf numFmtId="44" fontId="5" fillId="2" borderId="0" xfId="1" applyFont="1" applyFill="1" applyAlignment="1">
      <alignment horizontal="center" vertical="center"/>
    </xf>
    <xf numFmtId="0" fontId="5" fillId="2" borderId="0" xfId="0" applyFont="1" applyFill="1" applyAlignment="1">
      <alignment horizontal="center"/>
    </xf>
    <xf numFmtId="44" fontId="28" fillId="0" borderId="0" xfId="0" applyNumberFormat="1" applyFont="1"/>
    <xf numFmtId="0" fontId="12" fillId="10" borderId="0" xfId="0" applyFont="1" applyFill="1"/>
    <xf numFmtId="0" fontId="0" fillId="3" borderId="0" xfId="0" applyFill="1" applyAlignment="1">
      <alignment horizontal="center"/>
    </xf>
    <xf numFmtId="0" fontId="11" fillId="0" borderId="0" xfId="0" applyFont="1" applyAlignment="1">
      <alignment horizontal="center" vertical="center"/>
    </xf>
    <xf numFmtId="44" fontId="2" fillId="0" borderId="0" xfId="0" applyNumberFormat="1" applyFont="1" applyAlignment="1">
      <alignment horizontal="center"/>
    </xf>
    <xf numFmtId="0" fontId="2" fillId="0" borderId="0" xfId="0" applyFont="1" applyAlignment="1">
      <alignment horizontal="center"/>
    </xf>
    <xf numFmtId="0" fontId="2" fillId="3" borderId="0" xfId="0" applyFont="1" applyFill="1" applyAlignment="1">
      <alignment horizontal="center"/>
    </xf>
    <xf numFmtId="0" fontId="5" fillId="0" borderId="0" xfId="0" applyFont="1" applyAlignment="1">
      <alignment horizontal="center"/>
    </xf>
    <xf numFmtId="0" fontId="14" fillId="0" borderId="3" xfId="0" applyFont="1" applyBorder="1" applyAlignment="1">
      <alignment horizontal="center"/>
    </xf>
  </cellXfs>
  <cellStyles count="3">
    <cellStyle name="Moeda" xfId="1" builtinId="4"/>
    <cellStyle name="Normal" xfId="0" builtinId="0"/>
    <cellStyle name="Porcentagem" xfId="2" builtinId="5"/>
  </cellStyles>
  <dxfs count="44">
    <dxf>
      <numFmt numFmtId="0" formatCode="General"/>
    </dxf>
    <dxf>
      <numFmt numFmtId="165" formatCode="_-&quot;R$&quot;\ * #,##0_-;\-&quot;R$&quot;\ * #,##0_-;_-&quot;R$&quot;\ * &quot;-&quot;??_-;_-@_-"/>
    </dxf>
    <dxf>
      <numFmt numFmtId="13" formatCode="0%"/>
    </dxf>
    <dxf>
      <numFmt numFmtId="165" formatCode="_-&quot;R$&quot;\ * #,##0_-;\-&quot;R$&quot;\ * #,##0_-;_-&quot;R$&quot;\ * &quot;-&quot;??_-;_-@_-"/>
    </dxf>
    <dxf>
      <numFmt numFmtId="34" formatCode="_-&quot;R$&quot;\ * #,##0.00_-;\-&quot;R$&quot;\ * #,##0.00_-;_-&quot;R$&quot;\ * &quot;-&quot;??_-;_-@_-"/>
    </dxf>
    <dxf>
      <numFmt numFmtId="164" formatCode="0.0%"/>
    </dxf>
    <dxf>
      <numFmt numFmtId="13" formatCode="0%"/>
    </dxf>
    <dxf>
      <font>
        <b/>
        <i val="0"/>
        <strike val="0"/>
      </font>
      <fill>
        <patternFill>
          <bgColor rgb="FF92D050"/>
        </patternFill>
      </fill>
    </dxf>
    <dxf>
      <font>
        <b/>
        <i val="0"/>
      </font>
      <fill>
        <patternFill>
          <bgColor rgb="FFFFC000"/>
        </patternFill>
      </fill>
    </dxf>
    <dxf>
      <font>
        <b/>
        <i val="0"/>
      </font>
      <fill>
        <patternFill>
          <bgColor rgb="FFF16969"/>
        </patternFill>
      </fill>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dotted">
          <color auto="1"/>
        </left>
        <right/>
        <top/>
        <bottom/>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dotted">
          <color auto="1"/>
        </left>
        <right/>
        <top/>
        <bottom/>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right style="dotted">
          <color auto="1"/>
        </right>
        <top/>
        <bottom/>
      </border>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dotted">
          <color auto="1"/>
        </left>
        <right/>
        <top/>
        <bottom/>
      </border>
    </dxf>
    <dxf>
      <font>
        <b/>
        <i val="0"/>
        <strike val="0"/>
        <condense val="0"/>
        <extend val="0"/>
        <outline val="0"/>
        <shadow val="0"/>
        <u val="none"/>
        <vertAlign val="baseline"/>
        <sz val="11"/>
        <color theme="1"/>
        <name val="Aptos Narrow"/>
        <family val="2"/>
        <scheme val="minor"/>
      </font>
      <alignment horizontal="left" vertical="bottom" textRotation="0" wrapText="0" indent="0" justifyLastLine="0" shrinkToFit="0" readingOrder="0"/>
    </dxf>
    <dxf>
      <border outline="0">
        <left style="dotted">
          <color auto="1"/>
        </left>
        <right style="dotted">
          <color auto="1"/>
        </right>
        <top style="thin">
          <color indexed="64"/>
        </top>
      </border>
    </dxf>
    <dxf>
      <font>
        <strike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dotted">
          <color auto="1"/>
        </left>
        <right style="dotted">
          <color auto="1"/>
        </right>
        <top/>
        <bottom/>
      </bord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color rgb="FF9C0006"/>
      </font>
      <fill>
        <patternFill>
          <bgColor rgb="FFFFC7CE"/>
        </patternFill>
      </fill>
    </dxf>
    <dxf>
      <numFmt numFmtId="34" formatCode="_-&quot;R$&quot;\ * #,##0.00_-;\-&quot;R$&quot;\ * #,##0.00_-;_-&quot;R$&quot;\ * &quot;-&quot;??_-;_-@_-"/>
    </dxf>
    <dxf>
      <alignment horizontal="center"/>
    </dxf>
    <dxf>
      <alignment vertical="center"/>
    </dxf>
    <dxf>
      <alignment horizontal="center"/>
    </dxf>
    <dxf>
      <font>
        <color theme="0"/>
      </font>
    </dxf>
    <dxf>
      <font>
        <color theme="0"/>
      </font>
    </dxf>
    <dxf>
      <fill>
        <patternFill patternType="solid">
          <bgColor rgb="FF0070C0"/>
        </patternFill>
      </fill>
    </dxf>
    <dxf>
      <fill>
        <patternFill patternType="solid">
          <bgColor rgb="FF0070C0"/>
        </patternFill>
      </fill>
    </dxf>
    <dxf>
      <font>
        <color theme="0"/>
      </font>
    </dxf>
    <dxf>
      <fill>
        <patternFill patternType="solid">
          <bgColor rgb="FF0070C0"/>
        </patternFill>
      </fill>
    </dxf>
    <dxf>
      <numFmt numFmtId="34" formatCode="_-&quot;R$&quot;\ * #,##0.00_-;\-&quot;R$&quot;\ * #,##0.00_-;_-&quot;R$&quot;\ * &quot;-&quot;??_-;_-@_-"/>
    </dxf>
    <dxf>
      <font>
        <b/>
        <i val="0"/>
        <color theme="0"/>
      </font>
      <fill>
        <patternFill patternType="solid">
          <fgColor rgb="FF526076"/>
          <bgColor rgb="FF526076"/>
        </patternFill>
      </fill>
    </dxf>
    <dxf>
      <fill>
        <patternFill patternType="solid">
          <bgColor rgb="FF526076"/>
        </patternFill>
      </fill>
      <border diagonalUp="0" diagonalDown="0">
        <left/>
        <right/>
        <top/>
        <bottom/>
        <vertical/>
        <horizontal/>
      </border>
    </dxf>
    <dxf>
      <font>
        <b/>
        <i val="0"/>
      </font>
      <fill>
        <patternFill>
          <bgColor theme="0" tint="-4.9989318521683403E-2"/>
        </patternFill>
      </fill>
    </dxf>
    <dxf>
      <fill>
        <patternFill>
          <fgColor rgb="FF3C5374"/>
          <bgColor theme="0" tint="-4.9989318521683403E-2"/>
        </patternFill>
      </fill>
    </dxf>
  </dxfs>
  <tableStyles count="2" defaultTableStyle="TableStyleMedium2" defaultPivotStyle="PivotStyleLight16">
    <tableStyle name="Slicer Style 1" pivot="0" table="0" count="4" xr9:uid="{48E5DA38-1F13-4EAE-B020-CB0E527C8F4E}">
      <tableStyleElement type="wholeTable" dxfId="43"/>
      <tableStyleElement type="headerRow" dxfId="42"/>
    </tableStyle>
    <tableStyle name="Slicer Style 2" pivot="0" table="0" count="5" xr9:uid="{03B60BC9-4E88-462F-B1CE-C551CA0B31A0}">
      <tableStyleElement type="wholeTable" dxfId="41"/>
      <tableStyleElement type="headerRow" dxfId="40"/>
    </tableStyle>
  </tableStyles>
  <colors>
    <mruColors>
      <color rgb="FF526076"/>
      <color rgb="FFF16969"/>
      <color rgb="FF3C5374"/>
      <color rgb="FF25A2FF"/>
      <color rgb="FF667880"/>
      <color rgb="FF7D7D7D"/>
      <color rgb="FF28374E"/>
    </mruColors>
  </colors>
  <extLst>
    <ext xmlns:x14="http://schemas.microsoft.com/office/spreadsheetml/2009/9/main" uri="{46F421CA-312F-682f-3DD2-61675219B42D}">
      <x14:dxfs count="5">
        <dxf>
          <font>
            <color auto="1"/>
          </font>
          <fill>
            <patternFill>
              <bgColor theme="0" tint="-4.9989318521683403E-2"/>
            </patternFill>
          </fill>
        </dxf>
        <dxf>
          <font>
            <color theme="0"/>
          </font>
          <fill>
            <patternFill>
              <bgColor theme="8"/>
            </patternFill>
          </fill>
        </dxf>
        <dxf>
          <fill>
            <patternFill>
              <bgColor theme="0" tint="-0.14996795556505021"/>
            </patternFill>
          </fill>
        </dxf>
        <dxf>
          <fill>
            <patternFill>
              <bgColor theme="0" tint="-0.14996795556505021"/>
            </patternFill>
          </fill>
        </dxf>
        <dxf>
          <font>
            <color theme="0"/>
          </font>
          <fill>
            <patternFill>
              <bgColor rgb="FF0070C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4"/>
            <x14:slicerStyleElement type="selectedItemWithNoData" dxfId="3"/>
          </x14:slicerStyleElements>
        </x14:slicerStyle>
        <x14:slicerStyle name="Slicer Style 2">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microsoft.com/office/2007/relationships/slicerCache" Target="slicerCaches/slicerCache4.xml"/><Relationship Id="rId39" Type="http://schemas.microsoft.com/office/2006/relationships/vbaProject" Target="vbaProject.bin"/><Relationship Id="rId21" Type="http://schemas.openxmlformats.org/officeDocument/2006/relationships/pivotCacheDefinition" Target="pivotCache/pivotCacheDefinition1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microsoft.com/office/2007/relationships/slicerCache" Target="slicerCaches/slicerCache3.xml"/><Relationship Id="rId33" Type="http://schemas.openxmlformats.org/officeDocument/2006/relationships/sharedStrings" Target="sharedString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pivotCacheDefinition" Target="pivotCache/pivotCacheDefinition10.xml"/><Relationship Id="rId29" Type="http://schemas.microsoft.com/office/2007/relationships/slicerCache" Target="slicerCaches/slicerCache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2.xml"/><Relationship Id="rId32" Type="http://schemas.openxmlformats.org/officeDocument/2006/relationships/styles" Target="styles.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17/10/relationships/person" Target="persons/person.xml"/><Relationship Id="rId10" Type="http://schemas.openxmlformats.org/officeDocument/2006/relationships/externalLink" Target="externalLinks/externalLink2.xml"/><Relationship Id="rId19" Type="http://schemas.openxmlformats.org/officeDocument/2006/relationships/pivotCacheDefinition" Target="pivotCache/pivotCacheDefinition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microsoft.com/office/2007/relationships/slicerCache" Target="slicerCaches/slicerCache5.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5">
                  <a:lumMod val="75000"/>
                </a:schemeClr>
              </a:solidFill>
              <a:ln w="19050">
                <a:noFill/>
              </a:ln>
              <a:effectLst/>
            </c:spPr>
            <c:extLst>
              <c:ext xmlns:c16="http://schemas.microsoft.com/office/drawing/2014/chart" uri="{C3380CC4-5D6E-409C-BE32-E72D297353CC}">
                <c16:uniqueId val="{00000001-A26C-4CAB-A5E3-1AACB3FEAC8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26C-4CAB-A5E3-1AACB3FEAC8C}"/>
              </c:ext>
            </c:extLst>
          </c:dPt>
          <c:dPt>
            <c:idx val="2"/>
            <c:bubble3D val="0"/>
            <c:spPr>
              <a:noFill/>
              <a:ln w="19050">
                <a:noFill/>
              </a:ln>
              <a:effectLst/>
            </c:spPr>
            <c:extLst>
              <c:ext xmlns:c16="http://schemas.microsoft.com/office/drawing/2014/chart" uri="{C3380CC4-5D6E-409C-BE32-E72D297353CC}">
                <c16:uniqueId val="{00000005-A26C-4CAB-A5E3-1AACB3FEAC8C}"/>
              </c:ext>
            </c:extLst>
          </c:dPt>
          <c:val>
            <c:numRef>
              <c:f>'FAT IND REAL'!$XFB$6:$XFB$8</c:f>
              <c:numCache>
                <c:formatCode>0%</c:formatCode>
                <c:ptCount val="3"/>
                <c:pt idx="0">
                  <c:v>0.45089696944444446</c:v>
                </c:pt>
                <c:pt idx="1">
                  <c:v>0.54910303055555554</c:v>
                </c:pt>
                <c:pt idx="2">
                  <c:v>1</c:v>
                </c:pt>
              </c:numCache>
            </c:numRef>
          </c:val>
          <c:extLst>
            <c:ext xmlns:c16="http://schemas.microsoft.com/office/drawing/2014/chart" uri="{C3380CC4-5D6E-409C-BE32-E72D297353CC}">
              <c16:uniqueId val="{00000006-A26C-4CAB-A5E3-1AACB3FEAC8C}"/>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w="25400">
              <a:noFill/>
            </a:ln>
          </c:spPr>
          <c:dPt>
            <c:idx val="0"/>
            <c:bubble3D val="0"/>
            <c:spPr>
              <a:noFill/>
              <a:ln w="25400">
                <a:noFill/>
              </a:ln>
              <a:effectLst/>
            </c:spPr>
            <c:extLst>
              <c:ext xmlns:c16="http://schemas.microsoft.com/office/drawing/2014/chart" uri="{C3380CC4-5D6E-409C-BE32-E72D297353CC}">
                <c16:uniqueId val="{00000001-3D44-4FF3-AD43-01FE6046EA06}"/>
              </c:ext>
            </c:extLst>
          </c:dPt>
          <c:dPt>
            <c:idx val="1"/>
            <c:bubble3D val="0"/>
            <c:spPr>
              <a:solidFill>
                <a:schemeClr val="bg1"/>
              </a:solidFill>
              <a:ln w="25400">
                <a:noFill/>
              </a:ln>
              <a:effectLst/>
            </c:spPr>
            <c:extLst>
              <c:ext xmlns:c16="http://schemas.microsoft.com/office/drawing/2014/chart" uri="{C3380CC4-5D6E-409C-BE32-E72D297353CC}">
                <c16:uniqueId val="{00000003-3D44-4FF3-AD43-01FE6046EA06}"/>
              </c:ext>
            </c:extLst>
          </c:dPt>
          <c:dPt>
            <c:idx val="2"/>
            <c:bubble3D val="0"/>
            <c:spPr>
              <a:noFill/>
              <a:ln w="25400">
                <a:noFill/>
              </a:ln>
              <a:effectLst/>
            </c:spPr>
            <c:extLst>
              <c:ext xmlns:c16="http://schemas.microsoft.com/office/drawing/2014/chart" uri="{C3380CC4-5D6E-409C-BE32-E72D297353CC}">
                <c16:uniqueId val="{00000005-3D44-4FF3-AD43-01FE6046EA06}"/>
              </c:ext>
            </c:extLst>
          </c:dPt>
          <c:val>
            <c:numRef>
              <c:f>'FAT IND REAL'!$XFD$6:$XFD$8</c:f>
              <c:numCache>
                <c:formatCode>0%</c:formatCode>
                <c:ptCount val="3"/>
                <c:pt idx="0">
                  <c:v>0.22544848472222223</c:v>
                </c:pt>
                <c:pt idx="1">
                  <c:v>0.02</c:v>
                </c:pt>
                <c:pt idx="2">
                  <c:v>0.75455151527777775</c:v>
                </c:pt>
              </c:numCache>
            </c:numRef>
          </c:val>
          <c:extLst>
            <c:ext xmlns:c16="http://schemas.microsoft.com/office/drawing/2014/chart" uri="{C3380CC4-5D6E-409C-BE32-E72D297353CC}">
              <c16:uniqueId val="{00000006-3D44-4FF3-AD43-01FE6046EA06}"/>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[INDICADORES_FIN_portfolio.xlsm]Planilha1!Tabela dinâmica1</c:name>
    <c:fmtId val="16"/>
  </c:pivotSource>
  <c:chart>
    <c:title>
      <c:tx>
        <c:rich>
          <a:bodyPr rot="0" spcFirstLastPara="1" vertOverflow="ellipsis" vert="horz" wrap="square" anchor="ctr" anchorCtr="1"/>
          <a:lstStyle/>
          <a:p>
            <a:pPr>
              <a:defRPr lang="en-US" sz="1400" b="0" i="0" u="none" strike="noStrike" kern="1200" spc="0" baseline="0">
                <a:solidFill>
                  <a:schemeClr val="bg1"/>
                </a:solidFill>
                <a:latin typeface="+mn-lt"/>
                <a:ea typeface="+mn-ea"/>
                <a:cs typeface="+mn-cs"/>
              </a:defRPr>
            </a:pPr>
            <a:r>
              <a:rPr lang="en-US" sz="1400" b="1"/>
              <a:t>FATURAMENTO</a:t>
            </a:r>
            <a:r>
              <a:rPr lang="en-US" sz="1400" b="1" baseline="0"/>
              <a:t> POR PRODUTO</a:t>
            </a:r>
            <a:endParaRPr lang="en-US" sz="1400" b="1"/>
          </a:p>
        </c:rich>
      </c:tx>
      <c:layout>
        <c:manualLayout>
          <c:xMode val="edge"/>
          <c:yMode val="edge"/>
          <c:x val="0.33609463370025194"/>
          <c:y val="1.744438195225597E-2"/>
        </c:manualLayout>
      </c:layout>
      <c:overlay val="0"/>
      <c:spPr>
        <a:noFill/>
        <a:ln>
          <a:noFill/>
        </a:ln>
        <a:effectLst/>
      </c:spPr>
      <c:txPr>
        <a:bodyPr rot="0" spcFirstLastPara="1" vertOverflow="ellipsis" vert="horz" wrap="square" anchor="ctr" anchorCtr="1"/>
        <a:lstStyle/>
        <a:p>
          <a:pPr>
            <a:defRPr lang="en-US"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0.0%" sourceLinked="0"/>
          <c:spPr>
            <a:noFill/>
            <a:ln>
              <a:noFill/>
            </a:ln>
            <a:effectLst/>
          </c:spPr>
          <c:txPr>
            <a:bodyPr rot="0" spcFirstLastPara="1" vertOverflow="ellipsis" vert="horz" wrap="square" anchor="ctr" anchorCtr="1"/>
            <a:lstStyle/>
            <a:p>
              <a:pPr>
                <a:defRPr lang="en-US" sz="11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985485823173472"/>
          <c:y val="0.19800058544283661"/>
          <c:w val="0.76854299453458008"/>
          <c:h val="0.74970634277154025"/>
        </c:manualLayout>
      </c:layout>
      <c:barChart>
        <c:barDir val="bar"/>
        <c:grouping val="clustered"/>
        <c:varyColors val="0"/>
        <c:ser>
          <c:idx val="0"/>
          <c:order val="0"/>
          <c:tx>
            <c:strRef>
              <c:f>Planilha1!$C$13</c:f>
              <c:strCache>
                <c:ptCount val="1"/>
                <c:pt idx="0">
                  <c:v>Total</c:v>
                </c:pt>
              </c:strCache>
            </c:strRef>
          </c:tx>
          <c:spPr>
            <a:solidFill>
              <a:schemeClr val="accent5"/>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lang="en-US" sz="11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Planilha1!$B$14:$B$25</c:f>
              <c:strCache>
                <c:ptCount val="11"/>
                <c:pt idx="0">
                  <c:v>PRODUTO I</c:v>
                </c:pt>
                <c:pt idx="1">
                  <c:v>PRODUTO K</c:v>
                </c:pt>
                <c:pt idx="2">
                  <c:v>PRODUTO G</c:v>
                </c:pt>
                <c:pt idx="3">
                  <c:v>PRODUTO J</c:v>
                </c:pt>
                <c:pt idx="4">
                  <c:v>PRODUTO H</c:v>
                </c:pt>
                <c:pt idx="5">
                  <c:v>PRODUTO E</c:v>
                </c:pt>
                <c:pt idx="6">
                  <c:v>PRODUTO D</c:v>
                </c:pt>
                <c:pt idx="7">
                  <c:v>PRODUTO B</c:v>
                </c:pt>
                <c:pt idx="8">
                  <c:v>PRODUTO C</c:v>
                </c:pt>
                <c:pt idx="9">
                  <c:v>PRODUTO A</c:v>
                </c:pt>
                <c:pt idx="10">
                  <c:v>PRODUTO F</c:v>
                </c:pt>
              </c:strCache>
            </c:strRef>
          </c:cat>
          <c:val>
            <c:numRef>
              <c:f>Planilha1!$C$14:$C$25</c:f>
              <c:numCache>
                <c:formatCode>0%</c:formatCode>
                <c:ptCount val="11"/>
                <c:pt idx="0">
                  <c:v>1.9041901282309776E-2</c:v>
                </c:pt>
                <c:pt idx="1">
                  <c:v>2.272674866880486E-2</c:v>
                </c:pt>
                <c:pt idx="2">
                  <c:v>3.2202544119994521E-2</c:v>
                </c:pt>
                <c:pt idx="3">
                  <c:v>3.7376994332115353E-2</c:v>
                </c:pt>
                <c:pt idx="4">
                  <c:v>4.3909306085491033E-2</c:v>
                </c:pt>
                <c:pt idx="5">
                  <c:v>4.7615464323849784E-2</c:v>
                </c:pt>
                <c:pt idx="6">
                  <c:v>8.0080751825953977E-2</c:v>
                </c:pt>
                <c:pt idx="7">
                  <c:v>0.11202255343066779</c:v>
                </c:pt>
                <c:pt idx="8">
                  <c:v>0.13020662963893831</c:v>
                </c:pt>
                <c:pt idx="9">
                  <c:v>0.19931816574478478</c:v>
                </c:pt>
                <c:pt idx="10">
                  <c:v>0.2754989405470894</c:v>
                </c:pt>
              </c:numCache>
            </c:numRef>
          </c:val>
          <c:extLst>
            <c:ext xmlns:c16="http://schemas.microsoft.com/office/drawing/2014/chart" uri="{C3380CC4-5D6E-409C-BE32-E72D297353CC}">
              <c16:uniqueId val="{00000000-FBCF-459D-B814-5B9AB23A58D0}"/>
            </c:ext>
          </c:extLst>
        </c:ser>
        <c:dLbls>
          <c:showLegendKey val="0"/>
          <c:showVal val="0"/>
          <c:showCatName val="0"/>
          <c:showSerName val="0"/>
          <c:showPercent val="0"/>
          <c:showBubbleSize val="0"/>
        </c:dLbls>
        <c:gapWidth val="182"/>
        <c:axId val="1611905040"/>
        <c:axId val="1611921840"/>
      </c:barChart>
      <c:catAx>
        <c:axId val="1611905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pt-BR"/>
          </a:p>
        </c:txPr>
        <c:crossAx val="1611921840"/>
        <c:crosses val="autoZero"/>
        <c:auto val="1"/>
        <c:lblAlgn val="ctr"/>
        <c:lblOffset val="100"/>
        <c:noMultiLvlLbl val="0"/>
      </c:catAx>
      <c:valAx>
        <c:axId val="1611921840"/>
        <c:scaling>
          <c:orientation val="minMax"/>
        </c:scaling>
        <c:delete val="0"/>
        <c:axPos val="b"/>
        <c:majorGridlines>
          <c:spPr>
            <a:ln w="9525" cap="flat" cmpd="sng" algn="ctr">
              <a:solidFill>
                <a:srgbClr val="526076"/>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pt-BR"/>
          </a:p>
        </c:txPr>
        <c:crossAx val="1611905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1000" b="0" i="0" u="none" strike="noStrike" kern="1200" baseline="0">
          <a:solidFill>
            <a:schemeClr val="bg1"/>
          </a:solidFill>
          <a:latin typeface="+mn-lt"/>
          <a:ea typeface="+mn-ea"/>
          <a:cs typeface="+mn-cs"/>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[INDICADORES_FIN_portfolio.xlsm]Planilha1!Tabela dinâmica2</c:name>
    <c:fmtId val="21"/>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CLASSIFICAÇÃO</a:t>
            </a:r>
          </a:p>
        </c:rich>
      </c:tx>
      <c:layout>
        <c:manualLayout>
          <c:xMode val="edge"/>
          <c:yMode val="edge"/>
          <c:x val="0.36670733498667218"/>
          <c:y val="8.259163444292267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pt-B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lumMod val="95000"/>
            </a:schemeClr>
          </a:solidFill>
          <a:ln w="19050">
            <a:noFill/>
          </a:ln>
          <a:effectLst/>
        </c:spPr>
        <c:dLbl>
          <c:idx val="0"/>
          <c:layout>
            <c:manualLayout>
              <c:x val="2.1985127148039969E-2"/>
              <c:y val="-9.56053531469781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w="19050">
            <a:noFill/>
          </a:ln>
          <a:effectLst/>
        </c:spPr>
        <c:dLbl>
          <c:idx val="0"/>
          <c:layout>
            <c:manualLayout>
              <c:x val="-1.0992563574019985E-2"/>
              <c:y val="5.258294423083808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93931637522198"/>
          <c:y val="0.20191410823953682"/>
          <c:w val="0.46749567633561373"/>
          <c:h val="0.7340468287555213"/>
        </c:manualLayout>
      </c:layout>
      <c:pieChart>
        <c:varyColors val="1"/>
        <c:ser>
          <c:idx val="0"/>
          <c:order val="0"/>
          <c:tx>
            <c:strRef>
              <c:f>Planilha1!$J$4</c:f>
              <c:strCache>
                <c:ptCount val="1"/>
                <c:pt idx="0">
                  <c:v>Total</c:v>
                </c:pt>
              </c:strCache>
            </c:strRef>
          </c:tx>
          <c:spPr>
            <a:ln>
              <a:noFill/>
            </a:ln>
          </c:spPr>
          <c:dPt>
            <c:idx val="0"/>
            <c:bubble3D val="0"/>
            <c:spPr>
              <a:solidFill>
                <a:schemeClr val="bg1">
                  <a:lumMod val="95000"/>
                </a:schemeClr>
              </a:solidFill>
              <a:ln w="19050">
                <a:noFill/>
              </a:ln>
              <a:effectLst/>
            </c:spPr>
            <c:extLst>
              <c:ext xmlns:c16="http://schemas.microsoft.com/office/drawing/2014/chart" uri="{C3380CC4-5D6E-409C-BE32-E72D297353CC}">
                <c16:uniqueId val="{00000001-54A9-48C9-8A0F-B0BCF59A5E8E}"/>
              </c:ext>
            </c:extLst>
          </c:dPt>
          <c:dPt>
            <c:idx val="1"/>
            <c:bubble3D val="0"/>
            <c:spPr>
              <a:solidFill>
                <a:schemeClr val="accent5"/>
              </a:solidFill>
              <a:ln w="19050">
                <a:noFill/>
              </a:ln>
              <a:effectLst/>
            </c:spPr>
            <c:extLst>
              <c:ext xmlns:c16="http://schemas.microsoft.com/office/drawing/2014/chart" uri="{C3380CC4-5D6E-409C-BE32-E72D297353CC}">
                <c16:uniqueId val="{00000003-54A9-48C9-8A0F-B0BCF59A5E8E}"/>
              </c:ext>
            </c:extLst>
          </c:dPt>
          <c:dLbls>
            <c:dLbl>
              <c:idx val="0"/>
              <c:layout>
                <c:manualLayout>
                  <c:x val="2.1985127148039969E-2"/>
                  <c:y val="-9.56053531469781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4A9-48C9-8A0F-B0BCF59A5E8E}"/>
                </c:ext>
              </c:extLst>
            </c:dLbl>
            <c:dLbl>
              <c:idx val="1"/>
              <c:layout>
                <c:manualLayout>
                  <c:x val="-1.0992563574019985E-2"/>
                  <c:y val="5.258294423083808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4A9-48C9-8A0F-B0BCF59A5E8E}"/>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Planilha1!$I$5:$I$7</c:f>
              <c:strCache>
                <c:ptCount val="2"/>
                <c:pt idx="0">
                  <c:v>PONTUAL </c:v>
                </c:pt>
                <c:pt idx="1">
                  <c:v>RECORRENTE </c:v>
                </c:pt>
              </c:strCache>
            </c:strRef>
          </c:cat>
          <c:val>
            <c:numRef>
              <c:f>Planilha1!$J$5:$J$7</c:f>
              <c:numCache>
                <c:formatCode>0%</c:formatCode>
                <c:ptCount val="2"/>
                <c:pt idx="0">
                  <c:v>0.53460733492748425</c:v>
                </c:pt>
                <c:pt idx="1">
                  <c:v>0.46539266507251587</c:v>
                </c:pt>
              </c:numCache>
            </c:numRef>
          </c:val>
          <c:extLst>
            <c:ext xmlns:c16="http://schemas.microsoft.com/office/drawing/2014/chart" uri="{C3380CC4-5D6E-409C-BE32-E72D297353CC}">
              <c16:uniqueId val="{00000004-54A9-48C9-8A0F-B0BCF59A5E8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[INDICADORES_FIN_portfolio.xlsm]Planilha1!PivotTable4</c:name>
    <c:fmtId val="1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EXECUTIVO</a:t>
            </a:r>
            <a:r>
              <a:rPr lang="en-US" baseline="0"/>
              <a:t> x VALOR TOTAL</a:t>
            </a:r>
            <a:endParaRPr lang="en-US"/>
          </a:p>
        </c:rich>
      </c:tx>
      <c:layout>
        <c:manualLayout>
          <c:xMode val="edge"/>
          <c:yMode val="edge"/>
          <c:x val="0.37176586810663531"/>
          <c:y val="2.36112282189068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5A2FF"/>
          </a:soli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98425196850395"/>
          <c:y val="0.17171296296296296"/>
          <c:w val="0.68223797025371824"/>
          <c:h val="0.77736111111111106"/>
        </c:manualLayout>
      </c:layout>
      <c:barChart>
        <c:barDir val="bar"/>
        <c:grouping val="clustered"/>
        <c:varyColors val="0"/>
        <c:ser>
          <c:idx val="0"/>
          <c:order val="0"/>
          <c:tx>
            <c:strRef>
              <c:f>Planilha1!$Q$3</c:f>
              <c:strCache>
                <c:ptCount val="1"/>
                <c:pt idx="0">
                  <c:v>Total</c:v>
                </c:pt>
              </c:strCache>
            </c:strRef>
          </c:tx>
          <c:spPr>
            <a:solidFill>
              <a:srgbClr val="25A2FF"/>
            </a:solidFill>
            <a:ln>
              <a:noFill/>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Planilha1!$P$4:$P$7</c:f>
              <c:strCache>
                <c:ptCount val="3"/>
                <c:pt idx="0">
                  <c:v>Executivo B</c:v>
                </c:pt>
                <c:pt idx="1">
                  <c:v>Executivo A</c:v>
                </c:pt>
                <c:pt idx="2">
                  <c:v>Executivo C</c:v>
                </c:pt>
              </c:strCache>
            </c:strRef>
          </c:cat>
          <c:val>
            <c:numRef>
              <c:f>Planilha1!$Q$4:$Q$7</c:f>
              <c:numCache>
                <c:formatCode>_-"R$"\ * #,##0_-;\-"R$"\ * #,##0_-;_-"R$"\ * "-"??_-;_-@_-</c:formatCode>
                <c:ptCount val="3"/>
                <c:pt idx="0">
                  <c:v>608166</c:v>
                </c:pt>
                <c:pt idx="1">
                  <c:v>1526404.87</c:v>
                </c:pt>
                <c:pt idx="2">
                  <c:v>3507392</c:v>
                </c:pt>
              </c:numCache>
            </c:numRef>
          </c:val>
          <c:extLst>
            <c:ext xmlns:c16="http://schemas.microsoft.com/office/drawing/2014/chart" uri="{C3380CC4-5D6E-409C-BE32-E72D297353CC}">
              <c16:uniqueId val="{00000000-BC98-424C-84C3-15FFF975C99C}"/>
            </c:ext>
          </c:extLst>
        </c:ser>
        <c:dLbls>
          <c:showLegendKey val="0"/>
          <c:showVal val="0"/>
          <c:showCatName val="0"/>
          <c:showSerName val="0"/>
          <c:showPercent val="0"/>
          <c:showBubbleSize val="0"/>
        </c:dLbls>
        <c:gapWidth val="182"/>
        <c:axId val="1737042656"/>
        <c:axId val="1737043136"/>
      </c:barChart>
      <c:catAx>
        <c:axId val="1737042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pt-BR"/>
          </a:p>
        </c:txPr>
        <c:crossAx val="1737043136"/>
        <c:crosses val="autoZero"/>
        <c:auto val="1"/>
        <c:lblAlgn val="ctr"/>
        <c:lblOffset val="100"/>
        <c:noMultiLvlLbl val="0"/>
      </c:catAx>
      <c:valAx>
        <c:axId val="1737043136"/>
        <c:scaling>
          <c:orientation val="minMax"/>
        </c:scaling>
        <c:delete val="0"/>
        <c:axPos val="b"/>
        <c:majorGridlines>
          <c:spPr>
            <a:ln w="9525" cap="flat" cmpd="sng" algn="ctr">
              <a:solidFill>
                <a:srgbClr val="526076"/>
              </a:solidFill>
              <a:round/>
            </a:ln>
            <a:effectLst/>
          </c:spPr>
        </c:majorGridlines>
        <c:numFmt formatCode="_-&quot;R$&quot;\ * #,##0_-;\-&quot;R$&quot;\ * #,##0_-;_-&quot;R$&quot;\ * &quot;-&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BR"/>
          </a:p>
        </c:txPr>
        <c:crossAx val="1737042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[INDICADORES_FIN_portfolio.xlsm]Planilha1!PivotTable5</c:name>
    <c:fmtId val="3"/>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pt-BR" b="1"/>
              <a:t>FATURAMENTO</a:t>
            </a:r>
          </a:p>
        </c:rich>
      </c:tx>
      <c:layout>
        <c:manualLayout>
          <c:xMode val="edge"/>
          <c:yMode val="edge"/>
          <c:x val="0.42013339124262428"/>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70C0"/>
          </a:solidFill>
          <a:ln>
            <a:noFill/>
          </a:ln>
          <a:effectLst/>
        </c:spPr>
        <c:marker>
          <c:symbol val="none"/>
        </c:marker>
        <c:dLbl>
          <c:idx val="0"/>
          <c:spPr>
            <a:solidFill>
              <a:srgbClr val="0070C0"/>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50"/>
          </a:solidFill>
          <a:ln>
            <a:noFill/>
          </a:ln>
          <a:effectLst/>
        </c:spPr>
        <c:marker>
          <c:symbol val="none"/>
        </c:marker>
        <c:dLbl>
          <c:idx val="0"/>
          <c:spPr>
            <a:solidFill>
              <a:srgbClr val="00B050"/>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no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0">
              <a:spAutoFit/>
            </a:bodyPr>
            <a:lstStyle/>
            <a:p>
              <a:pPr>
                <a:defRPr sz="1000" b="0" i="0" u="none" strike="noStrike" kern="1200" baseline="0">
                  <a:solidFill>
                    <a:sysClr val="windowText" lastClr="000000"/>
                  </a:solidFill>
                  <a:latin typeface="+mn-lt"/>
                  <a:ea typeface="+mn-ea"/>
                  <a:cs typeface="+mn-cs"/>
                </a:defRPr>
              </a:pPr>
              <a:endParaRPr lang="pt-BR"/>
            </a:p>
          </c:txPr>
          <c:dLblPos val="b"/>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70C0"/>
          </a:solidFill>
          <a:ln>
            <a:noFill/>
          </a:ln>
          <a:effectLst/>
        </c:spPr>
        <c:dLbl>
          <c:idx val="0"/>
          <c:layout>
            <c:manualLayout>
              <c:x val="-3.5476360381087499E-18"/>
              <c:y val="-3.2407407407407426E-2"/>
            </c:manualLayout>
          </c:layout>
          <c:spPr>
            <a:solidFill>
              <a:srgbClr val="0070C0"/>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noFill/>
            <a:round/>
          </a:ln>
          <a:effectLst/>
        </c:spPr>
        <c:marker>
          <c:symbol val="none"/>
        </c:marker>
        <c:dLbl>
          <c:idx val="0"/>
          <c:layout>
            <c:manualLayout>
              <c:x val="-1.4606779693673551E-2"/>
              <c:y val="-6.8978479904156648E-2"/>
            </c:manualLayout>
          </c:layout>
          <c:spPr>
            <a:solidFill>
              <a:srgbClr val="FFC000"/>
            </a:solidFill>
            <a:ln>
              <a:noFill/>
            </a:ln>
            <a:effectLst/>
          </c:spPr>
          <c:txPr>
            <a:bodyPr rot="0" spcFirstLastPara="1" vertOverflow="ellipsis" vert="horz" wrap="square" lIns="38100" tIns="19050" rIns="38100" bIns="19050" anchor="ctr" anchorCtr="0">
              <a:spAutoFit/>
            </a:bodyPr>
            <a:lstStyle/>
            <a:p>
              <a:pPr>
                <a:defRPr sz="1000" b="0" i="0" u="none" strike="noStrike" kern="1200" baseline="0">
                  <a:solidFill>
                    <a:sysClr val="windowText" lastClr="000000"/>
                  </a:solidFill>
                  <a:latin typeface="+mn-lt"/>
                  <a:ea typeface="+mn-ea"/>
                  <a:cs typeface="+mn-cs"/>
                </a:defRPr>
              </a:pPr>
              <a:endParaRPr lang="pt-BR"/>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noFill/>
            <a:round/>
          </a:ln>
          <a:effectLst/>
        </c:spPr>
        <c:marker>
          <c:symbol val="none"/>
        </c:marker>
        <c:dLbl>
          <c:idx val="0"/>
          <c:layout>
            <c:manualLayout>
              <c:x val="-1.0173882655142037E-2"/>
              <c:y val="-5.3880044348911763E-2"/>
            </c:manualLayout>
          </c:layout>
          <c:spPr>
            <a:solidFill>
              <a:srgbClr val="FFC000"/>
            </a:solidFill>
            <a:ln>
              <a:noFill/>
            </a:ln>
            <a:effectLst/>
          </c:spPr>
          <c:txPr>
            <a:bodyPr rot="0" spcFirstLastPara="1" vertOverflow="ellipsis" vert="horz" wrap="square" lIns="38100" tIns="19050" rIns="38100" bIns="19050" anchor="ctr" anchorCtr="0">
              <a:spAutoFit/>
            </a:bodyPr>
            <a:lstStyle/>
            <a:p>
              <a:pPr>
                <a:defRPr sz="1000" b="0" i="0" u="none" strike="noStrike" kern="1200" baseline="0">
                  <a:solidFill>
                    <a:sysClr val="windowText" lastClr="000000"/>
                  </a:solidFill>
                  <a:latin typeface="+mn-lt"/>
                  <a:ea typeface="+mn-ea"/>
                  <a:cs typeface="+mn-cs"/>
                </a:defRPr>
              </a:pPr>
              <a:endParaRPr lang="pt-BR"/>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noFill/>
            <a:round/>
          </a:ln>
          <a:effectLst/>
        </c:spPr>
        <c:marker>
          <c:symbol val="none"/>
        </c:marker>
        <c:dLbl>
          <c:idx val="0"/>
          <c:layout>
            <c:manualLayout>
              <c:x val="-1.2833620878260919E-2"/>
              <c:y val="2.0099532627711764E-2"/>
            </c:manualLayout>
          </c:layout>
          <c:spPr>
            <a:solidFill>
              <a:srgbClr val="FFC000"/>
            </a:solidFill>
            <a:ln>
              <a:noFill/>
            </a:ln>
            <a:effectLst/>
          </c:spPr>
          <c:txPr>
            <a:bodyPr rot="0" spcFirstLastPara="1" vertOverflow="ellipsis" vert="horz" wrap="square" lIns="38100" tIns="19050" rIns="38100" bIns="19050" anchor="ctr" anchorCtr="0">
              <a:spAutoFit/>
            </a:bodyPr>
            <a:lstStyle/>
            <a:p>
              <a:pPr>
                <a:defRPr sz="1000" b="0" i="0" u="none" strike="noStrike" kern="1200" baseline="0">
                  <a:solidFill>
                    <a:sysClr val="windowText" lastClr="000000"/>
                  </a:solidFill>
                  <a:latin typeface="+mn-lt"/>
                  <a:ea typeface="+mn-ea"/>
                  <a:cs typeface="+mn-cs"/>
                </a:defRPr>
              </a:pPr>
              <a:endParaRPr lang="pt-BR"/>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02884969937437E-2"/>
          <c:y val="0.15277777777777779"/>
          <c:w val="0.83119022151522637"/>
          <c:h val="0.67622452601648919"/>
        </c:manualLayout>
      </c:layout>
      <c:barChart>
        <c:barDir val="col"/>
        <c:grouping val="clustered"/>
        <c:varyColors val="0"/>
        <c:ser>
          <c:idx val="0"/>
          <c:order val="0"/>
          <c:tx>
            <c:strRef>
              <c:f>Planilha1!$C$2</c:f>
              <c:strCache>
                <c:ptCount val="1"/>
                <c:pt idx="0">
                  <c:v>FATURAMENTO </c:v>
                </c:pt>
              </c:strCache>
            </c:strRef>
          </c:tx>
          <c:spPr>
            <a:solidFill>
              <a:srgbClr val="0070C0"/>
            </a:solidFill>
            <a:ln>
              <a:noFill/>
            </a:ln>
            <a:effectLst/>
          </c:spPr>
          <c:invertIfNegative val="0"/>
          <c:dPt>
            <c:idx val="0"/>
            <c:invertIfNegative val="0"/>
            <c:bubble3D val="0"/>
            <c:spPr>
              <a:solidFill>
                <a:srgbClr val="0070C0"/>
              </a:solidFill>
              <a:ln>
                <a:noFill/>
              </a:ln>
              <a:effectLst/>
            </c:spPr>
            <c:extLst>
              <c:ext xmlns:c16="http://schemas.microsoft.com/office/drawing/2014/chart" uri="{C3380CC4-5D6E-409C-BE32-E72D297353CC}">
                <c16:uniqueId val="{00000004-3BC0-4BF9-A586-D401BA31354D}"/>
              </c:ext>
            </c:extLst>
          </c:dPt>
          <c:dLbls>
            <c:dLbl>
              <c:idx val="0"/>
              <c:layout>
                <c:manualLayout>
                  <c:x val="-3.5476360381087499E-18"/>
                  <c:y val="-3.24074074074074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BC0-4BF9-A586-D401BA31354D}"/>
                </c:ext>
              </c:extLst>
            </c:dLbl>
            <c:spPr>
              <a:solidFill>
                <a:srgbClr val="0070C0"/>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Planilha1!$B$3:$B$7</c:f>
              <c:strCache>
                <c:ptCount val="4"/>
                <c:pt idx="0">
                  <c:v>Q1/2026</c:v>
                </c:pt>
                <c:pt idx="1">
                  <c:v>Q2/2026</c:v>
                </c:pt>
                <c:pt idx="2">
                  <c:v>Q3/2026</c:v>
                </c:pt>
                <c:pt idx="3">
                  <c:v>Q4/2026</c:v>
                </c:pt>
              </c:strCache>
            </c:strRef>
          </c:cat>
          <c:val>
            <c:numRef>
              <c:f>Planilha1!$C$3:$C$7</c:f>
              <c:numCache>
                <c:formatCode>_-"R$"\ * #,##0_-;\-"R$"\ * #,##0_-;_-"R$"\ * "-"??_-;_-@_-</c:formatCode>
                <c:ptCount val="4"/>
                <c:pt idx="0">
                  <c:v>1924060.84</c:v>
                </c:pt>
                <c:pt idx="1">
                  <c:v>2072514.91</c:v>
                </c:pt>
                <c:pt idx="2">
                  <c:v>1483188.4999999998</c:v>
                </c:pt>
                <c:pt idx="3">
                  <c:v>1073018.7400000002</c:v>
                </c:pt>
              </c:numCache>
            </c:numRef>
          </c:val>
          <c:extLst>
            <c:ext xmlns:c16="http://schemas.microsoft.com/office/drawing/2014/chart" uri="{C3380CC4-5D6E-409C-BE32-E72D297353CC}">
              <c16:uniqueId val="{00000000-3BC0-4BF9-A586-D401BA31354D}"/>
            </c:ext>
          </c:extLst>
        </c:ser>
        <c:ser>
          <c:idx val="1"/>
          <c:order val="1"/>
          <c:tx>
            <c:strRef>
              <c:f>Planilha1!$D$2</c:f>
              <c:strCache>
                <c:ptCount val="1"/>
                <c:pt idx="0">
                  <c:v>META </c:v>
                </c:pt>
              </c:strCache>
            </c:strRef>
          </c:tx>
          <c:spPr>
            <a:solidFill>
              <a:srgbClr val="00B050"/>
            </a:solidFill>
            <a:ln>
              <a:noFill/>
            </a:ln>
            <a:effectLst/>
          </c:spPr>
          <c:invertIfNegative val="0"/>
          <c:dLbls>
            <c:spPr>
              <a:solidFill>
                <a:srgbClr val="00B050"/>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Planilha1!$B$3:$B$7</c:f>
              <c:strCache>
                <c:ptCount val="4"/>
                <c:pt idx="0">
                  <c:v>Q1/2026</c:v>
                </c:pt>
                <c:pt idx="1">
                  <c:v>Q2/2026</c:v>
                </c:pt>
                <c:pt idx="2">
                  <c:v>Q3/2026</c:v>
                </c:pt>
                <c:pt idx="3">
                  <c:v>Q4/2026</c:v>
                </c:pt>
              </c:strCache>
            </c:strRef>
          </c:cat>
          <c:val>
            <c:numRef>
              <c:f>Planilha1!$D$3:$D$7</c:f>
              <c:numCache>
                <c:formatCode>_-"R$"\ * #,##0_-;\-"R$"\ * #,##0_-;_-"R$"\ * "-"??_-;_-@_-</c:formatCode>
                <c:ptCount val="4"/>
                <c:pt idx="0">
                  <c:v>1800000</c:v>
                </c:pt>
                <c:pt idx="1">
                  <c:v>1800000</c:v>
                </c:pt>
                <c:pt idx="2">
                  <c:v>1800000</c:v>
                </c:pt>
                <c:pt idx="3">
                  <c:v>1800000</c:v>
                </c:pt>
              </c:numCache>
            </c:numRef>
          </c:val>
          <c:extLst>
            <c:ext xmlns:c16="http://schemas.microsoft.com/office/drawing/2014/chart" uri="{C3380CC4-5D6E-409C-BE32-E72D297353CC}">
              <c16:uniqueId val="{00000001-3BC0-4BF9-A586-D401BA31354D}"/>
            </c:ext>
          </c:extLst>
        </c:ser>
        <c:dLbls>
          <c:showLegendKey val="0"/>
          <c:showVal val="0"/>
          <c:showCatName val="0"/>
          <c:showSerName val="0"/>
          <c:showPercent val="0"/>
          <c:showBubbleSize val="0"/>
        </c:dLbls>
        <c:gapWidth val="188"/>
        <c:overlap val="-25"/>
        <c:axId val="1574772191"/>
        <c:axId val="1574772671"/>
      </c:barChart>
      <c:catAx>
        <c:axId val="157477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pt-BR"/>
          </a:p>
        </c:txPr>
        <c:crossAx val="1574772671"/>
        <c:crosses val="autoZero"/>
        <c:auto val="1"/>
        <c:lblAlgn val="ctr"/>
        <c:lblOffset val="100"/>
        <c:noMultiLvlLbl val="0"/>
      </c:catAx>
      <c:valAx>
        <c:axId val="1574772671"/>
        <c:scaling>
          <c:orientation val="minMax"/>
        </c:scaling>
        <c:delete val="0"/>
        <c:axPos val="l"/>
        <c:majorGridlines>
          <c:spPr>
            <a:ln w="9525" cap="flat" cmpd="sng" algn="ctr">
              <a:solidFill>
                <a:srgbClr val="526076"/>
              </a:solidFill>
              <a:round/>
            </a:ln>
            <a:effectLst/>
          </c:spPr>
        </c:majorGridlines>
        <c:numFmt formatCode="_-&quot;R$&quot;\ * #,##0_-;\-&quot;R$&quot;\ * #,##0_-;_-&quot;R$&quot;\ * &quot;-&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BR"/>
          </a:p>
        </c:txPr>
        <c:crossAx val="1574772191"/>
        <c:crosses val="autoZero"/>
        <c:crossBetween val="between"/>
      </c:valAx>
      <c:spPr>
        <a:noFill/>
        <a:ln>
          <a:noFill/>
        </a:ln>
        <a:effectLst/>
      </c:spPr>
    </c:plotArea>
    <c:legend>
      <c:legendPos val="r"/>
      <c:layout>
        <c:manualLayout>
          <c:xMode val="edge"/>
          <c:yMode val="edge"/>
          <c:x val="0.85868216103822814"/>
          <c:y val="0.49734314290873716"/>
          <c:w val="0.13073963846093123"/>
          <c:h val="0.1568520395654099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[INDICADORES_FIN_portfolio.xlsm]Planilha1!Tabela dinâmica3</c:name>
    <c:fmtId val="1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400" b="1" i="0" u="none" strike="noStrike" kern="1200" spc="0" baseline="0">
                <a:solidFill>
                  <a:sysClr val="window" lastClr="FFFFFF"/>
                </a:solidFill>
              </a:rPr>
              <a:t>TOP 5 CLIENTES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solidFill>
              <a:srgbClr val="0070C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866724336857865"/>
          <c:y val="0.16472240863024665"/>
          <c:w val="0.61848284481773752"/>
          <c:h val="0.78642489536186144"/>
        </c:manualLayout>
      </c:layout>
      <c:barChart>
        <c:barDir val="bar"/>
        <c:grouping val="clustered"/>
        <c:varyColors val="0"/>
        <c:ser>
          <c:idx val="0"/>
          <c:order val="0"/>
          <c:tx>
            <c:strRef>
              <c:f>Planilha1!$G$13</c:f>
              <c:strCache>
                <c:ptCount val="1"/>
                <c:pt idx="0">
                  <c:v>Total</c:v>
                </c:pt>
              </c:strCache>
            </c:strRef>
          </c:tx>
          <c:spPr>
            <a:solidFill>
              <a:srgbClr val="0070C0"/>
            </a:solidFill>
            <a:ln>
              <a:solidFill>
                <a:srgbClr val="0070C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Planilha1!$F$14:$F$19</c:f>
              <c:strCache>
                <c:ptCount val="5"/>
                <c:pt idx="0">
                  <c:v>CLIENTE 35</c:v>
                </c:pt>
                <c:pt idx="1">
                  <c:v>CLIENTE 10</c:v>
                </c:pt>
                <c:pt idx="2">
                  <c:v>CLIENTE 17</c:v>
                </c:pt>
                <c:pt idx="3">
                  <c:v>CLIENTE 8</c:v>
                </c:pt>
                <c:pt idx="4">
                  <c:v>CLIENTE 13</c:v>
                </c:pt>
              </c:strCache>
            </c:strRef>
          </c:cat>
          <c:val>
            <c:numRef>
              <c:f>Planilha1!$G$14:$G$19</c:f>
              <c:numCache>
                <c:formatCode>_-"R$"\ * #,##0_-;\-"R$"\ * #,##0_-;_-"R$"\ * "-"??_-;_-@_-</c:formatCode>
                <c:ptCount val="5"/>
                <c:pt idx="0">
                  <c:v>237289.25999999998</c:v>
                </c:pt>
                <c:pt idx="1">
                  <c:v>245570.49</c:v>
                </c:pt>
                <c:pt idx="2">
                  <c:v>246040.82</c:v>
                </c:pt>
                <c:pt idx="3">
                  <c:v>283638.25</c:v>
                </c:pt>
                <c:pt idx="4">
                  <c:v>335799.29000000004</c:v>
                </c:pt>
              </c:numCache>
            </c:numRef>
          </c:val>
          <c:extLst>
            <c:ext xmlns:c16="http://schemas.microsoft.com/office/drawing/2014/chart" uri="{C3380CC4-5D6E-409C-BE32-E72D297353CC}">
              <c16:uniqueId val="{00000000-0191-42C6-BF3B-A1EA0483BDF9}"/>
            </c:ext>
          </c:extLst>
        </c:ser>
        <c:dLbls>
          <c:showLegendKey val="0"/>
          <c:showVal val="0"/>
          <c:showCatName val="0"/>
          <c:showSerName val="0"/>
          <c:showPercent val="0"/>
          <c:showBubbleSize val="0"/>
        </c:dLbls>
        <c:gapWidth val="182"/>
        <c:axId val="420798512"/>
        <c:axId val="420787952"/>
      </c:barChart>
      <c:catAx>
        <c:axId val="420798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420787952"/>
        <c:crosses val="autoZero"/>
        <c:auto val="1"/>
        <c:lblAlgn val="ctr"/>
        <c:lblOffset val="100"/>
        <c:noMultiLvlLbl val="0"/>
      </c:catAx>
      <c:valAx>
        <c:axId val="420787952"/>
        <c:scaling>
          <c:orientation val="minMax"/>
        </c:scaling>
        <c:delete val="0"/>
        <c:axPos val="b"/>
        <c:majorGridlines>
          <c:spPr>
            <a:ln w="3175" cap="flat" cmpd="sng" algn="ctr">
              <a:solidFill>
                <a:srgbClr val="526076"/>
              </a:solidFill>
              <a:round/>
            </a:ln>
            <a:effectLst/>
          </c:spPr>
        </c:majorGridlines>
        <c:numFmt formatCode="_-&quot;R$&quot;\ * #,##0_-;\-&quot;R$&quot;\ * #,##0_-;_-&quot;R$&quot;\ * &quot;-&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BR"/>
          </a:p>
        </c:txPr>
        <c:crossAx val="420798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3.xml"/><Relationship Id="rId18" Type="http://schemas.openxmlformats.org/officeDocument/2006/relationships/image" Target="../media/image9.emf"/><Relationship Id="rId26" Type="http://schemas.openxmlformats.org/officeDocument/2006/relationships/image" Target="../media/image12.png"/><Relationship Id="rId21" Type="http://schemas.microsoft.com/office/2007/relationships/hdphoto" Target="../media/hdphoto4.wdp"/><Relationship Id="rId34" Type="http://schemas.openxmlformats.org/officeDocument/2006/relationships/chart" Target="../charts/chart7.xml"/><Relationship Id="rId7" Type="http://schemas.openxmlformats.org/officeDocument/2006/relationships/chart" Target="../charts/chart2.xml"/><Relationship Id="rId12" Type="http://schemas.openxmlformats.org/officeDocument/2006/relationships/image" Target="../media/image7.emf"/><Relationship Id="rId17" Type="http://schemas.microsoft.com/office/2007/relationships/hdphoto" Target="../media/hdphoto3.wdp"/><Relationship Id="rId25" Type="http://schemas.openxmlformats.org/officeDocument/2006/relationships/hyperlink" Target="#'SAUDE FIN'!A1"/><Relationship Id="rId33" Type="http://schemas.openxmlformats.org/officeDocument/2006/relationships/chart" Target="../charts/chart6.xml"/><Relationship Id="rId38" Type="http://schemas.openxmlformats.org/officeDocument/2006/relationships/image" Target="../media/image20.png"/><Relationship Id="rId2" Type="http://schemas.openxmlformats.org/officeDocument/2006/relationships/image" Target="../media/image2.png"/><Relationship Id="rId16" Type="http://schemas.openxmlformats.org/officeDocument/2006/relationships/image" Target="../media/image8.png"/><Relationship Id="rId20" Type="http://schemas.openxmlformats.org/officeDocument/2006/relationships/image" Target="../media/image11.png"/><Relationship Id="rId29" Type="http://schemas.openxmlformats.org/officeDocument/2006/relationships/image" Target="../media/image14.emf"/><Relationship Id="rId1" Type="http://schemas.openxmlformats.org/officeDocument/2006/relationships/image" Target="../media/image1.emf"/><Relationship Id="rId6" Type="http://schemas.openxmlformats.org/officeDocument/2006/relationships/chart" Target="../charts/chart1.xml"/><Relationship Id="rId11" Type="http://schemas.openxmlformats.org/officeDocument/2006/relationships/image" Target="../media/image6.svg"/><Relationship Id="rId24" Type="http://schemas.openxmlformats.org/officeDocument/2006/relationships/hyperlink" Target="#'FAT IND REAL'!A1"/><Relationship Id="rId32" Type="http://schemas.openxmlformats.org/officeDocument/2006/relationships/image" Target="../media/image16.emf"/><Relationship Id="rId37" Type="http://schemas.openxmlformats.org/officeDocument/2006/relationships/image" Target="../media/image19.emf"/><Relationship Id="rId5" Type="http://schemas.microsoft.com/office/2007/relationships/hdphoto" Target="../media/hdphoto2.wdp"/><Relationship Id="rId15" Type="http://schemas.openxmlformats.org/officeDocument/2006/relationships/chart" Target="../charts/chart5.xml"/><Relationship Id="rId23" Type="http://schemas.openxmlformats.org/officeDocument/2006/relationships/hyperlink" Target="#'POS COMERCIAL '!A1"/><Relationship Id="rId28" Type="http://schemas.openxmlformats.org/officeDocument/2006/relationships/image" Target="../media/image13.emf"/><Relationship Id="rId36" Type="http://schemas.openxmlformats.org/officeDocument/2006/relationships/image" Target="../media/image18.emf"/><Relationship Id="rId10" Type="http://schemas.openxmlformats.org/officeDocument/2006/relationships/image" Target="../media/image5.png"/><Relationship Id="rId19" Type="http://schemas.openxmlformats.org/officeDocument/2006/relationships/image" Target="../media/image10.emf"/><Relationship Id="rId31" Type="http://schemas.microsoft.com/office/2007/relationships/hdphoto" Target="../media/hdphoto6.wdp"/><Relationship Id="rId4" Type="http://schemas.openxmlformats.org/officeDocument/2006/relationships/image" Target="../media/image3.png"/><Relationship Id="rId9" Type="http://schemas.openxmlformats.org/officeDocument/2006/relationships/hyperlink" Target="#RENOVA&#199;&#213;ES!T1"/><Relationship Id="rId14" Type="http://schemas.openxmlformats.org/officeDocument/2006/relationships/chart" Target="../charts/chart4.xml"/><Relationship Id="rId22" Type="http://schemas.openxmlformats.org/officeDocument/2006/relationships/hyperlink" Target="#RENOVA&#199;&#213;ES!A1"/><Relationship Id="rId27" Type="http://schemas.microsoft.com/office/2007/relationships/hdphoto" Target="../media/hdphoto5.wdp"/><Relationship Id="rId30" Type="http://schemas.openxmlformats.org/officeDocument/2006/relationships/image" Target="../media/image15.png"/><Relationship Id="rId35" Type="http://schemas.openxmlformats.org/officeDocument/2006/relationships/image" Target="../media/image17.emf"/><Relationship Id="rId8" Type="http://schemas.openxmlformats.org/officeDocument/2006/relationships/image" Target="../media/image4.emf"/><Relationship Id="rId3"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image" Target="../media/image33.svg"/><Relationship Id="rId2" Type="http://schemas.openxmlformats.org/officeDocument/2006/relationships/image" Target="../media/image32.png"/><Relationship Id="rId1" Type="http://schemas.openxmlformats.org/officeDocument/2006/relationships/hyperlink" Target="#'DASH '!A1"/></Relationships>
</file>

<file path=xl/drawings/_rels/drawing3.xml.rels><?xml version="1.0" encoding="UTF-8" standalone="yes"?>
<Relationships xmlns="http://schemas.openxmlformats.org/package/2006/relationships"><Relationship Id="rId3" Type="http://schemas.openxmlformats.org/officeDocument/2006/relationships/image" Target="../media/image33.svg"/><Relationship Id="rId2" Type="http://schemas.openxmlformats.org/officeDocument/2006/relationships/image" Target="../media/image32.png"/><Relationship Id="rId1" Type="http://schemas.openxmlformats.org/officeDocument/2006/relationships/hyperlink" Target="#'DASH '!A1"/></Relationships>
</file>

<file path=xl/drawings/_rels/drawing4.xml.rels><?xml version="1.0" encoding="UTF-8" standalone="yes"?>
<Relationships xmlns="http://schemas.openxmlformats.org/package/2006/relationships"><Relationship Id="rId1" Type="http://schemas.openxmlformats.org/officeDocument/2006/relationships/hyperlink" Target="#'DASH '!A1"/></Relationships>
</file>

<file path=xl/drawings/_rels/drawing5.xml.rels><?xml version="1.0" encoding="UTF-8" standalone="yes"?>
<Relationships xmlns="http://schemas.openxmlformats.org/package/2006/relationships"><Relationship Id="rId1" Type="http://schemas.openxmlformats.org/officeDocument/2006/relationships/hyperlink" Target="#'DASH '!A1"/></Relationships>
</file>

<file path=xl/drawings/_rels/drawing7.xml.rels><?xml version="1.0" encoding="UTF-8" standalone="yes"?>
<Relationships xmlns="http://schemas.openxmlformats.org/package/2006/relationships"><Relationship Id="rId1" Type="http://schemas.openxmlformats.org/officeDocument/2006/relationships/hyperlink" Target="#'DASH '!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absolute">
    <xdr:from>
      <xdr:col>1</xdr:col>
      <xdr:colOff>314324</xdr:colOff>
      <xdr:row>0</xdr:row>
      <xdr:rowOff>93570</xdr:rowOff>
    </xdr:from>
    <xdr:to>
      <xdr:col>14</xdr:col>
      <xdr:colOff>247089</xdr:colOff>
      <xdr:row>0</xdr:row>
      <xdr:rowOff>624228</xdr:rowOff>
    </xdr:to>
    <xdr:sp macro="" textlink="">
      <xdr:nvSpPr>
        <xdr:cNvPr id="5" name="Rectangle 4">
          <a:extLst>
            <a:ext uri="{FF2B5EF4-FFF2-40B4-BE49-F238E27FC236}">
              <a16:creationId xmlns:a16="http://schemas.microsoft.com/office/drawing/2014/main" id="{CB14199E-360E-4505-BE7C-B42AA28F6858}"/>
            </a:ext>
          </a:extLst>
        </xdr:cNvPr>
        <xdr:cNvSpPr/>
      </xdr:nvSpPr>
      <xdr:spPr>
        <a:xfrm>
          <a:off x="923924" y="93570"/>
          <a:ext cx="7857565" cy="530658"/>
        </a:xfrm>
        <a:prstGeom prst="rect">
          <a:avLst/>
        </a:prstGeom>
        <a:noFill/>
      </xdr:spPr>
      <xdr:txBody>
        <a:bodyPr wrap="square" lIns="91440" tIns="45720" rIns="91440" bIns="45720">
          <a:spAutoFit/>
        </a:bodyPr>
        <a:lstStyle/>
        <a:p>
          <a:pPr algn="ctr"/>
          <a:r>
            <a:rPr lang="en-US" sz="2800" b="0" cap="none" spc="0">
              <a:ln w="0">
                <a:noFill/>
              </a:ln>
              <a:solidFill>
                <a:schemeClr val="accent1"/>
              </a:solidFill>
              <a:effectLst/>
            </a:rPr>
            <a:t>DASHBOARD DE INDICADORES FINANCEIROS</a:t>
          </a:r>
        </a:p>
      </xdr:txBody>
    </xdr:sp>
    <xdr:clientData/>
  </xdr:twoCellAnchor>
  <xdr:twoCellAnchor editAs="oneCell">
    <xdr:from>
      <xdr:col>15</xdr:col>
      <xdr:colOff>471136</xdr:colOff>
      <xdr:row>0</xdr:row>
      <xdr:rowOff>23811</xdr:rowOff>
    </xdr:from>
    <xdr:to>
      <xdr:col>21</xdr:col>
      <xdr:colOff>274522</xdr:colOff>
      <xdr:row>1</xdr:row>
      <xdr:rowOff>1049</xdr:rowOff>
    </xdr:to>
    <mc:AlternateContent xmlns:mc="http://schemas.openxmlformats.org/markup-compatibility/2006" xmlns:a14="http://schemas.microsoft.com/office/drawing/2010/main">
      <mc:Choice Requires="a14">
        <xdr:graphicFrame macro="">
          <xdr:nvGraphicFramePr>
            <xdr:cNvPr id="12" name="QUARTER 4">
              <a:extLst>
                <a:ext uri="{FF2B5EF4-FFF2-40B4-BE49-F238E27FC236}">
                  <a16:creationId xmlns:a16="http://schemas.microsoft.com/office/drawing/2014/main" id="{16CD3C2E-AEEA-431A-9E2F-A3022FCF7DFC}"/>
                </a:ext>
              </a:extLst>
            </xdr:cNvPr>
            <xdr:cNvGraphicFramePr/>
          </xdr:nvGraphicFramePr>
          <xdr:xfrm>
            <a:off x="0" y="0"/>
            <a:ext cx="0" cy="0"/>
          </xdr:xfrm>
          <a:graphic>
            <a:graphicData uri="http://schemas.microsoft.com/office/drawing/2010/slicer">
              <sle:slicer xmlns:sle="http://schemas.microsoft.com/office/drawing/2010/slicer" name="QUARTER 4"/>
            </a:graphicData>
          </a:graphic>
        </xdr:graphicFrame>
      </mc:Choice>
      <mc:Fallback xmlns="">
        <xdr:sp macro="" textlink="">
          <xdr:nvSpPr>
            <xdr:cNvPr id="0" name=""/>
            <xdr:cNvSpPr>
              <a:spLocks noTextEdit="1"/>
            </xdr:cNvSpPr>
          </xdr:nvSpPr>
          <xdr:spPr>
            <a:xfrm>
              <a:off x="9615136" y="23811"/>
              <a:ext cx="3460986" cy="66303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0</xdr:col>
      <xdr:colOff>273420</xdr:colOff>
      <xdr:row>1</xdr:row>
      <xdr:rowOff>156883</xdr:rowOff>
    </xdr:from>
    <xdr:to>
      <xdr:col>4</xdr:col>
      <xdr:colOff>194980</xdr:colOff>
      <xdr:row>5</xdr:row>
      <xdr:rowOff>11206</xdr:rowOff>
    </xdr:to>
    <xdr:grpSp>
      <xdr:nvGrpSpPr>
        <xdr:cNvPr id="6" name="Group 5">
          <a:extLst>
            <a:ext uri="{FF2B5EF4-FFF2-40B4-BE49-F238E27FC236}">
              <a16:creationId xmlns:a16="http://schemas.microsoft.com/office/drawing/2014/main" id="{9F35CB0D-C089-2918-45FC-5BFEB6C2C4A6}"/>
            </a:ext>
          </a:extLst>
        </xdr:cNvPr>
        <xdr:cNvGrpSpPr/>
      </xdr:nvGrpSpPr>
      <xdr:grpSpPr>
        <a:xfrm>
          <a:off x="273420" y="842683"/>
          <a:ext cx="2359960" cy="616323"/>
          <a:chOff x="273420" y="841492"/>
          <a:chExt cx="2350435" cy="616323"/>
        </a:xfrm>
      </xdr:grpSpPr>
      <xdr:sp macro="" textlink="">
        <xdr:nvSpPr>
          <xdr:cNvPr id="11" name="Rectangle: Rounded Corners 10">
            <a:extLst>
              <a:ext uri="{FF2B5EF4-FFF2-40B4-BE49-F238E27FC236}">
                <a16:creationId xmlns:a16="http://schemas.microsoft.com/office/drawing/2014/main" id="{75472F2D-13AC-9DDD-3D7B-A4366413ABEF}"/>
              </a:ext>
            </a:extLst>
          </xdr:cNvPr>
          <xdr:cNvSpPr/>
        </xdr:nvSpPr>
        <xdr:spPr>
          <a:xfrm>
            <a:off x="273420" y="841492"/>
            <a:ext cx="2350435" cy="616323"/>
          </a:xfrm>
          <a:prstGeom prst="roundRect">
            <a:avLst/>
          </a:prstGeom>
          <a:gradFill flip="none" rotWithShape="1">
            <a:gsLst>
              <a:gs pos="0">
                <a:srgbClr val="25A2FF"/>
              </a:gs>
              <a:gs pos="80000">
                <a:srgbClr val="0070C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mc:AlternateContent xmlns:mc="http://schemas.openxmlformats.org/markup-compatibility/2006" xmlns:a14="http://schemas.microsoft.com/office/drawing/2010/main">
        <mc:Choice Requires="a14">
          <xdr:pic>
            <xdr:nvPicPr>
              <xdr:cNvPr id="14" name="Picture 13">
                <a:extLst>
                  <a:ext uri="{FF2B5EF4-FFF2-40B4-BE49-F238E27FC236}">
                    <a16:creationId xmlns:a16="http://schemas.microsoft.com/office/drawing/2014/main" id="{6B6888DB-699E-33A7-A924-83FEAE72957A}"/>
                  </a:ext>
                </a:extLst>
              </xdr:cNvPr>
              <xdr:cNvPicPr>
                <a:picLocks noChangeAspect="1" noChangeArrowheads="1"/>
                <a:extLst>
                  <a:ext uri="{84589F7E-364E-4C9E-8A38-B11213B215E9}">
                    <a14:cameraTool cellRange="Planilha1!$N$1" spid="_x0000_s10277"/>
                  </a:ext>
                </a:extLst>
              </xdr:cNvPicPr>
            </xdr:nvPicPr>
            <xdr:blipFill>
              <a:blip xmlns:r="http://schemas.openxmlformats.org/officeDocument/2006/relationships" r:embed="rId1"/>
              <a:srcRect/>
              <a:stretch>
                <a:fillRect/>
              </a:stretch>
            </xdr:blipFill>
            <xdr:spPr bwMode="auto">
              <a:xfrm>
                <a:off x="939924" y="880359"/>
                <a:ext cx="1608013" cy="303172"/>
              </a:xfrm>
              <a:prstGeom prst="rect">
                <a:avLst/>
              </a:prstGeom>
              <a:noFill/>
              <a:extLst>
                <a:ext uri="{909E8E84-426E-40DD-AFC4-6F175D3DCCD1}">
                  <a14:hiddenFill>
                    <a:solidFill>
                      <a:srgbClr val="FFFFFF"/>
                    </a:solidFill>
                  </a14:hiddenFill>
                </a:ext>
              </a:extLst>
            </xdr:spPr>
          </xdr:pic>
        </mc:Choice>
        <mc:Fallback xmlns=""/>
      </mc:AlternateContent>
      <xdr:pic>
        <xdr:nvPicPr>
          <xdr:cNvPr id="15" name="Picture 14">
            <a:extLst>
              <a:ext uri="{FF2B5EF4-FFF2-40B4-BE49-F238E27FC236}">
                <a16:creationId xmlns:a16="http://schemas.microsoft.com/office/drawing/2014/main" id="{22EA16B9-9992-0135-03EA-3A0E0AFEE96C}"/>
              </a:ext>
            </a:extLst>
          </xdr:cNvPr>
          <xdr:cNvPicPr>
            <a:picLocks noChangeAspect="1"/>
          </xdr:cNvPicPr>
        </xdr:nvPicPr>
        <xdr:blipFill>
          <a:blip xmlns:r="http://schemas.openxmlformats.org/officeDocument/2006/relationships" r:embed="rId2">
            <a:duotone>
              <a:schemeClr val="bg2">
                <a:shade val="45000"/>
                <a:satMod val="135000"/>
              </a:schemeClr>
              <a:prstClr val="white"/>
            </a:duotone>
            <a:extLst>
              <a:ext uri="{BEBA8EAE-BF5A-486C-A8C5-ECC9F3942E4B}">
                <a14:imgProps xmlns:a14="http://schemas.microsoft.com/office/drawing/2010/main">
                  <a14:imgLayer r:embed="rId3">
                    <a14:imgEffect>
                      <a14:brightnessContrast bright="100000"/>
                    </a14:imgEffect>
                  </a14:imgLayer>
                </a14:imgProps>
              </a:ext>
            </a:extLst>
          </a:blip>
          <a:stretch>
            <a:fillRect/>
          </a:stretch>
        </xdr:blipFill>
        <xdr:spPr>
          <a:xfrm>
            <a:off x="427055" y="923266"/>
            <a:ext cx="451100" cy="448388"/>
          </a:xfrm>
          <a:prstGeom prst="rect">
            <a:avLst/>
          </a:prstGeom>
        </xdr:spPr>
      </xdr:pic>
      <xdr:sp macro="" textlink="">
        <xdr:nvSpPr>
          <xdr:cNvPr id="16" name="TextBox 15">
            <a:extLst>
              <a:ext uri="{FF2B5EF4-FFF2-40B4-BE49-F238E27FC236}">
                <a16:creationId xmlns:a16="http://schemas.microsoft.com/office/drawing/2014/main" id="{1DDCB128-A838-356B-2B8A-8D6E5D38FD76}"/>
              </a:ext>
            </a:extLst>
          </xdr:cNvPr>
          <xdr:cNvSpPr txBox="1"/>
        </xdr:nvSpPr>
        <xdr:spPr>
          <a:xfrm>
            <a:off x="1030777" y="1166812"/>
            <a:ext cx="1475347" cy="2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solidFill>
                  <a:schemeClr val="bg1"/>
                </a:solidFill>
              </a:rPr>
              <a:t>TOTAL FATURAMENTO</a:t>
            </a:r>
          </a:p>
        </xdr:txBody>
      </xdr:sp>
    </xdr:grpSp>
    <xdr:clientData/>
  </xdr:twoCellAnchor>
  <xdr:twoCellAnchor>
    <xdr:from>
      <xdr:col>4</xdr:col>
      <xdr:colOff>430301</xdr:colOff>
      <xdr:row>1</xdr:row>
      <xdr:rowOff>156883</xdr:rowOff>
    </xdr:from>
    <xdr:to>
      <xdr:col>8</xdr:col>
      <xdr:colOff>391693</xdr:colOff>
      <xdr:row>5</xdr:row>
      <xdr:rowOff>11206</xdr:rowOff>
    </xdr:to>
    <xdr:grpSp>
      <xdr:nvGrpSpPr>
        <xdr:cNvPr id="34" name="Group 33">
          <a:extLst>
            <a:ext uri="{FF2B5EF4-FFF2-40B4-BE49-F238E27FC236}">
              <a16:creationId xmlns:a16="http://schemas.microsoft.com/office/drawing/2014/main" id="{AC4A3D88-3ECD-E255-A533-D19CF5D0B59F}"/>
            </a:ext>
          </a:extLst>
        </xdr:cNvPr>
        <xdr:cNvGrpSpPr/>
      </xdr:nvGrpSpPr>
      <xdr:grpSpPr>
        <a:xfrm>
          <a:off x="2868701" y="842683"/>
          <a:ext cx="2399792" cy="616323"/>
          <a:chOff x="2779056" y="840442"/>
          <a:chExt cx="2381651" cy="616323"/>
        </a:xfrm>
        <a:gradFill>
          <a:gsLst>
            <a:gs pos="0">
              <a:schemeClr val="accent5">
                <a:lumMod val="40000"/>
                <a:lumOff val="60000"/>
              </a:schemeClr>
            </a:gs>
            <a:gs pos="80000">
              <a:schemeClr val="accent5">
                <a:lumMod val="75000"/>
              </a:schemeClr>
            </a:gs>
          </a:gsLst>
          <a:lin ang="0" scaled="1"/>
        </a:gradFill>
      </xdr:grpSpPr>
      <xdr:sp macro="" textlink="">
        <xdr:nvSpPr>
          <xdr:cNvPr id="31" name="Rectangle: Rounded Corners 30">
            <a:extLst>
              <a:ext uri="{FF2B5EF4-FFF2-40B4-BE49-F238E27FC236}">
                <a16:creationId xmlns:a16="http://schemas.microsoft.com/office/drawing/2014/main" id="{C9A26E9A-8D01-9BF2-F57E-012EA46A380E}"/>
              </a:ext>
            </a:extLst>
          </xdr:cNvPr>
          <xdr:cNvSpPr/>
        </xdr:nvSpPr>
        <xdr:spPr>
          <a:xfrm>
            <a:off x="2779056" y="840442"/>
            <a:ext cx="2342031" cy="616323"/>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2" name="TextBox 31">
            <a:extLst>
              <a:ext uri="{FF2B5EF4-FFF2-40B4-BE49-F238E27FC236}">
                <a16:creationId xmlns:a16="http://schemas.microsoft.com/office/drawing/2014/main" id="{ACB12F4D-1D20-3E91-CD2A-D8070542C7DA}"/>
              </a:ext>
            </a:extLst>
          </xdr:cNvPr>
          <xdr:cNvSpPr txBox="1"/>
        </xdr:nvSpPr>
        <xdr:spPr>
          <a:xfrm>
            <a:off x="3690635" y="1170639"/>
            <a:ext cx="1470072" cy="2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solidFill>
                  <a:schemeClr val="bg1"/>
                </a:solidFill>
              </a:rPr>
              <a:t>META ATINGIDA ANO</a:t>
            </a:r>
          </a:p>
        </xdr:txBody>
      </xdr:sp>
    </xdr:grpSp>
    <xdr:clientData/>
  </xdr:twoCellAnchor>
  <xdr:twoCellAnchor>
    <xdr:from>
      <xdr:col>0</xdr:col>
      <xdr:colOff>200687</xdr:colOff>
      <xdr:row>70</xdr:row>
      <xdr:rowOff>67236</xdr:rowOff>
    </xdr:from>
    <xdr:to>
      <xdr:col>14</xdr:col>
      <xdr:colOff>246529</xdr:colOff>
      <xdr:row>85</xdr:row>
      <xdr:rowOff>134471</xdr:rowOff>
    </xdr:to>
    <xdr:sp macro="" textlink="">
      <xdr:nvSpPr>
        <xdr:cNvPr id="24" name="Rectangle: Rounded Corners 23">
          <a:extLst>
            <a:ext uri="{FF2B5EF4-FFF2-40B4-BE49-F238E27FC236}">
              <a16:creationId xmlns:a16="http://schemas.microsoft.com/office/drawing/2014/main" id="{BD4C62F5-D951-70F8-2F85-D9659435C18C}"/>
            </a:ext>
          </a:extLst>
        </xdr:cNvPr>
        <xdr:cNvSpPr/>
      </xdr:nvSpPr>
      <xdr:spPr>
        <a:xfrm>
          <a:off x="200687" y="10215691"/>
          <a:ext cx="8531751" cy="2924735"/>
        </a:xfrm>
        <a:prstGeom prst="roundRect">
          <a:avLst>
            <a:gd name="adj" fmla="val 18199"/>
          </a:avLst>
        </a:prstGeom>
        <a:solidFill>
          <a:srgbClr val="526076">
            <a:alpha val="63922"/>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587185</xdr:colOff>
      <xdr:row>1</xdr:row>
      <xdr:rowOff>156883</xdr:rowOff>
    </xdr:from>
    <xdr:to>
      <xdr:col>12</xdr:col>
      <xdr:colOff>508745</xdr:colOff>
      <xdr:row>5</xdr:row>
      <xdr:rowOff>11206</xdr:rowOff>
    </xdr:to>
    <xdr:grpSp>
      <xdr:nvGrpSpPr>
        <xdr:cNvPr id="30" name="Group 29">
          <a:extLst>
            <a:ext uri="{FF2B5EF4-FFF2-40B4-BE49-F238E27FC236}">
              <a16:creationId xmlns:a16="http://schemas.microsoft.com/office/drawing/2014/main" id="{AE86FD50-6AAB-C1DC-FDD4-EC58B9C77BE6}"/>
            </a:ext>
          </a:extLst>
        </xdr:cNvPr>
        <xdr:cNvGrpSpPr/>
      </xdr:nvGrpSpPr>
      <xdr:grpSpPr>
        <a:xfrm>
          <a:off x="5463985" y="842683"/>
          <a:ext cx="2359960" cy="616323"/>
          <a:chOff x="2767850" y="840442"/>
          <a:chExt cx="2342031" cy="616323"/>
        </a:xfrm>
      </xdr:grpSpPr>
      <xdr:sp macro="" textlink="">
        <xdr:nvSpPr>
          <xdr:cNvPr id="18" name="Rectangle: Rounded Corners 17">
            <a:extLst>
              <a:ext uri="{FF2B5EF4-FFF2-40B4-BE49-F238E27FC236}">
                <a16:creationId xmlns:a16="http://schemas.microsoft.com/office/drawing/2014/main" id="{D0C20E09-23F4-752D-7267-F1BA0AA212F0}"/>
              </a:ext>
            </a:extLst>
          </xdr:cNvPr>
          <xdr:cNvSpPr/>
        </xdr:nvSpPr>
        <xdr:spPr>
          <a:xfrm>
            <a:off x="2767850" y="840442"/>
            <a:ext cx="2342031" cy="616323"/>
          </a:xfrm>
          <a:prstGeom prst="roundRect">
            <a:avLst/>
          </a:prstGeom>
          <a:gradFill flip="none" rotWithShape="1">
            <a:gsLst>
              <a:gs pos="0">
                <a:srgbClr val="92D050"/>
              </a:gs>
              <a:gs pos="80000">
                <a:srgbClr val="00B05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26" name="Picture 25">
            <a:extLst>
              <a:ext uri="{FF2B5EF4-FFF2-40B4-BE49-F238E27FC236}">
                <a16:creationId xmlns:a16="http://schemas.microsoft.com/office/drawing/2014/main" id="{383968AF-01A2-429D-8644-746F00DF8888}"/>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brightnessContrast bright="100000" contrast="100000"/>
                    </a14:imgEffect>
                  </a14:imgLayer>
                </a14:imgProps>
              </a:ext>
            </a:extLst>
          </a:blip>
          <a:stretch>
            <a:fillRect/>
          </a:stretch>
        </xdr:blipFill>
        <xdr:spPr>
          <a:xfrm>
            <a:off x="2939069" y="945142"/>
            <a:ext cx="422433" cy="422377"/>
          </a:xfrm>
          <a:prstGeom prst="rect">
            <a:avLst/>
          </a:prstGeom>
        </xdr:spPr>
      </xdr:pic>
      <xdr:sp macro="" textlink="">
        <xdr:nvSpPr>
          <xdr:cNvPr id="29" name="TextBox 28">
            <a:extLst>
              <a:ext uri="{FF2B5EF4-FFF2-40B4-BE49-F238E27FC236}">
                <a16:creationId xmlns:a16="http://schemas.microsoft.com/office/drawing/2014/main" id="{130FA0BB-2038-47A2-BE76-F7A9F81F69E8}"/>
              </a:ext>
            </a:extLst>
          </xdr:cNvPr>
          <xdr:cNvSpPr txBox="1"/>
        </xdr:nvSpPr>
        <xdr:spPr>
          <a:xfrm>
            <a:off x="3413047" y="1168067"/>
            <a:ext cx="776613" cy="2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solidFill>
                  <a:schemeClr val="bg1"/>
                </a:solidFill>
              </a:rPr>
              <a:t>RUNWAY</a:t>
            </a:r>
          </a:p>
        </xdr:txBody>
      </xdr:sp>
    </xdr:grpSp>
    <xdr:clientData/>
  </xdr:twoCellAnchor>
  <xdr:twoCellAnchor>
    <xdr:from>
      <xdr:col>4</xdr:col>
      <xdr:colOff>369794</xdr:colOff>
      <xdr:row>1</xdr:row>
      <xdr:rowOff>98611</xdr:rowOff>
    </xdr:from>
    <xdr:to>
      <xdr:col>6</xdr:col>
      <xdr:colOff>222158</xdr:colOff>
      <xdr:row>7</xdr:row>
      <xdr:rowOff>20170</xdr:rowOff>
    </xdr:to>
    <xdr:graphicFrame macro="">
      <xdr:nvGraphicFramePr>
        <xdr:cNvPr id="37" name="Chart 36">
          <a:extLst>
            <a:ext uri="{FF2B5EF4-FFF2-40B4-BE49-F238E27FC236}">
              <a16:creationId xmlns:a16="http://schemas.microsoft.com/office/drawing/2014/main" id="{E9DAFED6-55C4-44CD-BBCE-6E1B80A359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371754</xdr:colOff>
      <xdr:row>1</xdr:row>
      <xdr:rowOff>100852</xdr:rowOff>
    </xdr:from>
    <xdr:to>
      <xdr:col>6</xdr:col>
      <xdr:colOff>224118</xdr:colOff>
      <xdr:row>7</xdr:row>
      <xdr:rowOff>22411</xdr:rowOff>
    </xdr:to>
    <xdr:graphicFrame macro="">
      <xdr:nvGraphicFramePr>
        <xdr:cNvPr id="38" name="Chart 37">
          <a:extLst>
            <a:ext uri="{FF2B5EF4-FFF2-40B4-BE49-F238E27FC236}">
              <a16:creationId xmlns:a16="http://schemas.microsoft.com/office/drawing/2014/main" id="{B15A4C4E-7645-41C2-9C9A-DCE24D2E62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345749</xdr:colOff>
          <xdr:row>1</xdr:row>
          <xdr:rowOff>148169</xdr:rowOff>
        </xdr:from>
        <xdr:to>
          <xdr:col>8</xdr:col>
          <xdr:colOff>20052</xdr:colOff>
          <xdr:row>3</xdr:row>
          <xdr:rowOff>160735</xdr:rowOff>
        </xdr:to>
        <xdr:pic>
          <xdr:nvPicPr>
            <xdr:cNvPr id="40" name="Picture 39">
              <a:extLst>
                <a:ext uri="{FF2B5EF4-FFF2-40B4-BE49-F238E27FC236}">
                  <a16:creationId xmlns:a16="http://schemas.microsoft.com/office/drawing/2014/main" id="{D8985E74-5661-AA1F-7472-7F7325DA2ACC}"/>
                </a:ext>
              </a:extLst>
            </xdr:cNvPr>
            <xdr:cNvPicPr>
              <a:picLocks noChangeAspect="1" noChangeArrowheads="1"/>
              <a:extLst>
                <a:ext uri="{84589F7E-364E-4C9E-8A38-B11213B215E9}">
                  <a14:cameraTool cellRange="'FAT IND REAL'!$XFB$1" spid="_x0000_s10278"/>
                </a:ext>
              </a:extLst>
            </xdr:cNvPicPr>
          </xdr:nvPicPr>
          <xdr:blipFill>
            <a:blip xmlns:r="http://schemas.openxmlformats.org/officeDocument/2006/relationships" r:embed="rId8"/>
            <a:srcRect/>
            <a:stretch>
              <a:fillRect/>
            </a:stretch>
          </xdr:blipFill>
          <xdr:spPr bwMode="auto">
            <a:xfrm>
              <a:off x="4003349" y="833969"/>
              <a:ext cx="893503" cy="39356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257737</xdr:colOff>
      <xdr:row>67</xdr:row>
      <xdr:rowOff>183217</xdr:rowOff>
    </xdr:from>
    <xdr:to>
      <xdr:col>8</xdr:col>
      <xdr:colOff>123266</xdr:colOff>
      <xdr:row>69</xdr:row>
      <xdr:rowOff>19111</xdr:rowOff>
    </xdr:to>
    <xdr:sp macro="" textlink="">
      <xdr:nvSpPr>
        <xdr:cNvPr id="13" name="Rectangle 12">
          <a:extLst>
            <a:ext uri="{FF2B5EF4-FFF2-40B4-BE49-F238E27FC236}">
              <a16:creationId xmlns:a16="http://schemas.microsoft.com/office/drawing/2014/main" id="{801B3D47-E39B-413B-AE29-268DDBF3E55B}"/>
            </a:ext>
          </a:extLst>
        </xdr:cNvPr>
        <xdr:cNvSpPr/>
      </xdr:nvSpPr>
      <xdr:spPr>
        <a:xfrm>
          <a:off x="257737" y="5057776"/>
          <a:ext cx="4706470" cy="530658"/>
        </a:xfrm>
        <a:prstGeom prst="rect">
          <a:avLst/>
        </a:prstGeom>
        <a:noFill/>
      </xdr:spPr>
      <xdr:txBody>
        <a:bodyPr wrap="square" lIns="91440" tIns="45720" rIns="91440" bIns="45720">
          <a:spAutoFit/>
        </a:bodyPr>
        <a:lstStyle/>
        <a:p>
          <a:pPr algn="l"/>
          <a:r>
            <a:rPr lang="en-US" sz="2800" b="0" cap="none" spc="0">
              <a:ln w="0">
                <a:noFill/>
              </a:ln>
              <a:solidFill>
                <a:schemeClr val="accent1"/>
              </a:solidFill>
              <a:effectLst/>
            </a:rPr>
            <a:t>RENOVAÇÕES CONTRATUAIS</a:t>
          </a:r>
        </a:p>
      </xdr:txBody>
    </xdr:sp>
    <xdr:clientData/>
  </xdr:twoCellAnchor>
  <xdr:twoCellAnchor>
    <xdr:from>
      <xdr:col>6</xdr:col>
      <xdr:colOff>357569</xdr:colOff>
      <xdr:row>71</xdr:row>
      <xdr:rowOff>44824</xdr:rowOff>
    </xdr:from>
    <xdr:to>
      <xdr:col>6</xdr:col>
      <xdr:colOff>357569</xdr:colOff>
      <xdr:row>85</xdr:row>
      <xdr:rowOff>0</xdr:rowOff>
    </xdr:to>
    <xdr:cxnSp macro="">
      <xdr:nvCxnSpPr>
        <xdr:cNvPr id="70" name="Straight Connector 69">
          <a:extLst>
            <a:ext uri="{FF2B5EF4-FFF2-40B4-BE49-F238E27FC236}">
              <a16:creationId xmlns:a16="http://schemas.microsoft.com/office/drawing/2014/main" id="{8F5EA5FD-1733-48B8-92B9-C87706001BD4}"/>
            </a:ext>
          </a:extLst>
        </xdr:cNvPr>
        <xdr:cNvCxnSpPr/>
      </xdr:nvCxnSpPr>
      <xdr:spPr>
        <a:xfrm>
          <a:off x="3988275" y="6174442"/>
          <a:ext cx="0" cy="2622176"/>
        </a:xfrm>
        <a:prstGeom prst="line">
          <a:avLst/>
        </a:prstGeom>
        <a:ln>
          <a:solidFill>
            <a:srgbClr val="52607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526676</xdr:colOff>
      <xdr:row>73</xdr:row>
      <xdr:rowOff>145677</xdr:rowOff>
    </xdr:from>
    <xdr:to>
      <xdr:col>18</xdr:col>
      <xdr:colOff>526675</xdr:colOff>
      <xdr:row>81</xdr:row>
      <xdr:rowOff>41712</xdr:rowOff>
    </xdr:to>
    <xdr:grpSp>
      <xdr:nvGrpSpPr>
        <xdr:cNvPr id="74" name="Group 73">
          <a:hlinkClick xmlns:r="http://schemas.openxmlformats.org/officeDocument/2006/relationships" r:id="rId9"/>
          <a:extLst>
            <a:ext uri="{FF2B5EF4-FFF2-40B4-BE49-F238E27FC236}">
              <a16:creationId xmlns:a16="http://schemas.microsoft.com/office/drawing/2014/main" id="{5EDD3B83-C736-62E7-C46D-B35284FF77E7}"/>
            </a:ext>
          </a:extLst>
        </xdr:cNvPr>
        <xdr:cNvGrpSpPr/>
      </xdr:nvGrpSpPr>
      <xdr:grpSpPr>
        <a:xfrm>
          <a:off x="9061076" y="15176127"/>
          <a:ext cx="2438399" cy="1420035"/>
          <a:chOff x="8807823" y="7093324"/>
          <a:chExt cx="2420470" cy="1420035"/>
        </a:xfrm>
      </xdr:grpSpPr>
      <xdr:pic>
        <xdr:nvPicPr>
          <xdr:cNvPr id="72" name="Graphic 71" descr="Magnifying glass with solid fill">
            <a:extLst>
              <a:ext uri="{FF2B5EF4-FFF2-40B4-BE49-F238E27FC236}">
                <a16:creationId xmlns:a16="http://schemas.microsoft.com/office/drawing/2014/main" id="{A47670E4-2902-3B89-78E0-A95638EBDBA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9457764" y="7093324"/>
            <a:ext cx="914400" cy="914400"/>
          </a:xfrm>
          <a:prstGeom prst="rect">
            <a:avLst/>
          </a:prstGeom>
        </xdr:spPr>
      </xdr:pic>
      <xdr:sp macro="" textlink="">
        <xdr:nvSpPr>
          <xdr:cNvPr id="73" name="Rectangle 72">
            <a:extLst>
              <a:ext uri="{FF2B5EF4-FFF2-40B4-BE49-F238E27FC236}">
                <a16:creationId xmlns:a16="http://schemas.microsoft.com/office/drawing/2014/main" id="{072378CB-0BFD-4FE7-8323-53B96020AD05}"/>
              </a:ext>
            </a:extLst>
          </xdr:cNvPr>
          <xdr:cNvSpPr/>
        </xdr:nvSpPr>
        <xdr:spPr>
          <a:xfrm>
            <a:off x="8807823" y="7953065"/>
            <a:ext cx="2420470" cy="560294"/>
          </a:xfrm>
          <a:prstGeom prst="rect">
            <a:avLst/>
          </a:prstGeom>
          <a:noFill/>
        </xdr:spPr>
        <xdr:txBody>
          <a:bodyPr wrap="square" lIns="91440" tIns="45720" rIns="91440" bIns="45720" anchor="ctr">
            <a:noAutofit/>
          </a:bodyPr>
          <a:lstStyle/>
          <a:p>
            <a:pPr algn="ctr"/>
            <a:r>
              <a:rPr lang="en-US" sz="2000" b="1" cap="none" spc="0">
                <a:ln w="0">
                  <a:noFill/>
                </a:ln>
                <a:solidFill>
                  <a:schemeClr val="bg1">
                    <a:lumMod val="85000"/>
                  </a:schemeClr>
                </a:solidFill>
                <a:effectLst/>
                <a:latin typeface="Calibri Light" panose="020F0302020204030204" pitchFamily="34" charset="0"/>
                <a:ea typeface="Calibri Light" panose="020F0302020204030204" pitchFamily="34" charset="0"/>
                <a:cs typeface="Calibri Light" panose="020F0302020204030204" pitchFamily="34" charset="0"/>
              </a:rPr>
              <a:t>DETALHES</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58168</xdr:colOff>
          <xdr:row>2</xdr:row>
          <xdr:rowOff>38510</xdr:rowOff>
        </xdr:from>
        <xdr:to>
          <xdr:col>12</xdr:col>
          <xdr:colOff>325072</xdr:colOff>
          <xdr:row>3</xdr:row>
          <xdr:rowOff>91482</xdr:rowOff>
        </xdr:to>
        <xdr:pic>
          <xdr:nvPicPr>
            <xdr:cNvPr id="2" name="Imagem 1">
              <a:extLst>
                <a:ext uri="{FF2B5EF4-FFF2-40B4-BE49-F238E27FC236}">
                  <a16:creationId xmlns:a16="http://schemas.microsoft.com/office/drawing/2014/main" id="{BDC19EFF-356E-D2FF-11F4-D681381312FB}"/>
                </a:ext>
              </a:extLst>
            </xdr:cNvPr>
            <xdr:cNvPicPr>
              <a:picLocks noChangeAspect="1" noChangeArrowheads="1"/>
              <a:extLst>
                <a:ext uri="{84589F7E-364E-4C9E-8A38-B11213B215E9}">
                  <a14:cameraTool cellRange="'SAUDE FIN'!$XFC$4" spid="_x0000_s10279"/>
                </a:ext>
              </a:extLst>
            </xdr:cNvPicPr>
          </xdr:nvPicPr>
          <xdr:blipFill>
            <a:blip xmlns:r="http://schemas.openxmlformats.org/officeDocument/2006/relationships" r:embed="rId12"/>
            <a:srcRect/>
            <a:stretch>
              <a:fillRect/>
            </a:stretch>
          </xdr:blipFill>
          <xdr:spPr bwMode="auto">
            <a:xfrm>
              <a:off x="6333462" y="908086"/>
              <a:ext cx="1521963" cy="23226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200687</xdr:colOff>
      <xdr:row>22</xdr:row>
      <xdr:rowOff>107577</xdr:rowOff>
    </xdr:from>
    <xdr:to>
      <xdr:col>23</xdr:col>
      <xdr:colOff>493059</xdr:colOff>
      <xdr:row>40</xdr:row>
      <xdr:rowOff>98613</xdr:rowOff>
    </xdr:to>
    <xdr:sp macro="" textlink="">
      <xdr:nvSpPr>
        <xdr:cNvPr id="8" name="Rectangle: Rounded Corners 6">
          <a:extLst>
            <a:ext uri="{FF2B5EF4-FFF2-40B4-BE49-F238E27FC236}">
              <a16:creationId xmlns:a16="http://schemas.microsoft.com/office/drawing/2014/main" id="{80961E84-D0AE-D54A-A225-F7792D844B5B}"/>
            </a:ext>
          </a:extLst>
        </xdr:cNvPr>
        <xdr:cNvSpPr/>
      </xdr:nvSpPr>
      <xdr:spPr>
        <a:xfrm>
          <a:off x="200687" y="4563036"/>
          <a:ext cx="14725548" cy="3218330"/>
        </a:xfrm>
        <a:prstGeom prst="roundRect">
          <a:avLst>
            <a:gd name="adj" fmla="val 9770"/>
          </a:avLst>
        </a:prstGeom>
        <a:solidFill>
          <a:srgbClr val="526076">
            <a:alpha val="63922"/>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xdr:col>
      <xdr:colOff>565417</xdr:colOff>
      <xdr:row>23</xdr:row>
      <xdr:rowOff>35859</xdr:rowOff>
    </xdr:from>
    <xdr:to>
      <xdr:col>13</xdr:col>
      <xdr:colOff>179933</xdr:colOff>
      <xdr:row>40</xdr:row>
      <xdr:rowOff>53788</xdr:rowOff>
    </xdr:to>
    <xdr:graphicFrame macro="">
      <xdr:nvGraphicFramePr>
        <xdr:cNvPr id="25" name="Gráfico 24">
          <a:extLst>
            <a:ext uri="{FF2B5EF4-FFF2-40B4-BE49-F238E27FC236}">
              <a16:creationId xmlns:a16="http://schemas.microsoft.com/office/drawing/2014/main" id="{A5B63371-4FDA-4671-8037-63C932DCA8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520591</xdr:colOff>
      <xdr:row>23</xdr:row>
      <xdr:rowOff>130631</xdr:rowOff>
    </xdr:from>
    <xdr:to>
      <xdr:col>2</xdr:col>
      <xdr:colOff>547489</xdr:colOff>
      <xdr:row>32</xdr:row>
      <xdr:rowOff>62113</xdr:rowOff>
    </xdr:to>
    <mc:AlternateContent xmlns:mc="http://schemas.openxmlformats.org/markup-compatibility/2006" xmlns:a14="http://schemas.microsoft.com/office/drawing/2010/main">
      <mc:Choice Requires="a14">
        <xdr:graphicFrame macro="">
          <xdr:nvGraphicFramePr>
            <xdr:cNvPr id="27" name="QUARTER 1">
              <a:extLst>
                <a:ext uri="{FF2B5EF4-FFF2-40B4-BE49-F238E27FC236}">
                  <a16:creationId xmlns:a16="http://schemas.microsoft.com/office/drawing/2014/main" id="{CCA95627-494F-42AA-8B63-58413550B46E}"/>
                </a:ext>
              </a:extLst>
            </xdr:cNvPr>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520591" y="4765384"/>
              <a:ext cx="1281957" cy="1545129"/>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15</xdr:col>
      <xdr:colOff>189539</xdr:colOff>
      <xdr:row>23</xdr:row>
      <xdr:rowOff>116542</xdr:rowOff>
    </xdr:from>
    <xdr:to>
      <xdr:col>22</xdr:col>
      <xdr:colOff>582704</xdr:colOff>
      <xdr:row>40</xdr:row>
      <xdr:rowOff>116541</xdr:rowOff>
    </xdr:to>
    <xdr:graphicFrame macro="">
      <xdr:nvGraphicFramePr>
        <xdr:cNvPr id="35" name="Gráfico 34">
          <a:extLst>
            <a:ext uri="{FF2B5EF4-FFF2-40B4-BE49-F238E27FC236}">
              <a16:creationId xmlns:a16="http://schemas.microsoft.com/office/drawing/2014/main" id="{8136948D-F235-47AB-B8B4-6DE43680B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613063</xdr:colOff>
      <xdr:row>7</xdr:row>
      <xdr:rowOff>62752</xdr:rowOff>
    </xdr:from>
    <xdr:to>
      <xdr:col>12</xdr:col>
      <xdr:colOff>613063</xdr:colOff>
      <xdr:row>20</xdr:row>
      <xdr:rowOff>44822</xdr:rowOff>
    </xdr:to>
    <xdr:cxnSp macro="">
      <xdr:nvCxnSpPr>
        <xdr:cNvPr id="39" name="Straight Connector 69">
          <a:extLst>
            <a:ext uri="{FF2B5EF4-FFF2-40B4-BE49-F238E27FC236}">
              <a16:creationId xmlns:a16="http://schemas.microsoft.com/office/drawing/2014/main" id="{4AF64847-3501-4AAF-9647-991904491959}"/>
            </a:ext>
          </a:extLst>
        </xdr:cNvPr>
        <xdr:cNvCxnSpPr/>
      </xdr:nvCxnSpPr>
      <xdr:spPr>
        <a:xfrm>
          <a:off x="8143416" y="1828799"/>
          <a:ext cx="0" cy="2312894"/>
        </a:xfrm>
        <a:prstGeom prst="line">
          <a:avLst/>
        </a:prstGeom>
        <a:ln>
          <a:solidFill>
            <a:srgbClr val="52607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218616</xdr:colOff>
      <xdr:row>24</xdr:row>
      <xdr:rowOff>53787</xdr:rowOff>
    </xdr:from>
    <xdr:to>
      <xdr:col>14</xdr:col>
      <xdr:colOff>218616</xdr:colOff>
      <xdr:row>39</xdr:row>
      <xdr:rowOff>0</xdr:rowOff>
    </xdr:to>
    <xdr:cxnSp macro="">
      <xdr:nvCxnSpPr>
        <xdr:cNvPr id="42" name="Straight Connector 69">
          <a:extLst>
            <a:ext uri="{FF2B5EF4-FFF2-40B4-BE49-F238E27FC236}">
              <a16:creationId xmlns:a16="http://schemas.microsoft.com/office/drawing/2014/main" id="{412586DB-47D4-3C07-E181-7EFDEDB031ED}"/>
            </a:ext>
          </a:extLst>
        </xdr:cNvPr>
        <xdr:cNvCxnSpPr/>
      </xdr:nvCxnSpPr>
      <xdr:spPr>
        <a:xfrm>
          <a:off x="9004028" y="4867834"/>
          <a:ext cx="0" cy="2635625"/>
        </a:xfrm>
        <a:prstGeom prst="line">
          <a:avLst/>
        </a:prstGeom>
        <a:ln>
          <a:solidFill>
            <a:srgbClr val="52607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0</xdr:col>
      <xdr:colOff>257737</xdr:colOff>
      <xdr:row>42</xdr:row>
      <xdr:rowOff>183217</xdr:rowOff>
    </xdr:from>
    <xdr:to>
      <xdr:col>8</xdr:col>
      <xdr:colOff>123266</xdr:colOff>
      <xdr:row>44</xdr:row>
      <xdr:rowOff>19110</xdr:rowOff>
    </xdr:to>
    <xdr:sp macro="" textlink="">
      <xdr:nvSpPr>
        <xdr:cNvPr id="46" name="Rectangle 12">
          <a:extLst>
            <a:ext uri="{FF2B5EF4-FFF2-40B4-BE49-F238E27FC236}">
              <a16:creationId xmlns:a16="http://schemas.microsoft.com/office/drawing/2014/main" id="{E4B3E3CE-4F3E-431D-AF6C-C524A49A75D2}"/>
            </a:ext>
          </a:extLst>
        </xdr:cNvPr>
        <xdr:cNvSpPr/>
      </xdr:nvSpPr>
      <xdr:spPr>
        <a:xfrm>
          <a:off x="257737" y="13424088"/>
          <a:ext cx="4706470" cy="530658"/>
        </a:xfrm>
        <a:prstGeom prst="rect">
          <a:avLst/>
        </a:prstGeom>
        <a:noFill/>
      </xdr:spPr>
      <xdr:txBody>
        <a:bodyPr wrap="square" lIns="91440" tIns="45720" rIns="91440" bIns="45720">
          <a:spAutoFit/>
        </a:bodyPr>
        <a:lstStyle/>
        <a:p>
          <a:pPr algn="l"/>
          <a:r>
            <a:rPr lang="en-US" sz="2800" b="0" cap="none" spc="0">
              <a:ln w="0">
                <a:noFill/>
              </a:ln>
              <a:solidFill>
                <a:schemeClr val="accent1"/>
              </a:solidFill>
              <a:effectLst/>
            </a:rPr>
            <a:t>POSIÇÃO</a:t>
          </a:r>
          <a:r>
            <a:rPr lang="en-US" sz="2800" b="0" cap="none" spc="0" baseline="0">
              <a:ln w="0">
                <a:noFill/>
              </a:ln>
              <a:solidFill>
                <a:schemeClr val="accent1"/>
              </a:solidFill>
              <a:effectLst/>
            </a:rPr>
            <a:t> COMERCIAL</a:t>
          </a:r>
          <a:endParaRPr lang="en-US" sz="2800" b="0" cap="none" spc="0">
            <a:ln w="0">
              <a:noFill/>
            </a:ln>
            <a:solidFill>
              <a:schemeClr val="accent1"/>
            </a:solidFill>
            <a:effectLst/>
          </a:endParaRPr>
        </a:p>
      </xdr:txBody>
    </xdr:sp>
    <xdr:clientData/>
  </xdr:twoCellAnchor>
  <xdr:twoCellAnchor>
    <xdr:from>
      <xdr:col>0</xdr:col>
      <xdr:colOff>193187</xdr:colOff>
      <xdr:row>46</xdr:row>
      <xdr:rowOff>119230</xdr:rowOff>
    </xdr:from>
    <xdr:to>
      <xdr:col>20</xdr:col>
      <xdr:colOff>53788</xdr:colOff>
      <xdr:row>65</xdr:row>
      <xdr:rowOff>143436</xdr:rowOff>
    </xdr:to>
    <xdr:sp macro="" textlink="">
      <xdr:nvSpPr>
        <xdr:cNvPr id="50" name="Rectangle: Rounded Corners 6">
          <a:extLst>
            <a:ext uri="{FF2B5EF4-FFF2-40B4-BE49-F238E27FC236}">
              <a16:creationId xmlns:a16="http://schemas.microsoft.com/office/drawing/2014/main" id="{A66FEEBF-965C-4FE6-8CB2-FE71A5EE3BEE}"/>
            </a:ext>
          </a:extLst>
        </xdr:cNvPr>
        <xdr:cNvSpPr/>
      </xdr:nvSpPr>
      <xdr:spPr>
        <a:xfrm>
          <a:off x="193187" y="9200477"/>
          <a:ext cx="12411189" cy="3430794"/>
        </a:xfrm>
        <a:prstGeom prst="roundRect">
          <a:avLst>
            <a:gd name="adj" fmla="val 9770"/>
          </a:avLst>
        </a:prstGeom>
        <a:solidFill>
          <a:srgbClr val="526076">
            <a:alpha val="63922"/>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340660</xdr:colOff>
      <xdr:row>47</xdr:row>
      <xdr:rowOff>62755</xdr:rowOff>
    </xdr:from>
    <xdr:to>
      <xdr:col>12</xdr:col>
      <xdr:colOff>134471</xdr:colOff>
      <xdr:row>61</xdr:row>
      <xdr:rowOff>152401</xdr:rowOff>
    </xdr:to>
    <xdr:graphicFrame macro="">
      <xdr:nvGraphicFramePr>
        <xdr:cNvPr id="45" name="Gráfico 44">
          <a:extLst>
            <a:ext uri="{FF2B5EF4-FFF2-40B4-BE49-F238E27FC236}">
              <a16:creationId xmlns:a16="http://schemas.microsoft.com/office/drawing/2014/main" id="{C93EAEED-3E0B-45D3-AB8A-14D3DDC32A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512775</xdr:colOff>
      <xdr:row>47</xdr:row>
      <xdr:rowOff>166205</xdr:rowOff>
    </xdr:from>
    <xdr:to>
      <xdr:col>19</xdr:col>
      <xdr:colOff>36313</xdr:colOff>
      <xdr:row>53</xdr:row>
      <xdr:rowOff>10845</xdr:rowOff>
    </xdr:to>
    <xdr:grpSp>
      <xdr:nvGrpSpPr>
        <xdr:cNvPr id="89" name="Agrupar 88">
          <a:extLst>
            <a:ext uri="{FF2B5EF4-FFF2-40B4-BE49-F238E27FC236}">
              <a16:creationId xmlns:a16="http://schemas.microsoft.com/office/drawing/2014/main" id="{0BEF69E7-191D-937E-B6CE-BE26554D1745}"/>
            </a:ext>
          </a:extLst>
        </xdr:cNvPr>
        <xdr:cNvGrpSpPr/>
      </xdr:nvGrpSpPr>
      <xdr:grpSpPr>
        <a:xfrm>
          <a:off x="7827975" y="9929330"/>
          <a:ext cx="3790738" cy="987640"/>
          <a:chOff x="8043128" y="9355029"/>
          <a:chExt cx="3916244" cy="920405"/>
        </a:xfrm>
      </xdr:grpSpPr>
      <xdr:grpSp>
        <xdr:nvGrpSpPr>
          <xdr:cNvPr id="53" name="Group 67">
            <a:extLst>
              <a:ext uri="{FF2B5EF4-FFF2-40B4-BE49-F238E27FC236}">
                <a16:creationId xmlns:a16="http://schemas.microsoft.com/office/drawing/2014/main" id="{08FCB7DA-D1E8-48FC-8900-4323330F0E7C}"/>
              </a:ext>
            </a:extLst>
          </xdr:cNvPr>
          <xdr:cNvGrpSpPr/>
        </xdr:nvGrpSpPr>
        <xdr:grpSpPr>
          <a:xfrm>
            <a:off x="8043128" y="9355029"/>
            <a:ext cx="3916244" cy="920405"/>
            <a:chOff x="3451412" y="5961530"/>
            <a:chExt cx="2342031" cy="616323"/>
          </a:xfrm>
        </xdr:grpSpPr>
        <xdr:grpSp>
          <xdr:nvGrpSpPr>
            <xdr:cNvPr id="54" name="Group 50">
              <a:extLst>
                <a:ext uri="{FF2B5EF4-FFF2-40B4-BE49-F238E27FC236}">
                  <a16:creationId xmlns:a16="http://schemas.microsoft.com/office/drawing/2014/main" id="{CC8BBDA2-5A02-CE7C-3ED8-E112DD7201AF}"/>
                </a:ext>
              </a:extLst>
            </xdr:cNvPr>
            <xdr:cNvGrpSpPr/>
          </xdr:nvGrpSpPr>
          <xdr:grpSpPr>
            <a:xfrm>
              <a:off x="3451412" y="5961530"/>
              <a:ext cx="2342031" cy="616323"/>
              <a:chOff x="201703" y="840442"/>
              <a:chExt cx="2342031" cy="616323"/>
            </a:xfrm>
          </xdr:grpSpPr>
          <xdr:sp macro="" textlink="">
            <xdr:nvSpPr>
              <xdr:cNvPr id="71" name="Rectangle: Rounded Corners 51">
                <a:extLst>
                  <a:ext uri="{FF2B5EF4-FFF2-40B4-BE49-F238E27FC236}">
                    <a16:creationId xmlns:a16="http://schemas.microsoft.com/office/drawing/2014/main" id="{164DF501-18EF-BA13-81D9-5A5E35F749C9}"/>
                  </a:ext>
                </a:extLst>
              </xdr:cNvPr>
              <xdr:cNvSpPr/>
            </xdr:nvSpPr>
            <xdr:spPr>
              <a:xfrm>
                <a:off x="201703" y="840442"/>
                <a:ext cx="2342031" cy="616323"/>
              </a:xfrm>
              <a:prstGeom prst="roundRect">
                <a:avLst/>
              </a:prstGeom>
              <a:gradFill flip="none" rotWithShape="1">
                <a:gsLst>
                  <a:gs pos="0">
                    <a:srgbClr val="25A2FF"/>
                  </a:gs>
                  <a:gs pos="80000">
                    <a:srgbClr val="0070C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5" name="TextBox 54">
                <a:extLst>
                  <a:ext uri="{FF2B5EF4-FFF2-40B4-BE49-F238E27FC236}">
                    <a16:creationId xmlns:a16="http://schemas.microsoft.com/office/drawing/2014/main" id="{0BA5A2A4-CB9F-30A5-62E0-CBF6C9543206}"/>
                  </a:ext>
                </a:extLst>
              </xdr:cNvPr>
              <xdr:cNvSpPr txBox="1"/>
            </xdr:nvSpPr>
            <xdr:spPr>
              <a:xfrm>
                <a:off x="878739" y="1183771"/>
                <a:ext cx="1470072" cy="2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0">
                    <a:solidFill>
                      <a:schemeClr val="bg1"/>
                    </a:solidFill>
                  </a:rPr>
                  <a:t>OPORTUNIDADES</a:t>
                </a:r>
              </a:p>
            </xdr:txBody>
          </xdr:sp>
        </xdr:grpSp>
        <xdr:pic>
          <xdr:nvPicPr>
            <xdr:cNvPr id="61" name="Picture 63">
              <a:extLst>
                <a:ext uri="{FF2B5EF4-FFF2-40B4-BE49-F238E27FC236}">
                  <a16:creationId xmlns:a16="http://schemas.microsoft.com/office/drawing/2014/main" id="{B79F4D83-40AA-9C04-8F1E-D33944DC7DEB}"/>
                </a:ext>
              </a:extLst>
            </xdr:cNvPr>
            <xdr:cNvPicPr>
              <a:picLocks noChangeAspect="1"/>
            </xdr:cNvPicPr>
          </xdr:nvPicPr>
          <xdr:blipFill>
            <a:blip xmlns:r="http://schemas.openxmlformats.org/officeDocument/2006/relationships" r:embed="rId16">
              <a:duotone>
                <a:schemeClr val="bg2">
                  <a:shade val="45000"/>
                  <a:satMod val="135000"/>
                </a:schemeClr>
                <a:prstClr val="white"/>
              </a:duotone>
              <a:extLst>
                <a:ext uri="{BEBA8EAE-BF5A-486C-A8C5-ECC9F3942E4B}">
                  <a14:imgProps xmlns:a14="http://schemas.microsoft.com/office/drawing/2010/main">
                    <a14:imgLayer r:embed="rId17">
                      <a14:imgEffect>
                        <a14:brightnessContrast bright="100000" contrast="100000"/>
                      </a14:imgEffect>
                    </a14:imgLayer>
                  </a14:imgProps>
                </a:ext>
              </a:extLst>
            </a:blip>
            <a:stretch>
              <a:fillRect/>
            </a:stretch>
          </xdr:blipFill>
          <xdr:spPr>
            <a:xfrm>
              <a:off x="3650632" y="6045759"/>
              <a:ext cx="450109" cy="450109"/>
            </a:xfrm>
            <a:prstGeom prst="rect">
              <a:avLst/>
            </a:prstGeom>
          </xdr:spPr>
        </xdr:pic>
      </xdr:grpSp>
      <mc:AlternateContent xmlns:mc="http://schemas.openxmlformats.org/markup-compatibility/2006" xmlns:a14="http://schemas.microsoft.com/office/drawing/2010/main">
        <mc:Choice Requires="a14">
          <xdr:pic>
            <xdr:nvPicPr>
              <xdr:cNvPr id="83" name="Imagem 82">
                <a:extLst>
                  <a:ext uri="{FF2B5EF4-FFF2-40B4-BE49-F238E27FC236}">
                    <a16:creationId xmlns:a16="http://schemas.microsoft.com/office/drawing/2014/main" id="{38F4A1C3-DF11-ED54-EC04-E20AD0A32427}"/>
                  </a:ext>
                </a:extLst>
              </xdr:cNvPr>
              <xdr:cNvPicPr>
                <a:picLocks noChangeAspect="1" noChangeArrowheads="1"/>
                <a:extLst>
                  <a:ext uri="{84589F7E-364E-4C9E-8A38-B11213B215E9}">
                    <a14:cameraTool cellRange="Planilha1!$AB$1" spid="_x0000_s10280"/>
                  </a:ext>
                </a:extLst>
              </xdr:cNvPicPr>
            </xdr:nvPicPr>
            <xdr:blipFill>
              <a:blip xmlns:r="http://schemas.openxmlformats.org/officeDocument/2006/relationships" r:embed="rId18"/>
              <a:srcRect/>
              <a:stretch>
                <a:fillRect/>
              </a:stretch>
            </xdr:blipFill>
            <xdr:spPr bwMode="auto">
              <a:xfrm>
                <a:off x="9668745" y="9394284"/>
                <a:ext cx="1379945" cy="495861"/>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12</xdr:col>
      <xdr:colOff>518817</xdr:colOff>
      <xdr:row>54</xdr:row>
      <xdr:rowOff>46244</xdr:rowOff>
    </xdr:from>
    <xdr:to>
      <xdr:col>19</xdr:col>
      <xdr:colOff>35154</xdr:colOff>
      <xdr:row>59</xdr:row>
      <xdr:rowOff>88228</xdr:rowOff>
    </xdr:to>
    <xdr:grpSp>
      <xdr:nvGrpSpPr>
        <xdr:cNvPr id="88" name="Agrupar 87">
          <a:extLst>
            <a:ext uri="{FF2B5EF4-FFF2-40B4-BE49-F238E27FC236}">
              <a16:creationId xmlns:a16="http://schemas.microsoft.com/office/drawing/2014/main" id="{4E9985BB-461D-54C4-AB9D-6CCBE9B54184}"/>
            </a:ext>
          </a:extLst>
        </xdr:cNvPr>
        <xdr:cNvGrpSpPr/>
      </xdr:nvGrpSpPr>
      <xdr:grpSpPr>
        <a:xfrm>
          <a:off x="7834017" y="11142869"/>
          <a:ext cx="3783537" cy="994484"/>
          <a:chOff x="8049170" y="10669420"/>
          <a:chExt cx="3909043" cy="938455"/>
        </a:xfrm>
      </xdr:grpSpPr>
      <xdr:grpSp>
        <xdr:nvGrpSpPr>
          <xdr:cNvPr id="77" name="Group 55">
            <a:extLst>
              <a:ext uri="{FF2B5EF4-FFF2-40B4-BE49-F238E27FC236}">
                <a16:creationId xmlns:a16="http://schemas.microsoft.com/office/drawing/2014/main" id="{4A395903-B14C-40A0-72CD-40CB5F7DACAA}"/>
              </a:ext>
            </a:extLst>
          </xdr:cNvPr>
          <xdr:cNvGrpSpPr/>
        </xdr:nvGrpSpPr>
        <xdr:grpSpPr>
          <a:xfrm>
            <a:off x="8049170" y="10669420"/>
            <a:ext cx="3909043" cy="938455"/>
            <a:chOff x="2779056" y="840442"/>
            <a:chExt cx="2342031" cy="616323"/>
          </a:xfrm>
          <a:gradFill>
            <a:gsLst>
              <a:gs pos="0">
                <a:schemeClr val="accent5">
                  <a:lumMod val="40000"/>
                  <a:lumOff val="60000"/>
                </a:schemeClr>
              </a:gs>
              <a:gs pos="80000">
                <a:schemeClr val="accent5">
                  <a:lumMod val="75000"/>
                </a:schemeClr>
              </a:gs>
            </a:gsLst>
            <a:lin ang="0" scaled="1"/>
          </a:gradFill>
        </xdr:grpSpPr>
        <xdr:sp macro="" textlink="">
          <xdr:nvSpPr>
            <xdr:cNvPr id="80" name="Rectangle: Rounded Corners 56">
              <a:extLst>
                <a:ext uri="{FF2B5EF4-FFF2-40B4-BE49-F238E27FC236}">
                  <a16:creationId xmlns:a16="http://schemas.microsoft.com/office/drawing/2014/main" id="{9D803BA8-C621-94E8-9A48-E277515E33E1}"/>
                </a:ext>
              </a:extLst>
            </xdr:cNvPr>
            <xdr:cNvSpPr/>
          </xdr:nvSpPr>
          <xdr:spPr>
            <a:xfrm>
              <a:off x="2779056" y="840442"/>
              <a:ext cx="2342031" cy="616323"/>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 name="TextBox 57">
              <a:extLst>
                <a:ext uri="{FF2B5EF4-FFF2-40B4-BE49-F238E27FC236}">
                  <a16:creationId xmlns:a16="http://schemas.microsoft.com/office/drawing/2014/main" id="{A689CE30-EFAB-B070-83AF-78A2F6D8ACC3}"/>
                </a:ext>
              </a:extLst>
            </xdr:cNvPr>
            <xdr:cNvSpPr txBox="1"/>
          </xdr:nvSpPr>
          <xdr:spPr>
            <a:xfrm>
              <a:off x="3533243" y="1194236"/>
              <a:ext cx="1470072" cy="2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0">
                  <a:solidFill>
                    <a:schemeClr val="bg1"/>
                  </a:solidFill>
                </a:rPr>
                <a:t>VALOR TOTAL</a:t>
              </a:r>
            </a:p>
          </xdr:txBody>
        </xdr:sp>
      </xdr:grpSp>
      <mc:AlternateContent xmlns:mc="http://schemas.openxmlformats.org/markup-compatibility/2006" xmlns:a14="http://schemas.microsoft.com/office/drawing/2010/main">
        <mc:Choice Requires="a14">
          <xdr:pic>
            <xdr:nvPicPr>
              <xdr:cNvPr id="85" name="Imagem 84">
                <a:extLst>
                  <a:ext uri="{FF2B5EF4-FFF2-40B4-BE49-F238E27FC236}">
                    <a16:creationId xmlns:a16="http://schemas.microsoft.com/office/drawing/2014/main" id="{A209E529-1F12-0DCC-8A04-A46DA7E26078}"/>
                  </a:ext>
                </a:extLst>
              </xdr:cNvPr>
              <xdr:cNvPicPr>
                <a:picLocks noChangeAspect="1" noChangeArrowheads="1"/>
                <a:extLst>
                  <a:ext uri="{84589F7E-364E-4C9E-8A38-B11213B215E9}">
                    <a14:cameraTool cellRange="Planilha1!$AA$1" spid="_x0000_s10281"/>
                  </a:ext>
                </a:extLst>
              </xdr:cNvPicPr>
            </xdr:nvPicPr>
            <xdr:blipFill>
              <a:blip xmlns:r="http://schemas.openxmlformats.org/officeDocument/2006/relationships" r:embed="rId19"/>
              <a:srcRect/>
              <a:stretch>
                <a:fillRect/>
              </a:stretch>
            </xdr:blipFill>
            <xdr:spPr bwMode="auto">
              <a:xfrm>
                <a:off x="9476633" y="10794646"/>
                <a:ext cx="2103416" cy="380960"/>
              </a:xfrm>
              <a:prstGeom prst="rect">
                <a:avLst/>
              </a:prstGeom>
              <a:noFill/>
              <a:extLst>
                <a:ext uri="{909E8E84-426E-40DD-AFC4-6F175D3DCCD1}">
                  <a14:hiddenFill>
                    <a:solidFill>
                      <a:srgbClr val="FFFFFF"/>
                    </a:solidFill>
                  </a14:hiddenFill>
                </a:ext>
              </a:extLst>
            </xdr:spPr>
          </xdr:pic>
        </mc:Choice>
        <mc:Fallback xmlns=""/>
      </mc:AlternateContent>
      <xdr:pic>
        <xdr:nvPicPr>
          <xdr:cNvPr id="87" name="Imagem 86">
            <a:extLst>
              <a:ext uri="{FF2B5EF4-FFF2-40B4-BE49-F238E27FC236}">
                <a16:creationId xmlns:a16="http://schemas.microsoft.com/office/drawing/2014/main" id="{93FBA2C3-B0A1-2236-C21B-FF7C8FDA7EA7}"/>
              </a:ext>
            </a:extLst>
          </xdr:cNvPr>
          <xdr:cNvPicPr>
            <a:picLocks noChangeAspect="1"/>
          </xdr:cNvPicPr>
        </xdr:nvPicPr>
        <xdr:blipFill>
          <a:blip xmlns:r="http://schemas.openxmlformats.org/officeDocument/2006/relationships" r:embed="rId20">
            <a:duotone>
              <a:schemeClr val="bg2">
                <a:shade val="45000"/>
                <a:satMod val="135000"/>
              </a:schemeClr>
              <a:prstClr val="white"/>
            </a:duotone>
            <a:extLst>
              <a:ext uri="{BEBA8EAE-BF5A-486C-A8C5-ECC9F3942E4B}">
                <a14:imgProps xmlns:a14="http://schemas.microsoft.com/office/drawing/2010/main">
                  <a14:imgLayer r:embed="rId21">
                    <a14:imgEffect>
                      <a14:brightnessContrast bright="100000"/>
                    </a14:imgEffect>
                  </a14:imgLayer>
                </a14:imgProps>
              </a:ext>
            </a:extLst>
          </a:blip>
          <a:stretch>
            <a:fillRect/>
          </a:stretch>
        </xdr:blipFill>
        <xdr:spPr>
          <a:xfrm>
            <a:off x="8333087" y="10780832"/>
            <a:ext cx="710078" cy="706017"/>
          </a:xfrm>
          <a:prstGeom prst="rect">
            <a:avLst/>
          </a:prstGeom>
        </xdr:spPr>
      </xdr:pic>
    </xdr:grpSp>
    <xdr:clientData/>
  </xdr:twoCellAnchor>
  <xdr:twoCellAnchor editAs="oneCell">
    <xdr:from>
      <xdr:col>12</xdr:col>
      <xdr:colOff>475129</xdr:colOff>
      <xdr:row>60</xdr:row>
      <xdr:rowOff>116544</xdr:rowOff>
    </xdr:from>
    <xdr:to>
      <xdr:col>19</xdr:col>
      <xdr:colOff>98611</xdr:colOff>
      <xdr:row>64</xdr:row>
      <xdr:rowOff>80686</xdr:rowOff>
    </xdr:to>
    <mc:AlternateContent xmlns:mc="http://schemas.openxmlformats.org/markup-compatibility/2006" xmlns:a14="http://schemas.microsoft.com/office/drawing/2010/main">
      <mc:Choice Requires="a14">
        <xdr:graphicFrame macro="">
          <xdr:nvGraphicFramePr>
            <xdr:cNvPr id="90" name="EXECUTIVO 1">
              <a:extLst>
                <a:ext uri="{FF2B5EF4-FFF2-40B4-BE49-F238E27FC236}">
                  <a16:creationId xmlns:a16="http://schemas.microsoft.com/office/drawing/2014/main" id="{CA47B6D6-E12E-4071-B67E-72202FBE7D90}"/>
                </a:ext>
              </a:extLst>
            </xdr:cNvPr>
            <xdr:cNvGraphicFramePr/>
          </xdr:nvGraphicFramePr>
          <xdr:xfrm>
            <a:off x="0" y="0"/>
            <a:ext cx="0" cy="0"/>
          </xdr:xfrm>
          <a:graphic>
            <a:graphicData uri="http://schemas.microsoft.com/office/drawing/2010/slicer">
              <sle:slicer xmlns:sle="http://schemas.microsoft.com/office/drawing/2010/slicer" name="EXECUTIVO 1"/>
            </a:graphicData>
          </a:graphic>
        </xdr:graphicFrame>
      </mc:Choice>
      <mc:Fallback xmlns="">
        <xdr:sp macro="" textlink="">
          <xdr:nvSpPr>
            <xdr:cNvPr id="0" name=""/>
            <xdr:cNvSpPr>
              <a:spLocks noTextEdit="1"/>
            </xdr:cNvSpPr>
          </xdr:nvSpPr>
          <xdr:spPr>
            <a:xfrm>
              <a:off x="8005482" y="11707909"/>
              <a:ext cx="4016188" cy="68131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15</xdr:col>
      <xdr:colOff>123264</xdr:colOff>
      <xdr:row>1</xdr:row>
      <xdr:rowOff>179293</xdr:rowOff>
    </xdr:from>
    <xdr:to>
      <xdr:col>23</xdr:col>
      <xdr:colOff>437029</xdr:colOff>
      <xdr:row>5</xdr:row>
      <xdr:rowOff>11205</xdr:rowOff>
    </xdr:to>
    <xdr:sp macro="" textlink="">
      <xdr:nvSpPr>
        <xdr:cNvPr id="28" name="Rectangle: Rounded Corners 27">
          <a:extLst>
            <a:ext uri="{FF2B5EF4-FFF2-40B4-BE49-F238E27FC236}">
              <a16:creationId xmlns:a16="http://schemas.microsoft.com/office/drawing/2014/main" id="{3828E120-46A1-3141-05FA-0FDBD3D85E18}"/>
            </a:ext>
          </a:extLst>
        </xdr:cNvPr>
        <xdr:cNvSpPr/>
      </xdr:nvSpPr>
      <xdr:spPr>
        <a:xfrm>
          <a:off x="9200029" y="862852"/>
          <a:ext cx="5154706" cy="593912"/>
        </a:xfrm>
        <a:prstGeom prst="roundRect">
          <a:avLst/>
        </a:prstGeom>
        <a:gradFill flip="none" rotWithShape="1">
          <a:gsLst>
            <a:gs pos="0">
              <a:srgbClr val="526076">
                <a:shade val="30000"/>
                <a:satMod val="115000"/>
              </a:srgbClr>
            </a:gs>
            <a:gs pos="50000">
              <a:srgbClr val="526076">
                <a:shade val="67500"/>
                <a:satMod val="115000"/>
              </a:srgbClr>
            </a:gs>
            <a:gs pos="100000">
              <a:srgbClr val="526076">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15</xdr:col>
      <xdr:colOff>168089</xdr:colOff>
      <xdr:row>2</xdr:row>
      <xdr:rowOff>123263</xdr:rowOff>
    </xdr:from>
    <xdr:ext cx="1299882" cy="311496"/>
    <xdr:sp macro="" textlink="">
      <xdr:nvSpPr>
        <xdr:cNvPr id="41" name="Rectangle 40">
          <a:hlinkClick xmlns:r="http://schemas.openxmlformats.org/officeDocument/2006/relationships" r:id="rId22"/>
          <a:extLst>
            <a:ext uri="{FF2B5EF4-FFF2-40B4-BE49-F238E27FC236}">
              <a16:creationId xmlns:a16="http://schemas.microsoft.com/office/drawing/2014/main" id="{CD4992AD-BBF0-40C6-A231-A16883C6C3F1}"/>
            </a:ext>
          </a:extLst>
        </xdr:cNvPr>
        <xdr:cNvSpPr/>
      </xdr:nvSpPr>
      <xdr:spPr>
        <a:xfrm>
          <a:off x="9244854" y="997322"/>
          <a:ext cx="1299882" cy="311496"/>
        </a:xfrm>
        <a:prstGeom prst="rect">
          <a:avLst/>
        </a:prstGeom>
        <a:noFill/>
      </xdr:spPr>
      <xdr:txBody>
        <a:bodyPr wrap="square" lIns="91440" tIns="45720" rIns="91440" bIns="45720" anchor="ctr">
          <a:spAutoFit/>
        </a:bodyPr>
        <a:lstStyle/>
        <a:p>
          <a:pPr algn="ctr"/>
          <a:r>
            <a:rPr lang="en-US" sz="1400" b="1" cap="none" spc="0">
              <a:ln w="0">
                <a:noFill/>
              </a:ln>
              <a:solidFill>
                <a:schemeClr val="bg1"/>
              </a:solidFill>
              <a:effectLst/>
            </a:rPr>
            <a:t>RENOVAÇÕES</a:t>
          </a:r>
        </a:p>
      </xdr:txBody>
    </xdr:sp>
    <xdr:clientData/>
  </xdr:oneCellAnchor>
  <xdr:oneCellAnchor>
    <xdr:from>
      <xdr:col>19</xdr:col>
      <xdr:colOff>268943</xdr:colOff>
      <xdr:row>1</xdr:row>
      <xdr:rowOff>190498</xdr:rowOff>
    </xdr:from>
    <xdr:ext cx="1299882" cy="582708"/>
    <xdr:sp macro="" textlink="">
      <xdr:nvSpPr>
        <xdr:cNvPr id="62" name="Rectangle 61">
          <a:hlinkClick xmlns:r="http://schemas.openxmlformats.org/officeDocument/2006/relationships" r:id="rId23"/>
          <a:extLst>
            <a:ext uri="{FF2B5EF4-FFF2-40B4-BE49-F238E27FC236}">
              <a16:creationId xmlns:a16="http://schemas.microsoft.com/office/drawing/2014/main" id="{27C60966-72C2-91FE-ED0B-17CEE260C628}"/>
            </a:ext>
          </a:extLst>
        </xdr:cNvPr>
        <xdr:cNvSpPr/>
      </xdr:nvSpPr>
      <xdr:spPr>
        <a:xfrm>
          <a:off x="11766178" y="874057"/>
          <a:ext cx="1299882" cy="582708"/>
        </a:xfrm>
        <a:prstGeom prst="rect">
          <a:avLst/>
        </a:prstGeom>
        <a:noFill/>
      </xdr:spPr>
      <xdr:txBody>
        <a:bodyPr wrap="square" lIns="91440" tIns="45720" rIns="91440" bIns="45720" anchor="ctr">
          <a:noAutofit/>
        </a:bodyPr>
        <a:lstStyle/>
        <a:p>
          <a:pPr algn="ctr"/>
          <a:r>
            <a:rPr lang="en-US" sz="1400" b="1" cap="none" spc="0">
              <a:ln w="0">
                <a:noFill/>
              </a:ln>
              <a:solidFill>
                <a:schemeClr val="bg1"/>
              </a:solidFill>
              <a:effectLst/>
            </a:rPr>
            <a:t>POS. COMERCIAL</a:t>
          </a:r>
        </a:p>
      </xdr:txBody>
    </xdr:sp>
    <xdr:clientData/>
  </xdr:oneCellAnchor>
  <xdr:oneCellAnchor>
    <xdr:from>
      <xdr:col>17</xdr:col>
      <xdr:colOff>212911</xdr:colOff>
      <xdr:row>2</xdr:row>
      <xdr:rowOff>123263</xdr:rowOff>
    </xdr:from>
    <xdr:ext cx="1299882" cy="311496"/>
    <xdr:sp macro="" textlink="">
      <xdr:nvSpPr>
        <xdr:cNvPr id="76" name="Rectangle 75">
          <a:hlinkClick xmlns:r="http://schemas.openxmlformats.org/officeDocument/2006/relationships" r:id="rId24"/>
          <a:extLst>
            <a:ext uri="{FF2B5EF4-FFF2-40B4-BE49-F238E27FC236}">
              <a16:creationId xmlns:a16="http://schemas.microsoft.com/office/drawing/2014/main" id="{151199A9-7985-B2AA-2CBD-1D276F59842D}"/>
            </a:ext>
          </a:extLst>
        </xdr:cNvPr>
        <xdr:cNvSpPr/>
      </xdr:nvSpPr>
      <xdr:spPr>
        <a:xfrm>
          <a:off x="10499911" y="997322"/>
          <a:ext cx="1299882" cy="311496"/>
        </a:xfrm>
        <a:prstGeom prst="rect">
          <a:avLst/>
        </a:prstGeom>
        <a:noFill/>
      </xdr:spPr>
      <xdr:txBody>
        <a:bodyPr wrap="square" lIns="91440" tIns="45720" rIns="91440" bIns="45720" anchor="ctr">
          <a:spAutoFit/>
        </a:bodyPr>
        <a:lstStyle/>
        <a:p>
          <a:pPr algn="ctr"/>
          <a:r>
            <a:rPr lang="en-US" sz="1400" b="1" cap="none" spc="0">
              <a:ln w="0">
                <a:noFill/>
              </a:ln>
              <a:solidFill>
                <a:schemeClr val="bg1"/>
              </a:solidFill>
              <a:effectLst/>
            </a:rPr>
            <a:t>FATURAMENTO</a:t>
          </a:r>
        </a:p>
      </xdr:txBody>
    </xdr:sp>
    <xdr:clientData/>
  </xdr:oneCellAnchor>
  <xdr:oneCellAnchor>
    <xdr:from>
      <xdr:col>21</xdr:col>
      <xdr:colOff>324971</xdr:colOff>
      <xdr:row>1</xdr:row>
      <xdr:rowOff>179294</xdr:rowOff>
    </xdr:from>
    <xdr:ext cx="1299882" cy="582706"/>
    <xdr:sp macro="" textlink="">
      <xdr:nvSpPr>
        <xdr:cNvPr id="78" name="Rectangle 77">
          <a:hlinkClick xmlns:r="http://schemas.openxmlformats.org/officeDocument/2006/relationships" r:id="rId25"/>
          <a:extLst>
            <a:ext uri="{FF2B5EF4-FFF2-40B4-BE49-F238E27FC236}">
              <a16:creationId xmlns:a16="http://schemas.microsoft.com/office/drawing/2014/main" id="{142ADEFC-E4C2-12B0-0A5D-E41CFDCFEC71}"/>
            </a:ext>
          </a:extLst>
        </xdr:cNvPr>
        <xdr:cNvSpPr/>
      </xdr:nvSpPr>
      <xdr:spPr>
        <a:xfrm>
          <a:off x="13032442" y="862853"/>
          <a:ext cx="1299882" cy="582706"/>
        </a:xfrm>
        <a:prstGeom prst="rect">
          <a:avLst/>
        </a:prstGeom>
        <a:noFill/>
      </xdr:spPr>
      <xdr:txBody>
        <a:bodyPr wrap="square" lIns="91440" tIns="45720" rIns="91440" bIns="45720" anchor="ctr">
          <a:noAutofit/>
        </a:bodyPr>
        <a:lstStyle/>
        <a:p>
          <a:pPr algn="ctr"/>
          <a:r>
            <a:rPr lang="en-US" sz="1400" b="1" cap="none" spc="0">
              <a:ln w="0">
                <a:noFill/>
              </a:ln>
              <a:solidFill>
                <a:schemeClr val="bg1"/>
              </a:solidFill>
              <a:effectLst/>
            </a:rPr>
            <a:t>SAÚDE</a:t>
          </a:r>
          <a:r>
            <a:rPr lang="en-US" sz="1400" b="1" cap="none" spc="0" baseline="0">
              <a:ln w="0">
                <a:noFill/>
              </a:ln>
              <a:solidFill>
                <a:schemeClr val="bg1"/>
              </a:solidFill>
              <a:effectLst/>
            </a:rPr>
            <a:t> FINANCEIRA</a:t>
          </a:r>
          <a:endParaRPr lang="en-US" sz="1400" b="1" cap="none" spc="0">
            <a:ln w="0">
              <a:noFill/>
            </a:ln>
            <a:solidFill>
              <a:schemeClr val="bg1"/>
            </a:solidFill>
            <a:effectLst/>
          </a:endParaRPr>
        </a:p>
      </xdr:txBody>
    </xdr:sp>
    <xdr:clientData/>
  </xdr:oneCellAnchor>
  <xdr:twoCellAnchor>
    <xdr:from>
      <xdr:col>1</xdr:col>
      <xdr:colOff>414616</xdr:colOff>
      <xdr:row>75</xdr:row>
      <xdr:rowOff>180362</xdr:rowOff>
    </xdr:from>
    <xdr:to>
      <xdr:col>5</xdr:col>
      <xdr:colOff>336384</xdr:colOff>
      <xdr:row>79</xdr:row>
      <xdr:rowOff>89646</xdr:rowOff>
    </xdr:to>
    <xdr:grpSp>
      <xdr:nvGrpSpPr>
        <xdr:cNvPr id="91" name="Agrupar 90">
          <a:extLst>
            <a:ext uri="{FF2B5EF4-FFF2-40B4-BE49-F238E27FC236}">
              <a16:creationId xmlns:a16="http://schemas.microsoft.com/office/drawing/2014/main" id="{6A7B1EA1-56DA-9217-E5D1-D073A2D610DC}"/>
            </a:ext>
          </a:extLst>
        </xdr:cNvPr>
        <xdr:cNvGrpSpPr/>
      </xdr:nvGrpSpPr>
      <xdr:grpSpPr>
        <a:xfrm>
          <a:off x="1024216" y="15591812"/>
          <a:ext cx="2360168" cy="671284"/>
          <a:chOff x="1024216" y="15591812"/>
          <a:chExt cx="2360168" cy="671284"/>
        </a:xfrm>
      </xdr:grpSpPr>
      <xdr:grpSp>
        <xdr:nvGrpSpPr>
          <xdr:cNvPr id="67" name="Group 66">
            <a:extLst>
              <a:ext uri="{FF2B5EF4-FFF2-40B4-BE49-F238E27FC236}">
                <a16:creationId xmlns:a16="http://schemas.microsoft.com/office/drawing/2014/main" id="{CD52F87E-3CB0-7335-1529-F4DEE00887E9}"/>
              </a:ext>
            </a:extLst>
          </xdr:cNvPr>
          <xdr:cNvGrpSpPr/>
        </xdr:nvGrpSpPr>
        <xdr:grpSpPr>
          <a:xfrm>
            <a:off x="1024216" y="15646773"/>
            <a:ext cx="2360168" cy="616323"/>
            <a:chOff x="4235823" y="8225118"/>
            <a:chExt cx="2342238" cy="616323"/>
          </a:xfrm>
        </xdr:grpSpPr>
        <xdr:grpSp>
          <xdr:nvGrpSpPr>
            <xdr:cNvPr id="56" name="Group 55">
              <a:extLst>
                <a:ext uri="{FF2B5EF4-FFF2-40B4-BE49-F238E27FC236}">
                  <a16:creationId xmlns:a16="http://schemas.microsoft.com/office/drawing/2014/main" id="{CB521799-E464-44E7-B007-1A248A118E35}"/>
                </a:ext>
              </a:extLst>
            </xdr:cNvPr>
            <xdr:cNvGrpSpPr/>
          </xdr:nvGrpSpPr>
          <xdr:grpSpPr>
            <a:xfrm>
              <a:off x="4235823" y="8225118"/>
              <a:ext cx="2342238" cy="616323"/>
              <a:chOff x="2779056" y="840442"/>
              <a:chExt cx="2342031" cy="616323"/>
            </a:xfrm>
            <a:gradFill>
              <a:gsLst>
                <a:gs pos="0">
                  <a:schemeClr val="accent5">
                    <a:lumMod val="40000"/>
                    <a:lumOff val="60000"/>
                  </a:schemeClr>
                </a:gs>
                <a:gs pos="80000">
                  <a:schemeClr val="accent5">
                    <a:lumMod val="75000"/>
                  </a:schemeClr>
                </a:gs>
              </a:gsLst>
              <a:lin ang="0" scaled="1"/>
            </a:gradFill>
          </xdr:grpSpPr>
          <xdr:sp macro="" textlink="">
            <xdr:nvSpPr>
              <xdr:cNvPr id="57" name="Rectangle: Rounded Corners 56">
                <a:extLst>
                  <a:ext uri="{FF2B5EF4-FFF2-40B4-BE49-F238E27FC236}">
                    <a16:creationId xmlns:a16="http://schemas.microsoft.com/office/drawing/2014/main" id="{DA7EF3A1-7E94-14F7-13E1-BCC2AFEFB8B6}"/>
                  </a:ext>
                </a:extLst>
              </xdr:cNvPr>
              <xdr:cNvSpPr/>
            </xdr:nvSpPr>
            <xdr:spPr>
              <a:xfrm>
                <a:off x="2779056" y="840442"/>
                <a:ext cx="2342031" cy="616323"/>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58" name="TextBox 57">
                <a:extLst>
                  <a:ext uri="{FF2B5EF4-FFF2-40B4-BE49-F238E27FC236}">
                    <a16:creationId xmlns:a16="http://schemas.microsoft.com/office/drawing/2014/main" id="{B5F1C522-AF57-E74A-843E-469305F33AA6}"/>
                  </a:ext>
                </a:extLst>
              </xdr:cNvPr>
              <xdr:cNvSpPr txBox="1"/>
            </xdr:nvSpPr>
            <xdr:spPr>
              <a:xfrm>
                <a:off x="3444128" y="1170639"/>
                <a:ext cx="1470072" cy="2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solidFill>
                      <a:schemeClr val="bg1"/>
                    </a:solidFill>
                  </a:rPr>
                  <a:t>CONTRATOS</a:t>
                </a:r>
              </a:p>
            </xdr:txBody>
          </xdr:sp>
        </xdr:grpSp>
        <xdr:pic>
          <xdr:nvPicPr>
            <xdr:cNvPr id="65" name="Picture 64">
              <a:extLst>
                <a:ext uri="{FF2B5EF4-FFF2-40B4-BE49-F238E27FC236}">
                  <a16:creationId xmlns:a16="http://schemas.microsoft.com/office/drawing/2014/main" id="{174467CD-22B4-B693-081A-0AF2FBDB6EA2}"/>
                </a:ext>
              </a:extLst>
            </xdr:cNvPr>
            <xdr:cNvPicPr>
              <a:picLocks noChangeAspect="1"/>
            </xdr:cNvPicPr>
          </xdr:nvPicPr>
          <xdr:blipFill>
            <a:blip xmlns:r="http://schemas.openxmlformats.org/officeDocument/2006/relationships" r:embed="rId26">
              <a:duotone>
                <a:schemeClr val="bg2">
                  <a:shade val="45000"/>
                  <a:satMod val="135000"/>
                </a:schemeClr>
                <a:prstClr val="white"/>
              </a:duotone>
              <a:extLst>
                <a:ext uri="{BEBA8EAE-BF5A-486C-A8C5-ECC9F3942E4B}">
                  <a14:imgProps xmlns:a14="http://schemas.microsoft.com/office/drawing/2010/main">
                    <a14:imgLayer r:embed="rId27">
                      <a14:imgEffect>
                        <a14:brightnessContrast bright="100000"/>
                      </a14:imgEffect>
                    </a14:imgLayer>
                  </a14:imgProps>
                </a:ext>
              </a:extLst>
            </a:blip>
            <a:stretch>
              <a:fillRect/>
            </a:stretch>
          </xdr:blipFill>
          <xdr:spPr>
            <a:xfrm>
              <a:off x="4497475" y="8298142"/>
              <a:ext cx="450109" cy="450109"/>
            </a:xfrm>
            <a:prstGeom prst="rect">
              <a:avLst/>
            </a:prstGeom>
          </xdr:spPr>
        </xdr:pic>
      </xdr:grpSp>
      <mc:AlternateContent xmlns:mc="http://schemas.openxmlformats.org/markup-compatibility/2006" xmlns:a14="http://schemas.microsoft.com/office/drawing/2010/main">
        <mc:Choice Requires="a14">
          <xdr:pic>
            <xdr:nvPicPr>
              <xdr:cNvPr id="17" name="Imagem 16">
                <a:extLst>
                  <a:ext uri="{FF2B5EF4-FFF2-40B4-BE49-F238E27FC236}">
                    <a16:creationId xmlns:a16="http://schemas.microsoft.com/office/drawing/2014/main" id="{CAD10866-0230-6E58-F5D3-EA8B26F6509B}"/>
                  </a:ext>
                </a:extLst>
              </xdr:cNvPr>
              <xdr:cNvPicPr>
                <a:picLocks noChangeAspect="1" noChangeArrowheads="1"/>
                <a:extLst>
                  <a:ext uri="{84589F7E-364E-4C9E-8A38-B11213B215E9}">
                    <a14:cameraTool cellRange="RENOVAÇÕES!$T$2" spid="_x0000_s10282"/>
                  </a:ext>
                </a:extLst>
              </xdr:cNvPicPr>
            </xdr:nvPicPr>
            <xdr:blipFill>
              <a:blip xmlns:r="http://schemas.openxmlformats.org/officeDocument/2006/relationships" r:embed="rId28"/>
              <a:srcRect/>
              <a:stretch>
                <a:fillRect/>
              </a:stretch>
            </xdr:blipFill>
            <xdr:spPr bwMode="auto">
              <a:xfrm>
                <a:off x="1987605" y="15591812"/>
                <a:ext cx="863490" cy="507111"/>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xdr:col>
      <xdr:colOff>414618</xdr:colOff>
      <xdr:row>71</xdr:row>
      <xdr:rowOff>116863</xdr:rowOff>
    </xdr:from>
    <xdr:to>
      <xdr:col>5</xdr:col>
      <xdr:colOff>336179</xdr:colOff>
      <xdr:row>75</xdr:row>
      <xdr:rowOff>33617</xdr:rowOff>
    </xdr:to>
    <xdr:grpSp>
      <xdr:nvGrpSpPr>
        <xdr:cNvPr id="86" name="Agrupar 85">
          <a:extLst>
            <a:ext uri="{FF2B5EF4-FFF2-40B4-BE49-F238E27FC236}">
              <a16:creationId xmlns:a16="http://schemas.microsoft.com/office/drawing/2014/main" id="{E4B795BD-F2CA-1DFB-76CF-16BD4D9764D5}"/>
            </a:ext>
          </a:extLst>
        </xdr:cNvPr>
        <xdr:cNvGrpSpPr/>
      </xdr:nvGrpSpPr>
      <xdr:grpSpPr>
        <a:xfrm>
          <a:off x="1024218" y="14766313"/>
          <a:ext cx="2359961" cy="678754"/>
          <a:chOff x="1024218" y="14766313"/>
          <a:chExt cx="2359961" cy="678754"/>
        </a:xfrm>
      </xdr:grpSpPr>
      <xdr:grpSp>
        <xdr:nvGrpSpPr>
          <xdr:cNvPr id="68" name="Group 67">
            <a:extLst>
              <a:ext uri="{FF2B5EF4-FFF2-40B4-BE49-F238E27FC236}">
                <a16:creationId xmlns:a16="http://schemas.microsoft.com/office/drawing/2014/main" id="{329DA4A3-8D00-E069-0D7E-99641FB9C7A7}"/>
              </a:ext>
            </a:extLst>
          </xdr:cNvPr>
          <xdr:cNvGrpSpPr/>
        </xdr:nvGrpSpPr>
        <xdr:grpSpPr>
          <a:xfrm>
            <a:off x="1024218" y="14828744"/>
            <a:ext cx="2359961" cy="616323"/>
            <a:chOff x="3451412" y="5961530"/>
            <a:chExt cx="2342031" cy="616323"/>
          </a:xfrm>
        </xdr:grpSpPr>
        <xdr:grpSp>
          <xdr:nvGrpSpPr>
            <xdr:cNvPr id="51" name="Group 50">
              <a:extLst>
                <a:ext uri="{FF2B5EF4-FFF2-40B4-BE49-F238E27FC236}">
                  <a16:creationId xmlns:a16="http://schemas.microsoft.com/office/drawing/2014/main" id="{03A8F83D-AE54-4767-A53A-17004879F687}"/>
                </a:ext>
              </a:extLst>
            </xdr:cNvPr>
            <xdr:cNvGrpSpPr/>
          </xdr:nvGrpSpPr>
          <xdr:grpSpPr>
            <a:xfrm>
              <a:off x="3451412" y="5961530"/>
              <a:ext cx="2342031" cy="616323"/>
              <a:chOff x="201703" y="840442"/>
              <a:chExt cx="2342031" cy="616323"/>
            </a:xfrm>
          </xdr:grpSpPr>
          <xdr:sp macro="" textlink="">
            <xdr:nvSpPr>
              <xdr:cNvPr id="52" name="Rectangle: Rounded Corners 51">
                <a:extLst>
                  <a:ext uri="{FF2B5EF4-FFF2-40B4-BE49-F238E27FC236}">
                    <a16:creationId xmlns:a16="http://schemas.microsoft.com/office/drawing/2014/main" id="{65271EF9-0404-041C-C15F-0BE109E2D49A}"/>
                  </a:ext>
                </a:extLst>
              </xdr:cNvPr>
              <xdr:cNvSpPr/>
            </xdr:nvSpPr>
            <xdr:spPr>
              <a:xfrm>
                <a:off x="201703" y="840442"/>
                <a:ext cx="2342031" cy="616323"/>
              </a:xfrm>
              <a:prstGeom prst="roundRect">
                <a:avLst/>
              </a:prstGeom>
              <a:gradFill flip="none" rotWithShape="1">
                <a:gsLst>
                  <a:gs pos="0">
                    <a:srgbClr val="25A2FF"/>
                  </a:gs>
                  <a:gs pos="80000">
                    <a:srgbClr val="0070C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55" name="TextBox 54">
                <a:extLst>
                  <a:ext uri="{FF2B5EF4-FFF2-40B4-BE49-F238E27FC236}">
                    <a16:creationId xmlns:a16="http://schemas.microsoft.com/office/drawing/2014/main" id="{BB16B3BF-1BD9-EA4B-E32A-3F3CA9069ADA}"/>
                  </a:ext>
                </a:extLst>
              </xdr:cNvPr>
              <xdr:cNvSpPr txBox="1"/>
            </xdr:nvSpPr>
            <xdr:spPr>
              <a:xfrm>
                <a:off x="911528" y="1165762"/>
                <a:ext cx="1470072" cy="2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solidFill>
                      <a:schemeClr val="bg1"/>
                    </a:solidFill>
                  </a:rPr>
                  <a:t>CLIENTES</a:t>
                </a:r>
              </a:p>
            </xdr:txBody>
          </xdr:sp>
        </xdr:grpSp>
        <xdr:pic>
          <xdr:nvPicPr>
            <xdr:cNvPr id="64" name="Picture 63">
              <a:extLst>
                <a:ext uri="{FF2B5EF4-FFF2-40B4-BE49-F238E27FC236}">
                  <a16:creationId xmlns:a16="http://schemas.microsoft.com/office/drawing/2014/main" id="{B50B7364-4361-6917-D1E5-0B6573FBF4C9}"/>
                </a:ext>
              </a:extLst>
            </xdr:cNvPr>
            <xdr:cNvPicPr>
              <a:picLocks noChangeAspect="1"/>
            </xdr:cNvPicPr>
          </xdr:nvPicPr>
          <xdr:blipFill>
            <a:blip xmlns:r="http://schemas.openxmlformats.org/officeDocument/2006/relationships" r:embed="rId16">
              <a:duotone>
                <a:schemeClr val="bg2">
                  <a:shade val="45000"/>
                  <a:satMod val="135000"/>
                </a:schemeClr>
                <a:prstClr val="white"/>
              </a:duotone>
              <a:extLst>
                <a:ext uri="{BEBA8EAE-BF5A-486C-A8C5-ECC9F3942E4B}">
                  <a14:imgProps xmlns:a14="http://schemas.microsoft.com/office/drawing/2010/main">
                    <a14:imgLayer r:embed="rId17">
                      <a14:imgEffect>
                        <a14:brightnessContrast bright="100000" contrast="100000"/>
                      </a14:imgEffect>
                    </a14:imgLayer>
                  </a14:imgProps>
                </a:ext>
              </a:extLst>
            </a:blip>
            <a:stretch>
              <a:fillRect/>
            </a:stretch>
          </xdr:blipFill>
          <xdr:spPr>
            <a:xfrm>
              <a:off x="3721619" y="6045759"/>
              <a:ext cx="450109" cy="450109"/>
            </a:xfrm>
            <a:prstGeom prst="rect">
              <a:avLst/>
            </a:prstGeom>
          </xdr:spPr>
        </xdr:pic>
      </xdr:grpSp>
      <mc:AlternateContent xmlns:mc="http://schemas.openxmlformats.org/markup-compatibility/2006" xmlns:a14="http://schemas.microsoft.com/office/drawing/2010/main">
        <mc:Choice Requires="a14">
          <xdr:pic>
            <xdr:nvPicPr>
              <xdr:cNvPr id="43" name="Imagem 42">
                <a:extLst>
                  <a:ext uri="{FF2B5EF4-FFF2-40B4-BE49-F238E27FC236}">
                    <a16:creationId xmlns:a16="http://schemas.microsoft.com/office/drawing/2014/main" id="{6E3EA596-7F1E-5709-3DE5-FAC2CEC0FBC6}"/>
                  </a:ext>
                </a:extLst>
              </xdr:cNvPr>
              <xdr:cNvPicPr>
                <a:picLocks noChangeAspect="1" noChangeArrowheads="1"/>
                <a:extLst>
                  <a:ext uri="{84589F7E-364E-4C9E-8A38-B11213B215E9}">
                    <a14:cameraTool cellRange="RENOVAÇÕES!$U$2" spid="_x0000_s10283"/>
                  </a:ext>
                </a:extLst>
              </xdr:cNvPicPr>
            </xdr:nvPicPr>
            <xdr:blipFill>
              <a:blip xmlns:r="http://schemas.openxmlformats.org/officeDocument/2006/relationships" r:embed="rId29"/>
              <a:srcRect/>
              <a:stretch>
                <a:fillRect/>
              </a:stretch>
            </xdr:blipFill>
            <xdr:spPr bwMode="auto">
              <a:xfrm>
                <a:off x="2029940" y="14766313"/>
                <a:ext cx="863491" cy="507111"/>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xdr:col>
      <xdr:colOff>396690</xdr:colOff>
      <xdr:row>80</xdr:row>
      <xdr:rowOff>100852</xdr:rowOff>
    </xdr:from>
    <xdr:to>
      <xdr:col>5</xdr:col>
      <xdr:colOff>318251</xdr:colOff>
      <xdr:row>83</xdr:row>
      <xdr:rowOff>145675</xdr:rowOff>
    </xdr:to>
    <xdr:grpSp>
      <xdr:nvGrpSpPr>
        <xdr:cNvPr id="92" name="Agrupar 91">
          <a:extLst>
            <a:ext uri="{FF2B5EF4-FFF2-40B4-BE49-F238E27FC236}">
              <a16:creationId xmlns:a16="http://schemas.microsoft.com/office/drawing/2014/main" id="{D8B432CC-406A-5316-0331-06FF0097D140}"/>
            </a:ext>
          </a:extLst>
        </xdr:cNvPr>
        <xdr:cNvGrpSpPr/>
      </xdr:nvGrpSpPr>
      <xdr:grpSpPr>
        <a:xfrm>
          <a:off x="1006290" y="16464802"/>
          <a:ext cx="2359961" cy="616323"/>
          <a:chOff x="1006290" y="16464802"/>
          <a:chExt cx="2359961" cy="616323"/>
        </a:xfrm>
      </xdr:grpSpPr>
      <xdr:grpSp>
        <xdr:nvGrpSpPr>
          <xdr:cNvPr id="69" name="Group 68">
            <a:extLst>
              <a:ext uri="{FF2B5EF4-FFF2-40B4-BE49-F238E27FC236}">
                <a16:creationId xmlns:a16="http://schemas.microsoft.com/office/drawing/2014/main" id="{563CCF42-4702-35B2-407C-AB7C7F5C749B}"/>
              </a:ext>
            </a:extLst>
          </xdr:cNvPr>
          <xdr:cNvGrpSpPr/>
        </xdr:nvGrpSpPr>
        <xdr:grpSpPr>
          <a:xfrm>
            <a:off x="1006290" y="16464802"/>
            <a:ext cx="2359961" cy="616323"/>
            <a:chOff x="6813178" y="8225118"/>
            <a:chExt cx="2342031" cy="616323"/>
          </a:xfrm>
        </xdr:grpSpPr>
        <xdr:grpSp>
          <xdr:nvGrpSpPr>
            <xdr:cNvPr id="59" name="Group 58">
              <a:extLst>
                <a:ext uri="{FF2B5EF4-FFF2-40B4-BE49-F238E27FC236}">
                  <a16:creationId xmlns:a16="http://schemas.microsoft.com/office/drawing/2014/main" id="{5DAF6F99-0D53-47A9-8BF4-109092F1E2AE}"/>
                </a:ext>
              </a:extLst>
            </xdr:cNvPr>
            <xdr:cNvGrpSpPr/>
          </xdr:nvGrpSpPr>
          <xdr:grpSpPr>
            <a:xfrm>
              <a:off x="6813178" y="8225118"/>
              <a:ext cx="2342031" cy="616323"/>
              <a:chOff x="2767850" y="840442"/>
              <a:chExt cx="2342031" cy="616323"/>
            </a:xfrm>
          </xdr:grpSpPr>
          <xdr:sp macro="" textlink="">
            <xdr:nvSpPr>
              <xdr:cNvPr id="60" name="Rectangle: Rounded Corners 59">
                <a:extLst>
                  <a:ext uri="{FF2B5EF4-FFF2-40B4-BE49-F238E27FC236}">
                    <a16:creationId xmlns:a16="http://schemas.microsoft.com/office/drawing/2014/main" id="{0E09D533-1D95-4D60-3CBB-6388CB656265}"/>
                  </a:ext>
                </a:extLst>
              </xdr:cNvPr>
              <xdr:cNvSpPr/>
            </xdr:nvSpPr>
            <xdr:spPr>
              <a:xfrm>
                <a:off x="2767850" y="840442"/>
                <a:ext cx="2342031" cy="616323"/>
              </a:xfrm>
              <a:prstGeom prst="roundRect">
                <a:avLst/>
              </a:prstGeom>
              <a:gradFill flip="none" rotWithShape="1">
                <a:gsLst>
                  <a:gs pos="0">
                    <a:srgbClr val="92D050"/>
                  </a:gs>
                  <a:gs pos="80000">
                    <a:srgbClr val="00B05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63" name="TextBox 62">
                <a:extLst>
                  <a:ext uri="{FF2B5EF4-FFF2-40B4-BE49-F238E27FC236}">
                    <a16:creationId xmlns:a16="http://schemas.microsoft.com/office/drawing/2014/main" id="{D280C8ED-74E8-863F-99DD-042A9C9C2FD7}"/>
                  </a:ext>
                </a:extLst>
              </xdr:cNvPr>
              <xdr:cNvSpPr txBox="1"/>
            </xdr:nvSpPr>
            <xdr:spPr>
              <a:xfrm>
                <a:off x="3736366" y="1190479"/>
                <a:ext cx="776613" cy="2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solidFill>
                      <a:schemeClr val="bg1"/>
                    </a:solidFill>
                  </a:rPr>
                  <a:t>VALOR</a:t>
                </a:r>
              </a:p>
            </xdr:txBody>
          </xdr:sp>
        </xdr:grpSp>
        <xdr:pic>
          <xdr:nvPicPr>
            <xdr:cNvPr id="66" name="Picture 65">
              <a:extLst>
                <a:ext uri="{FF2B5EF4-FFF2-40B4-BE49-F238E27FC236}">
                  <a16:creationId xmlns:a16="http://schemas.microsoft.com/office/drawing/2014/main" id="{75FA75BB-3CA4-7AAC-75BC-D2FF6C44101A}"/>
                </a:ext>
              </a:extLst>
            </xdr:cNvPr>
            <xdr:cNvPicPr>
              <a:picLocks noChangeAspect="1"/>
            </xdr:cNvPicPr>
          </xdr:nvPicPr>
          <xdr:blipFill>
            <a:blip xmlns:r="http://schemas.openxmlformats.org/officeDocument/2006/relationships" r:embed="rId30">
              <a:duotone>
                <a:schemeClr val="bg2">
                  <a:shade val="45000"/>
                  <a:satMod val="135000"/>
                </a:schemeClr>
                <a:prstClr val="white"/>
              </a:duotone>
              <a:extLst>
                <a:ext uri="{BEBA8EAE-BF5A-486C-A8C5-ECC9F3942E4B}">
                  <a14:imgProps xmlns:a14="http://schemas.microsoft.com/office/drawing/2010/main">
                    <a14:imgLayer r:embed="rId31">
                      <a14:imgEffect>
                        <a14:brightnessContrast bright="100000"/>
                      </a14:imgEffect>
                    </a14:imgLayer>
                  </a14:imgProps>
                </a:ext>
              </a:extLst>
            </a:blip>
            <a:stretch>
              <a:fillRect/>
            </a:stretch>
          </xdr:blipFill>
          <xdr:spPr>
            <a:xfrm>
              <a:off x="6994127" y="8309348"/>
              <a:ext cx="450109" cy="450109"/>
            </a:xfrm>
            <a:prstGeom prst="rect">
              <a:avLst/>
            </a:prstGeom>
          </xdr:spPr>
        </xdr:pic>
      </xdr:grpSp>
      <mc:AlternateContent xmlns:mc="http://schemas.openxmlformats.org/markup-compatibility/2006" xmlns:a14="http://schemas.microsoft.com/office/drawing/2010/main">
        <mc:Choice Requires="a14">
          <xdr:pic>
            <xdr:nvPicPr>
              <xdr:cNvPr id="44" name="Imagem 43">
                <a:extLst>
                  <a:ext uri="{FF2B5EF4-FFF2-40B4-BE49-F238E27FC236}">
                    <a16:creationId xmlns:a16="http://schemas.microsoft.com/office/drawing/2014/main" id="{0821E7C9-12D9-2232-5E28-DD65714FFF7C}"/>
                  </a:ext>
                </a:extLst>
              </xdr:cNvPr>
              <xdr:cNvPicPr>
                <a:picLocks noChangeAspect="1" noChangeArrowheads="1"/>
                <a:extLst>
                  <a:ext uri="{84589F7E-364E-4C9E-8A38-B11213B215E9}">
                    <a14:cameraTool cellRange="RENOVAÇÕES!$V$2" spid="_x0000_s10284"/>
                  </a:ext>
                </a:extLst>
              </xdr:cNvPicPr>
            </xdr:nvPicPr>
            <xdr:blipFill>
              <a:blip xmlns:r="http://schemas.openxmlformats.org/officeDocument/2006/relationships" r:embed="rId32"/>
              <a:srcRect/>
              <a:stretch>
                <a:fillRect/>
              </a:stretch>
            </xdr:blipFill>
            <xdr:spPr bwMode="auto">
              <a:xfrm>
                <a:off x="1769534" y="16490951"/>
                <a:ext cx="1320799" cy="3810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editAs="absolute">
    <xdr:from>
      <xdr:col>7</xdr:col>
      <xdr:colOff>285751</xdr:colOff>
      <xdr:row>71</xdr:row>
      <xdr:rowOff>113304</xdr:rowOff>
    </xdr:from>
    <xdr:to>
      <xdr:col>13</xdr:col>
      <xdr:colOff>179917</xdr:colOff>
      <xdr:row>76</xdr:row>
      <xdr:rowOff>179917</xdr:rowOff>
    </xdr:to>
    <mc:AlternateContent xmlns:mc="http://schemas.openxmlformats.org/markup-compatibility/2006" xmlns:a14="http://schemas.microsoft.com/office/drawing/2010/main">
      <mc:Choice Requires="a14">
        <xdr:graphicFrame macro="">
          <xdr:nvGraphicFramePr>
            <xdr:cNvPr id="79" name="OBSERVAÇÃO 3">
              <a:extLst>
                <a:ext uri="{FF2B5EF4-FFF2-40B4-BE49-F238E27FC236}">
                  <a16:creationId xmlns:a16="http://schemas.microsoft.com/office/drawing/2014/main" id="{FFDC3FF5-630E-42A8-A51C-FF3D8A498B06}"/>
                </a:ext>
              </a:extLst>
            </xdr:cNvPr>
            <xdr:cNvGraphicFramePr/>
          </xdr:nvGraphicFramePr>
          <xdr:xfrm>
            <a:off x="0" y="0"/>
            <a:ext cx="0" cy="0"/>
          </xdr:xfrm>
          <a:graphic>
            <a:graphicData uri="http://schemas.microsoft.com/office/drawing/2010/slicer">
              <sle:slicer xmlns:sle="http://schemas.microsoft.com/office/drawing/2010/slicer" name="OBSERVAÇÃO 3"/>
            </a:graphicData>
          </a:graphic>
        </xdr:graphicFrame>
      </mc:Choice>
      <mc:Fallback xmlns="">
        <xdr:sp macro="" textlink="">
          <xdr:nvSpPr>
            <xdr:cNvPr id="0" name=""/>
            <xdr:cNvSpPr>
              <a:spLocks noTextEdit="1"/>
            </xdr:cNvSpPr>
          </xdr:nvSpPr>
          <xdr:spPr>
            <a:xfrm>
              <a:off x="4552951" y="14762754"/>
              <a:ext cx="3551766" cy="1019113"/>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7</xdr:col>
      <xdr:colOff>296334</xdr:colOff>
      <xdr:row>77</xdr:row>
      <xdr:rowOff>105834</xdr:rowOff>
    </xdr:from>
    <xdr:to>
      <xdr:col>13</xdr:col>
      <xdr:colOff>169334</xdr:colOff>
      <xdr:row>84</xdr:row>
      <xdr:rowOff>63501</xdr:rowOff>
    </xdr:to>
    <mc:AlternateContent xmlns:mc="http://schemas.openxmlformats.org/markup-compatibility/2006" xmlns:a14="http://schemas.microsoft.com/office/drawing/2010/main">
      <mc:Choice Requires="a14">
        <xdr:graphicFrame macro="">
          <xdr:nvGraphicFramePr>
            <xdr:cNvPr id="82" name="QUARTER 3">
              <a:extLst>
                <a:ext uri="{FF2B5EF4-FFF2-40B4-BE49-F238E27FC236}">
                  <a16:creationId xmlns:a16="http://schemas.microsoft.com/office/drawing/2014/main" id="{16547494-C6A5-49BC-B07C-A01133F9527E}"/>
                </a:ext>
              </a:extLst>
            </xdr:cNvPr>
            <xdr:cNvGraphicFramePr/>
          </xdr:nvGraphicFramePr>
          <xdr:xfrm>
            <a:off x="0" y="0"/>
            <a:ext cx="0" cy="0"/>
          </xdr:xfrm>
          <a:graphic>
            <a:graphicData uri="http://schemas.microsoft.com/office/drawing/2010/slicer">
              <sle:slicer xmlns:sle="http://schemas.microsoft.com/office/drawing/2010/slicer" name="QUARTER 3"/>
            </a:graphicData>
          </a:graphic>
        </xdr:graphicFrame>
      </mc:Choice>
      <mc:Fallback xmlns="">
        <xdr:sp macro="" textlink="">
          <xdr:nvSpPr>
            <xdr:cNvPr id="0" name=""/>
            <xdr:cNvSpPr>
              <a:spLocks noTextEdit="1"/>
            </xdr:cNvSpPr>
          </xdr:nvSpPr>
          <xdr:spPr>
            <a:xfrm>
              <a:off x="4563534" y="15898284"/>
              <a:ext cx="3530600" cy="129116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0</xdr:col>
      <xdr:colOff>227581</xdr:colOff>
      <xdr:row>6</xdr:row>
      <xdr:rowOff>0</xdr:rowOff>
    </xdr:from>
    <xdr:to>
      <xdr:col>23</xdr:col>
      <xdr:colOff>519953</xdr:colOff>
      <xdr:row>21</xdr:row>
      <xdr:rowOff>56029</xdr:rowOff>
    </xdr:to>
    <xdr:grpSp>
      <xdr:nvGrpSpPr>
        <xdr:cNvPr id="48" name="Agrupar 47">
          <a:extLst>
            <a:ext uri="{FF2B5EF4-FFF2-40B4-BE49-F238E27FC236}">
              <a16:creationId xmlns:a16="http://schemas.microsoft.com/office/drawing/2014/main" id="{79F4FF85-40E9-7AE0-B63F-22D2137F93E4}"/>
            </a:ext>
          </a:extLst>
        </xdr:cNvPr>
        <xdr:cNvGrpSpPr/>
      </xdr:nvGrpSpPr>
      <xdr:grpSpPr>
        <a:xfrm>
          <a:off x="227581" y="1638300"/>
          <a:ext cx="14313172" cy="2913529"/>
          <a:chOff x="227581" y="1638300"/>
          <a:chExt cx="14313172" cy="2913529"/>
        </a:xfrm>
      </xdr:grpSpPr>
      <xdr:grpSp>
        <xdr:nvGrpSpPr>
          <xdr:cNvPr id="10" name="Group 9">
            <a:extLst>
              <a:ext uri="{FF2B5EF4-FFF2-40B4-BE49-F238E27FC236}">
                <a16:creationId xmlns:a16="http://schemas.microsoft.com/office/drawing/2014/main" id="{6A8F0DB8-228F-826D-7752-CE208BD9F472}"/>
              </a:ext>
            </a:extLst>
          </xdr:cNvPr>
          <xdr:cNvGrpSpPr/>
        </xdr:nvGrpSpPr>
        <xdr:grpSpPr>
          <a:xfrm>
            <a:off x="227581" y="1638300"/>
            <a:ext cx="14313172" cy="2913529"/>
            <a:chOff x="200687" y="1680882"/>
            <a:chExt cx="8538883" cy="2924735"/>
          </a:xfrm>
        </xdr:grpSpPr>
        <xdr:sp macro="" textlink="">
          <xdr:nvSpPr>
            <xdr:cNvPr id="7" name="Rectangle: Rounded Corners 6">
              <a:extLst>
                <a:ext uri="{FF2B5EF4-FFF2-40B4-BE49-F238E27FC236}">
                  <a16:creationId xmlns:a16="http://schemas.microsoft.com/office/drawing/2014/main" id="{5B91B090-342A-F678-330F-ECD397A1178F}"/>
                </a:ext>
              </a:extLst>
            </xdr:cNvPr>
            <xdr:cNvSpPr/>
          </xdr:nvSpPr>
          <xdr:spPr>
            <a:xfrm>
              <a:off x="200687" y="1680882"/>
              <a:ext cx="8538883" cy="2924735"/>
            </a:xfrm>
            <a:prstGeom prst="roundRect">
              <a:avLst>
                <a:gd name="adj" fmla="val 9770"/>
              </a:avLst>
            </a:prstGeom>
            <a:solidFill>
              <a:srgbClr val="526076">
                <a:alpha val="63922"/>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aphicFrame macro="">
          <xdr:nvGraphicFramePr>
            <xdr:cNvPr id="9" name="Chart 8">
              <a:extLst>
                <a:ext uri="{FF2B5EF4-FFF2-40B4-BE49-F238E27FC236}">
                  <a16:creationId xmlns:a16="http://schemas.microsoft.com/office/drawing/2014/main" id="{DE94A2D5-7CD6-404C-A5B0-E623E09C6DBA}"/>
                </a:ext>
              </a:extLst>
            </xdr:cNvPr>
            <xdr:cNvGraphicFramePr>
              <a:graphicFrameLocks/>
            </xdr:cNvGraphicFramePr>
          </xdr:nvGraphicFramePr>
          <xdr:xfrm>
            <a:off x="323950" y="1805418"/>
            <a:ext cx="4293327" cy="2743200"/>
          </xdr:xfrm>
          <a:graphic>
            <a:graphicData uri="http://schemas.openxmlformats.org/drawingml/2006/chart">
              <c:chart xmlns:c="http://schemas.openxmlformats.org/drawingml/2006/chart" xmlns:r="http://schemas.openxmlformats.org/officeDocument/2006/relationships" r:id="rId33"/>
            </a:graphicData>
          </a:graphic>
        </xdr:graphicFrame>
      </xdr:grpSp>
      <xdr:graphicFrame macro="">
        <xdr:nvGraphicFramePr>
          <xdr:cNvPr id="19" name="Gráfico 18">
            <a:extLst>
              <a:ext uri="{FF2B5EF4-FFF2-40B4-BE49-F238E27FC236}">
                <a16:creationId xmlns:a16="http://schemas.microsoft.com/office/drawing/2014/main" id="{7F41CE51-E6CE-4986-AA1F-7579173020EB}"/>
              </a:ext>
            </a:extLst>
          </xdr:cNvPr>
          <xdr:cNvGraphicFramePr>
            <a:graphicFrameLocks/>
          </xdr:cNvGraphicFramePr>
        </xdr:nvGraphicFramePr>
        <xdr:xfrm>
          <a:off x="8083550" y="1659466"/>
          <a:ext cx="6233583" cy="2859617"/>
        </xdr:xfrm>
        <a:graphic>
          <a:graphicData uri="http://schemas.openxmlformats.org/drawingml/2006/chart">
            <c:chart xmlns:c="http://schemas.openxmlformats.org/drawingml/2006/chart" xmlns:r="http://schemas.openxmlformats.org/officeDocument/2006/relationships" r:id="rId34"/>
          </a:graphicData>
        </a:graphic>
      </xdr:graphicFrame>
    </xdr:grpSp>
    <xdr:clientData/>
  </xdr:twoCellAnchor>
  <mc:AlternateContent xmlns:mc="http://schemas.openxmlformats.org/markup-compatibility/2006">
    <mc:Choice xmlns:a14="http://schemas.microsoft.com/office/drawing/2010/main" Requires="a14">
      <xdr:twoCellAnchor editAs="absolute">
        <xdr:from>
          <xdr:col>1</xdr:col>
          <xdr:colOff>411816</xdr:colOff>
          <xdr:row>19</xdr:row>
          <xdr:rowOff>168088</xdr:rowOff>
        </xdr:from>
        <xdr:to>
          <xdr:col>2</xdr:col>
          <xdr:colOff>326091</xdr:colOff>
          <xdr:row>20</xdr:row>
          <xdr:rowOff>168088</xdr:rowOff>
        </xdr:to>
        <xdr:pic>
          <xdr:nvPicPr>
            <xdr:cNvPr id="21" name="Picture 20">
              <a:extLst>
                <a:ext uri="{FF2B5EF4-FFF2-40B4-BE49-F238E27FC236}">
                  <a16:creationId xmlns:a16="http://schemas.microsoft.com/office/drawing/2014/main" id="{979147AB-5637-BC64-7B96-3BC2A31D9E5C}"/>
                </a:ext>
              </a:extLst>
            </xdr:cNvPr>
            <xdr:cNvPicPr>
              <a:picLocks noChangeAspect="1" noChangeArrowheads="1"/>
              <a:extLst>
                <a:ext uri="{84589F7E-364E-4C9E-8A38-B11213B215E9}">
                  <a14:cameraTool cellRange="'FAT IND REAL'!$AE$3" spid="_x0000_s10285"/>
                </a:ext>
              </a:extLst>
            </xdr:cNvPicPr>
          </xdr:nvPicPr>
          <xdr:blipFill>
            <a:blip xmlns:r="http://schemas.openxmlformats.org/officeDocument/2006/relationships" r:embed="rId35"/>
            <a:srcRect/>
            <a:stretch>
              <a:fillRect/>
            </a:stretch>
          </xdr:blipFill>
          <xdr:spPr bwMode="auto">
            <a:xfrm>
              <a:off x="1021416" y="4282888"/>
              <a:ext cx="523875"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85725</xdr:colOff>
          <xdr:row>19</xdr:row>
          <xdr:rowOff>171450</xdr:rowOff>
        </xdr:from>
        <xdr:to>
          <xdr:col>5</xdr:col>
          <xdr:colOff>0</xdr:colOff>
          <xdr:row>20</xdr:row>
          <xdr:rowOff>171450</xdr:rowOff>
        </xdr:to>
        <xdr:pic>
          <xdr:nvPicPr>
            <xdr:cNvPr id="22" name="Picture 21">
              <a:extLst>
                <a:ext uri="{FF2B5EF4-FFF2-40B4-BE49-F238E27FC236}">
                  <a16:creationId xmlns:a16="http://schemas.microsoft.com/office/drawing/2014/main" id="{1FD40DC0-E5ED-CA5B-61E1-9D352038F16E}"/>
                </a:ext>
              </a:extLst>
            </xdr:cNvPr>
            <xdr:cNvPicPr>
              <a:picLocks noChangeAspect="1" noChangeArrowheads="1"/>
              <a:extLst>
                <a:ext uri="{84589F7E-364E-4C9E-8A38-B11213B215E9}">
                  <a14:cameraTool cellRange="'FAT IND REAL'!$AG$3" spid="_x0000_s10286"/>
                </a:ext>
              </a:extLst>
            </xdr:cNvPicPr>
          </xdr:nvPicPr>
          <xdr:blipFill>
            <a:blip xmlns:r="http://schemas.openxmlformats.org/officeDocument/2006/relationships" r:embed="rId36"/>
            <a:srcRect/>
            <a:stretch>
              <a:fillRect/>
            </a:stretch>
          </xdr:blipFill>
          <xdr:spPr bwMode="auto">
            <a:xfrm>
              <a:off x="2524125" y="4286250"/>
              <a:ext cx="523875"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361950</xdr:colOff>
          <xdr:row>19</xdr:row>
          <xdr:rowOff>171450</xdr:rowOff>
        </xdr:from>
        <xdr:to>
          <xdr:col>7</xdr:col>
          <xdr:colOff>276225</xdr:colOff>
          <xdr:row>20</xdr:row>
          <xdr:rowOff>171450</xdr:rowOff>
        </xdr:to>
        <xdr:pic>
          <xdr:nvPicPr>
            <xdr:cNvPr id="23" name="Picture 22">
              <a:extLst>
                <a:ext uri="{FF2B5EF4-FFF2-40B4-BE49-F238E27FC236}">
                  <a16:creationId xmlns:a16="http://schemas.microsoft.com/office/drawing/2014/main" id="{E1089DE1-4A3E-A9B0-E0E3-0E5E3E73A731}"/>
                </a:ext>
              </a:extLst>
            </xdr:cNvPr>
            <xdr:cNvPicPr>
              <a:picLocks noChangeAspect="1" noChangeArrowheads="1"/>
              <a:extLst>
                <a:ext uri="{84589F7E-364E-4C9E-8A38-B11213B215E9}">
                  <a14:cameraTool cellRange="'FAT IND REAL'!$AI$3" spid="_x0000_s10287"/>
                </a:ext>
              </a:extLst>
            </xdr:cNvPicPr>
          </xdr:nvPicPr>
          <xdr:blipFill>
            <a:blip xmlns:r="http://schemas.openxmlformats.org/officeDocument/2006/relationships" r:embed="rId37"/>
            <a:srcRect/>
            <a:stretch>
              <a:fillRect/>
            </a:stretch>
          </xdr:blipFill>
          <xdr:spPr bwMode="auto">
            <a:xfrm>
              <a:off x="4019550" y="4286250"/>
              <a:ext cx="523875"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28575</xdr:colOff>
          <xdr:row>19</xdr:row>
          <xdr:rowOff>171450</xdr:rowOff>
        </xdr:from>
        <xdr:to>
          <xdr:col>9</xdr:col>
          <xdr:colOff>552450</xdr:colOff>
          <xdr:row>20</xdr:row>
          <xdr:rowOff>171450</xdr:rowOff>
        </xdr:to>
        <xdr:pic>
          <xdr:nvPicPr>
            <xdr:cNvPr id="33" name="Picture 32">
              <a:extLst>
                <a:ext uri="{FF2B5EF4-FFF2-40B4-BE49-F238E27FC236}">
                  <a16:creationId xmlns:a16="http://schemas.microsoft.com/office/drawing/2014/main" id="{D3644619-9EE7-5EB4-F812-0896F7CCA04B}"/>
                </a:ext>
              </a:extLst>
            </xdr:cNvPr>
            <xdr:cNvPicPr>
              <a:picLocks noChangeAspect="1" noChangeArrowheads="1"/>
              <a:extLst>
                <a:ext uri="{84589F7E-364E-4C9E-8A38-B11213B215E9}">
                  <a14:cameraTool cellRange="'FAT IND REAL'!$AK$3" spid="_x0000_s10288"/>
                </a:ext>
              </a:extLst>
            </xdr:cNvPicPr>
          </xdr:nvPicPr>
          <xdr:blipFill>
            <a:blip xmlns:r="http://schemas.openxmlformats.org/officeDocument/2006/relationships" r:embed="rId37"/>
            <a:srcRect/>
            <a:stretch>
              <a:fillRect/>
            </a:stretch>
          </xdr:blipFill>
          <xdr:spPr bwMode="auto">
            <a:xfrm>
              <a:off x="5514975" y="4286250"/>
              <a:ext cx="523875" cy="1905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10</xdr:col>
      <xdr:colOff>161925</xdr:colOff>
      <xdr:row>19</xdr:row>
      <xdr:rowOff>114300</xdr:rowOff>
    </xdr:from>
    <xdr:to>
      <xdr:col>12</xdr:col>
      <xdr:colOff>523875</xdr:colOff>
      <xdr:row>20</xdr:row>
      <xdr:rowOff>171450</xdr:rowOff>
    </xdr:to>
    <xdr:sp macro="" textlink="">
      <xdr:nvSpPr>
        <xdr:cNvPr id="84" name="CaixaDeTexto 83">
          <a:extLst>
            <a:ext uri="{FF2B5EF4-FFF2-40B4-BE49-F238E27FC236}">
              <a16:creationId xmlns:a16="http://schemas.microsoft.com/office/drawing/2014/main" id="{F8EDF161-F3B3-17EF-F373-FC17AF7B1333}"/>
            </a:ext>
          </a:extLst>
        </xdr:cNvPr>
        <xdr:cNvSpPr txBox="1"/>
      </xdr:nvSpPr>
      <xdr:spPr>
        <a:xfrm>
          <a:off x="6257925" y="4229100"/>
          <a:ext cx="15811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solidFill>
                <a:schemeClr val="bg1"/>
              </a:solidFill>
            </a:rPr>
            <a:t>◀️*%</a:t>
          </a:r>
          <a:r>
            <a:rPr lang="pt-BR" sz="1100" baseline="0">
              <a:solidFill>
                <a:schemeClr val="bg1"/>
              </a:solidFill>
            </a:rPr>
            <a:t> atingido da meta</a:t>
          </a:r>
          <a:endParaRPr lang="pt-BR" sz="1100">
            <a:solidFill>
              <a:schemeClr val="bg1"/>
            </a:solidFill>
          </a:endParaRPr>
        </a:p>
      </xdr:txBody>
    </xdr:sp>
    <xdr:clientData/>
  </xdr:twoCellAnchor>
  <xdr:twoCellAnchor>
    <xdr:from>
      <xdr:col>21</xdr:col>
      <xdr:colOff>414058</xdr:colOff>
      <xdr:row>0</xdr:row>
      <xdr:rowOff>154641</xdr:rowOff>
    </xdr:from>
    <xdr:to>
      <xdr:col>23</xdr:col>
      <xdr:colOff>438150</xdr:colOff>
      <xdr:row>0</xdr:row>
      <xdr:rowOff>549088</xdr:rowOff>
    </xdr:to>
    <xdr:sp macro="[0]!ATUALIZAR_TUDO" textlink="">
      <xdr:nvSpPr>
        <xdr:cNvPr id="20" name="Retângulo: Cantos Arredondados 19">
          <a:extLst>
            <a:ext uri="{FF2B5EF4-FFF2-40B4-BE49-F238E27FC236}">
              <a16:creationId xmlns:a16="http://schemas.microsoft.com/office/drawing/2014/main" id="{B0873E59-0D0E-3DB5-8E5E-53FB898C1AB2}"/>
            </a:ext>
          </a:extLst>
        </xdr:cNvPr>
        <xdr:cNvSpPr/>
      </xdr:nvSpPr>
      <xdr:spPr>
        <a:xfrm>
          <a:off x="13215658" y="154641"/>
          <a:ext cx="1243292" cy="394447"/>
        </a:xfrm>
        <a:prstGeom prst="roundRect">
          <a:avLst/>
        </a:prstGeom>
        <a:solidFill>
          <a:srgbClr val="0070C0"/>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a:t>ATUALIZAR</a:t>
          </a:r>
        </a:p>
      </xdr:txBody>
    </xdr:sp>
    <xdr:clientData/>
  </xdr:twoCellAnchor>
  <xdr:twoCellAnchor editAs="oneCell">
    <xdr:from>
      <xdr:col>0</xdr:col>
      <xdr:colOff>268516</xdr:colOff>
      <xdr:row>0</xdr:row>
      <xdr:rowOff>23811</xdr:rowOff>
    </xdr:from>
    <xdr:to>
      <xdr:col>1</xdr:col>
      <xdr:colOff>497917</xdr:colOff>
      <xdr:row>0</xdr:row>
      <xdr:rowOff>676274</xdr:rowOff>
    </xdr:to>
    <xdr:pic>
      <xdr:nvPicPr>
        <xdr:cNvPr id="49" name="Imagem 48">
          <a:extLst>
            <a:ext uri="{FF2B5EF4-FFF2-40B4-BE49-F238E27FC236}">
              <a16:creationId xmlns:a16="http://schemas.microsoft.com/office/drawing/2014/main" id="{A373C81E-F20C-1466-A1E4-CF3C4768DDA7}"/>
            </a:ext>
          </a:extLst>
        </xdr:cNvPr>
        <xdr:cNvPicPr>
          <a:picLocks noChangeAspect="1"/>
        </xdr:cNvPicPr>
      </xdr:nvPicPr>
      <xdr:blipFill rotWithShape="1">
        <a:blip xmlns:r="http://schemas.openxmlformats.org/officeDocument/2006/relationships" r:embed="rId38" cstate="print">
          <a:extLst>
            <a:ext uri="{28A0092B-C50C-407E-A947-70E740481C1C}">
              <a14:useLocalDpi xmlns:a14="http://schemas.microsoft.com/office/drawing/2010/main" val="0"/>
            </a:ext>
          </a:extLst>
        </a:blip>
        <a:srcRect l="26571" t="19680" r="26950" b="23090"/>
        <a:stretch>
          <a:fillRect/>
        </a:stretch>
      </xdr:blipFill>
      <xdr:spPr>
        <a:xfrm>
          <a:off x="268516" y="23811"/>
          <a:ext cx="839001" cy="652463"/>
        </a:xfrm>
        <a:prstGeom prst="roundRect">
          <a:avLst>
            <a:gd name="adj" fmla="val 8594"/>
          </a:avLst>
        </a:prstGeom>
        <a:solidFill>
          <a:srgbClr val="FFFFFF">
            <a:shade val="85000"/>
          </a:srgbClr>
        </a:solidFill>
        <a:ln>
          <a:noFill/>
        </a:ln>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209550</xdr:colOff>
      <xdr:row>11</xdr:row>
      <xdr:rowOff>19050</xdr:rowOff>
    </xdr:from>
    <xdr:to>
      <xdr:col>14</xdr:col>
      <xdr:colOff>554354</xdr:colOff>
      <xdr:row>25</xdr:row>
      <xdr:rowOff>15240</xdr:rowOff>
    </xdr:to>
    <mc:AlternateContent xmlns:mc="http://schemas.openxmlformats.org/markup-compatibility/2006" xmlns:a14="http://schemas.microsoft.com/office/drawing/2010/main">
      <mc:Choice Requires="a14">
        <xdr:graphicFrame macro="">
          <xdr:nvGraphicFramePr>
            <xdr:cNvPr id="4" name="QUARTER">
              <a:extLst>
                <a:ext uri="{FF2B5EF4-FFF2-40B4-BE49-F238E27FC236}">
                  <a16:creationId xmlns:a16="http://schemas.microsoft.com/office/drawing/2014/main" id="{849FD713-C6E6-8469-6CC5-67EE6798B724}"/>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9674168" y="2013697"/>
              <a:ext cx="1831601" cy="265557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15</xdr:col>
      <xdr:colOff>269837</xdr:colOff>
      <xdr:row>8</xdr:row>
      <xdr:rowOff>114300</xdr:rowOff>
    </xdr:from>
    <xdr:to>
      <xdr:col>16</xdr:col>
      <xdr:colOff>651245</xdr:colOff>
      <xdr:row>13</xdr:row>
      <xdr:rowOff>20955</xdr:rowOff>
    </xdr:to>
    <xdr:grpSp>
      <xdr:nvGrpSpPr>
        <xdr:cNvPr id="9" name="Group 8">
          <a:hlinkClick xmlns:r="http://schemas.openxmlformats.org/officeDocument/2006/relationships" r:id="rId1"/>
          <a:extLst>
            <a:ext uri="{FF2B5EF4-FFF2-40B4-BE49-F238E27FC236}">
              <a16:creationId xmlns:a16="http://schemas.microsoft.com/office/drawing/2014/main" id="{A9B39BD8-A515-3076-207A-319C76330DAA}"/>
            </a:ext>
          </a:extLst>
        </xdr:cNvPr>
        <xdr:cNvGrpSpPr/>
      </xdr:nvGrpSpPr>
      <xdr:grpSpPr>
        <a:xfrm>
          <a:off x="22065278" y="1727947"/>
          <a:ext cx="1894202" cy="859155"/>
          <a:chOff x="22945725" y="819150"/>
          <a:chExt cx="2428876" cy="1108880"/>
        </a:xfrm>
      </xdr:grpSpPr>
      <xdr:pic>
        <xdr:nvPicPr>
          <xdr:cNvPr id="7" name="Graphic 6" descr="Back with solid fill">
            <a:extLst>
              <a:ext uri="{FF2B5EF4-FFF2-40B4-BE49-F238E27FC236}">
                <a16:creationId xmlns:a16="http://schemas.microsoft.com/office/drawing/2014/main" id="{6786FE09-2A60-96B3-E786-875DB0FF1F9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660100" y="819150"/>
            <a:ext cx="914400" cy="914400"/>
          </a:xfrm>
          <a:prstGeom prst="rect">
            <a:avLst/>
          </a:prstGeom>
        </xdr:spPr>
      </xdr:pic>
      <xdr:sp macro="" textlink="">
        <xdr:nvSpPr>
          <xdr:cNvPr id="8" name="Rectangle 7">
            <a:extLst>
              <a:ext uri="{FF2B5EF4-FFF2-40B4-BE49-F238E27FC236}">
                <a16:creationId xmlns:a16="http://schemas.microsoft.com/office/drawing/2014/main" id="{39BD13CE-FBF0-4AC5-AAB9-8489BC2D80C5}"/>
              </a:ext>
            </a:extLst>
          </xdr:cNvPr>
          <xdr:cNvSpPr/>
        </xdr:nvSpPr>
        <xdr:spPr>
          <a:xfrm>
            <a:off x="22945725" y="1647825"/>
            <a:ext cx="2428876" cy="280205"/>
          </a:xfrm>
          <a:prstGeom prst="rect">
            <a:avLst/>
          </a:prstGeom>
          <a:noFill/>
        </xdr:spPr>
        <xdr:txBody>
          <a:bodyPr wrap="square" lIns="91440" tIns="45720" rIns="91440" bIns="45720">
            <a:spAutoFit/>
          </a:bodyPr>
          <a:lstStyle/>
          <a:p>
            <a:pPr algn="ctr"/>
            <a:r>
              <a:rPr lang="en-US" sz="1200" b="0" cap="none" spc="0">
                <a:ln w="0">
                  <a:noFill/>
                </a:ln>
                <a:solidFill>
                  <a:schemeClr val="accent1"/>
                </a:solidFill>
                <a:effectLst/>
              </a:rPr>
              <a:t>VOLTAR PARA DASHBOARD</a:t>
            </a:r>
          </a:p>
        </xdr:txBody>
      </xdr:sp>
    </xdr:grpSp>
    <xdr:clientData fLocksWithSheet="0"/>
  </xdr:twoCellAnchor>
  <xdr:twoCellAnchor editAs="oneCell">
    <xdr:from>
      <xdr:col>13</xdr:col>
      <xdr:colOff>180975</xdr:colOff>
      <xdr:row>2</xdr:row>
      <xdr:rowOff>104775</xdr:rowOff>
    </xdr:from>
    <xdr:to>
      <xdr:col>14</xdr:col>
      <xdr:colOff>781049</xdr:colOff>
      <xdr:row>10</xdr:row>
      <xdr:rowOff>129540</xdr:rowOff>
    </xdr:to>
    <mc:AlternateContent xmlns:mc="http://schemas.openxmlformats.org/markup-compatibility/2006" xmlns:a14="http://schemas.microsoft.com/office/drawing/2010/main">
      <mc:Choice Requires="a14">
        <xdr:graphicFrame macro="">
          <xdr:nvGraphicFramePr>
            <xdr:cNvPr id="5" name="OBSERVAÇÃO">
              <a:extLst>
                <a:ext uri="{FF2B5EF4-FFF2-40B4-BE49-F238E27FC236}">
                  <a16:creationId xmlns:a16="http://schemas.microsoft.com/office/drawing/2014/main" id="{EBF31BC2-9DD6-9350-97CC-6608B7465D6B}"/>
                </a:ext>
              </a:extLst>
            </xdr:cNvPr>
            <xdr:cNvGraphicFramePr/>
          </xdr:nvGraphicFramePr>
          <xdr:xfrm>
            <a:off x="0" y="0"/>
            <a:ext cx="0" cy="0"/>
          </xdr:xfrm>
          <a:graphic>
            <a:graphicData uri="http://schemas.microsoft.com/office/drawing/2010/slicer">
              <sle:slicer xmlns:sle="http://schemas.microsoft.com/office/drawing/2010/slicer" name="OBSERVAÇÃO"/>
            </a:graphicData>
          </a:graphic>
        </xdr:graphicFrame>
      </mc:Choice>
      <mc:Fallback xmlns="">
        <xdr:sp macro="" textlink="">
          <xdr:nvSpPr>
            <xdr:cNvPr id="0" name=""/>
            <xdr:cNvSpPr>
              <a:spLocks noTextEdit="1"/>
            </xdr:cNvSpPr>
          </xdr:nvSpPr>
          <xdr:spPr>
            <a:xfrm>
              <a:off x="19645593" y="384922"/>
              <a:ext cx="2065916" cy="154114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1273657</xdr:colOff>
      <xdr:row>0</xdr:row>
      <xdr:rowOff>59837</xdr:rowOff>
    </xdr:from>
    <xdr:to>
      <xdr:col>0</xdr:col>
      <xdr:colOff>1964838</xdr:colOff>
      <xdr:row>1</xdr:row>
      <xdr:rowOff>58158</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E7948D49-14C8-3CFB-B7DA-4A1A97973619}"/>
            </a:ext>
          </a:extLst>
        </xdr:cNvPr>
        <xdr:cNvSpPr/>
      </xdr:nvSpPr>
      <xdr:spPr>
        <a:xfrm rot="10800000">
          <a:off x="1277467" y="56027"/>
          <a:ext cx="683561" cy="179296"/>
        </a:xfrm>
        <a:prstGeom prst="rightArrow">
          <a:avLst/>
        </a:prstGeom>
        <a:solidFill>
          <a:srgbClr val="FFC000"/>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1131794</xdr:colOff>
      <xdr:row>1</xdr:row>
      <xdr:rowOff>100853</xdr:rowOff>
    </xdr:from>
    <xdr:to>
      <xdr:col>0</xdr:col>
      <xdr:colOff>1822975</xdr:colOff>
      <xdr:row>1</xdr:row>
      <xdr:rowOff>289674</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E8F5996-51AE-4106-AFB6-18A45E4665E5}"/>
            </a:ext>
          </a:extLst>
        </xdr:cNvPr>
        <xdr:cNvSpPr/>
      </xdr:nvSpPr>
      <xdr:spPr>
        <a:xfrm rot="10800000">
          <a:off x="1131794" y="100853"/>
          <a:ext cx="691181" cy="188821"/>
        </a:xfrm>
        <a:prstGeom prst="rightArrow">
          <a:avLst/>
        </a:prstGeom>
        <a:solidFill>
          <a:srgbClr val="FFC000"/>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LocksWithSheet="0"/>
  </xdr:twoCellAnchor>
  <xdr:twoCellAnchor editAs="absolute">
    <xdr:from>
      <xdr:col>14</xdr:col>
      <xdr:colOff>400609</xdr:colOff>
      <xdr:row>16</xdr:row>
      <xdr:rowOff>154641</xdr:rowOff>
    </xdr:from>
    <xdr:to>
      <xdr:col>18</xdr:col>
      <xdr:colOff>100852</xdr:colOff>
      <xdr:row>30</xdr:row>
      <xdr:rowOff>154641</xdr:rowOff>
    </xdr:to>
    <mc:AlternateContent xmlns:mc="http://schemas.openxmlformats.org/markup-compatibility/2006" xmlns:a14="http://schemas.microsoft.com/office/drawing/2010/main">
      <mc:Choice Requires="a14">
        <xdr:graphicFrame macro="">
          <xdr:nvGraphicFramePr>
            <xdr:cNvPr id="3" name="OBSERVAÇÃO 2">
              <a:extLst>
                <a:ext uri="{FF2B5EF4-FFF2-40B4-BE49-F238E27FC236}">
                  <a16:creationId xmlns:a16="http://schemas.microsoft.com/office/drawing/2014/main" id="{7EF4FCC3-F1F8-06A4-DCB1-5A3C6FA42B3E}"/>
                </a:ext>
              </a:extLst>
            </xdr:cNvPr>
            <xdr:cNvGraphicFramePr/>
          </xdr:nvGraphicFramePr>
          <xdr:xfrm>
            <a:off x="0" y="0"/>
            <a:ext cx="0" cy="0"/>
          </xdr:xfrm>
          <a:graphic>
            <a:graphicData uri="http://schemas.microsoft.com/office/drawing/2010/slicer">
              <sle:slicer xmlns:sle="http://schemas.microsoft.com/office/drawing/2010/slicer" name="OBSERVAÇÃO 2"/>
            </a:graphicData>
          </a:graphic>
        </xdr:graphicFrame>
      </mc:Choice>
      <mc:Fallback xmlns="">
        <xdr:sp macro="" textlink="">
          <xdr:nvSpPr>
            <xdr:cNvPr id="0" name=""/>
            <xdr:cNvSpPr>
              <a:spLocks noTextEdit="1"/>
            </xdr:cNvSpPr>
          </xdr:nvSpPr>
          <xdr:spPr>
            <a:xfrm>
              <a:off x="20817727" y="3191435"/>
              <a:ext cx="2120713" cy="26670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14</xdr:col>
      <xdr:colOff>400609</xdr:colOff>
      <xdr:row>2</xdr:row>
      <xdr:rowOff>20171</xdr:rowOff>
    </xdr:from>
    <xdr:to>
      <xdr:col>18</xdr:col>
      <xdr:colOff>78440</xdr:colOff>
      <xdr:row>16</xdr:row>
      <xdr:rowOff>20171</xdr:rowOff>
    </xdr:to>
    <mc:AlternateContent xmlns:mc="http://schemas.openxmlformats.org/markup-compatibility/2006" xmlns:a14="http://schemas.microsoft.com/office/drawing/2010/main">
      <mc:Choice Requires="a14">
        <xdr:graphicFrame macro="">
          <xdr:nvGraphicFramePr>
            <xdr:cNvPr id="4" name="QUARTER 2">
              <a:extLst>
                <a:ext uri="{FF2B5EF4-FFF2-40B4-BE49-F238E27FC236}">
                  <a16:creationId xmlns:a16="http://schemas.microsoft.com/office/drawing/2014/main" id="{477054EC-6A3E-38DC-E36E-D8D131247A39}"/>
                </a:ext>
              </a:extLst>
            </xdr:cNvPr>
            <xdr:cNvGraphicFramePr/>
          </xdr:nvGraphicFramePr>
          <xdr:xfrm>
            <a:off x="0" y="0"/>
            <a:ext cx="0" cy="0"/>
          </xdr:xfrm>
          <a:graphic>
            <a:graphicData uri="http://schemas.microsoft.com/office/drawing/2010/slicer">
              <sle:slicer xmlns:sle="http://schemas.microsoft.com/office/drawing/2010/slicer" name="QUARTER 2"/>
            </a:graphicData>
          </a:graphic>
        </xdr:graphicFrame>
      </mc:Choice>
      <mc:Fallback xmlns="">
        <xdr:sp macro="" textlink="">
          <xdr:nvSpPr>
            <xdr:cNvPr id="0" name=""/>
            <xdr:cNvSpPr>
              <a:spLocks noTextEdit="1"/>
            </xdr:cNvSpPr>
          </xdr:nvSpPr>
          <xdr:spPr>
            <a:xfrm>
              <a:off x="20817727" y="389965"/>
              <a:ext cx="2098301" cy="26670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18</xdr:col>
      <xdr:colOff>358589</xdr:colOff>
      <xdr:row>15</xdr:row>
      <xdr:rowOff>78441</xdr:rowOff>
    </xdr:from>
    <xdr:to>
      <xdr:col>21</xdr:col>
      <xdr:colOff>370203</xdr:colOff>
      <xdr:row>19</xdr:row>
      <xdr:rowOff>175596</xdr:rowOff>
    </xdr:to>
    <xdr:grpSp>
      <xdr:nvGrpSpPr>
        <xdr:cNvPr id="5" name="Group 8">
          <a:hlinkClick xmlns:r="http://schemas.openxmlformats.org/officeDocument/2006/relationships" r:id="rId1"/>
          <a:extLst>
            <a:ext uri="{FF2B5EF4-FFF2-40B4-BE49-F238E27FC236}">
              <a16:creationId xmlns:a16="http://schemas.microsoft.com/office/drawing/2014/main" id="{B086E42F-58CA-49D7-98DD-E7C7D34FB78E}"/>
            </a:ext>
          </a:extLst>
        </xdr:cNvPr>
        <xdr:cNvGrpSpPr/>
      </xdr:nvGrpSpPr>
      <xdr:grpSpPr>
        <a:xfrm>
          <a:off x="23218589" y="2926416"/>
          <a:ext cx="1897564" cy="859155"/>
          <a:chOff x="22945725" y="819150"/>
          <a:chExt cx="2428876" cy="1108880"/>
        </a:xfrm>
      </xdr:grpSpPr>
      <xdr:pic>
        <xdr:nvPicPr>
          <xdr:cNvPr id="6" name="Graphic 6" descr="Back with solid fill">
            <a:extLst>
              <a:ext uri="{FF2B5EF4-FFF2-40B4-BE49-F238E27FC236}">
                <a16:creationId xmlns:a16="http://schemas.microsoft.com/office/drawing/2014/main" id="{048DBE46-4B1D-6D9F-F9FE-FA33513513A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660100" y="819150"/>
            <a:ext cx="914400" cy="914400"/>
          </a:xfrm>
          <a:prstGeom prst="rect">
            <a:avLst/>
          </a:prstGeom>
        </xdr:spPr>
      </xdr:pic>
      <xdr:sp macro="" textlink="">
        <xdr:nvSpPr>
          <xdr:cNvPr id="7" name="Rectangle 7">
            <a:extLst>
              <a:ext uri="{FF2B5EF4-FFF2-40B4-BE49-F238E27FC236}">
                <a16:creationId xmlns:a16="http://schemas.microsoft.com/office/drawing/2014/main" id="{5645AC09-74C0-BAE7-75AE-84AC2B70C4DB}"/>
              </a:ext>
            </a:extLst>
          </xdr:cNvPr>
          <xdr:cNvSpPr/>
        </xdr:nvSpPr>
        <xdr:spPr>
          <a:xfrm>
            <a:off x="22945725" y="1647825"/>
            <a:ext cx="2428876" cy="280205"/>
          </a:xfrm>
          <a:prstGeom prst="rect">
            <a:avLst/>
          </a:prstGeom>
          <a:noFill/>
        </xdr:spPr>
        <xdr:txBody>
          <a:bodyPr wrap="square" lIns="91440" tIns="45720" rIns="91440" bIns="45720">
            <a:spAutoFit/>
          </a:bodyPr>
          <a:lstStyle/>
          <a:p>
            <a:pPr algn="ctr"/>
            <a:r>
              <a:rPr lang="en-US" sz="1200" b="0" cap="none" spc="0">
                <a:ln w="0">
                  <a:noFill/>
                </a:ln>
                <a:solidFill>
                  <a:schemeClr val="accent1"/>
                </a:solidFill>
                <a:effectLst/>
              </a:rPr>
              <a:t>VOLTAR PARA DASHBOARD</a:t>
            </a:r>
          </a:p>
        </xdr:txBody>
      </xdr:sp>
    </xdr:grpSp>
    <xdr:clientData fLocksWithSheet="0"/>
  </xdr:twoCellAnchor>
</xdr:wsDr>
</file>

<file path=xl/drawings/drawing4.xml><?xml version="1.0" encoding="utf-8"?>
<xdr:wsDr xmlns:xdr="http://schemas.openxmlformats.org/drawingml/2006/spreadsheetDrawing" xmlns:a="http://schemas.openxmlformats.org/drawingml/2006/main">
  <xdr:twoCellAnchor editAs="absolute">
    <xdr:from>
      <xdr:col>8</xdr:col>
      <xdr:colOff>203385</xdr:colOff>
      <xdr:row>1</xdr:row>
      <xdr:rowOff>47625</xdr:rowOff>
    </xdr:from>
    <xdr:to>
      <xdr:col>9</xdr:col>
      <xdr:colOff>488015</xdr:colOff>
      <xdr:row>3</xdr:row>
      <xdr:rowOff>25213</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89C40F83-FC91-4620-A29F-1FECE185F10B}"/>
            </a:ext>
          </a:extLst>
        </xdr:cNvPr>
        <xdr:cNvSpPr/>
      </xdr:nvSpPr>
      <xdr:spPr>
        <a:xfrm rot="10800000">
          <a:off x="9947460" y="238125"/>
          <a:ext cx="894230" cy="358588"/>
        </a:xfrm>
        <a:prstGeom prst="rightArrow">
          <a:avLst/>
        </a:prstGeom>
        <a:solidFill>
          <a:srgbClr val="FFC000"/>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editAs="absolute">
    <xdr:from>
      <xdr:col>11</xdr:col>
      <xdr:colOff>354330</xdr:colOff>
      <xdr:row>3</xdr:row>
      <xdr:rowOff>45720</xdr:rowOff>
    </xdr:from>
    <xdr:to>
      <xdr:col>12</xdr:col>
      <xdr:colOff>106121</xdr:colOff>
      <xdr:row>5</xdr:row>
      <xdr:rowOff>44263</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B9CF575B-F135-42CF-BA14-B7D7A2A8032F}"/>
            </a:ext>
          </a:extLst>
        </xdr:cNvPr>
        <xdr:cNvSpPr/>
      </xdr:nvSpPr>
      <xdr:spPr>
        <a:xfrm rot="10800000">
          <a:off x="10946130" y="664845"/>
          <a:ext cx="894791" cy="379543"/>
        </a:xfrm>
        <a:prstGeom prst="rightArrow">
          <a:avLst/>
        </a:prstGeom>
        <a:solidFill>
          <a:srgbClr val="FFC000"/>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LocksWithSheet="0"/>
  </xdr:twoCellAnchor>
</xdr:wsDr>
</file>

<file path=xl/drawings/drawing6.xml><?xml version="1.0" encoding="utf-8"?>
<xdr:wsDr xmlns:xdr="http://schemas.openxmlformats.org/drawingml/2006/spreadsheetDrawing" xmlns:a="http://schemas.openxmlformats.org/drawingml/2006/main">
  <xdr:oneCellAnchor>
    <xdr:from>
      <xdr:col>21</xdr:col>
      <xdr:colOff>65666</xdr:colOff>
      <xdr:row>0</xdr:row>
      <xdr:rowOff>0</xdr:rowOff>
    </xdr:from>
    <xdr:ext cx="1721113" cy="1323975"/>
    <mc:AlternateContent xmlns:mc="http://schemas.openxmlformats.org/markup-compatibility/2006" xmlns:a14="http://schemas.microsoft.com/office/drawing/2010/main">
      <mc:Choice Requires="a14">
        <xdr:graphicFrame macro="">
          <xdr:nvGraphicFramePr>
            <xdr:cNvPr id="2" name="EXECUTIVO">
              <a:extLst>
                <a:ext uri="{FF2B5EF4-FFF2-40B4-BE49-F238E27FC236}">
                  <a16:creationId xmlns:a16="http://schemas.microsoft.com/office/drawing/2014/main" id="{F18C4CD8-73D3-4A27-883F-9D6DD32B997E}"/>
                </a:ext>
              </a:extLst>
            </xdr:cNvPr>
            <xdr:cNvGraphicFramePr/>
          </xdr:nvGraphicFramePr>
          <xdr:xfrm>
            <a:off x="0" y="0"/>
            <a:ext cx="0" cy="0"/>
          </xdr:xfrm>
          <a:graphic>
            <a:graphicData uri="http://schemas.microsoft.com/office/drawing/2010/slicer">
              <sle:slicer xmlns:sle="http://schemas.microsoft.com/office/drawing/2010/slicer" name="EXECUTIVO"/>
            </a:graphicData>
          </a:graphic>
        </xdr:graphicFrame>
      </mc:Choice>
      <mc:Fallback xmlns="">
        <xdr:sp macro="" textlink="">
          <xdr:nvSpPr>
            <xdr:cNvPr id="0" name=""/>
            <xdr:cNvSpPr>
              <a:spLocks noTextEdit="1"/>
            </xdr:cNvSpPr>
          </xdr:nvSpPr>
          <xdr:spPr>
            <a:xfrm>
              <a:off x="20592041" y="0"/>
              <a:ext cx="1721113" cy="13239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absolute">
    <xdr:from>
      <xdr:col>3</xdr:col>
      <xdr:colOff>621195</xdr:colOff>
      <xdr:row>2</xdr:row>
      <xdr:rowOff>82826</xdr:rowOff>
    </xdr:from>
    <xdr:to>
      <xdr:col>3</xdr:col>
      <xdr:colOff>1506461</xdr:colOff>
      <xdr:row>3</xdr:row>
      <xdr:rowOff>234349</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A162EEFD-E0BE-4DD5-A49E-B9F56905707A}"/>
            </a:ext>
          </a:extLst>
        </xdr:cNvPr>
        <xdr:cNvSpPr/>
      </xdr:nvSpPr>
      <xdr:spPr>
        <a:xfrm rot="10800000">
          <a:off x="5739847" y="289891"/>
          <a:ext cx="885266" cy="358588"/>
        </a:xfrm>
        <a:prstGeom prst="rightArrow">
          <a:avLst/>
        </a:prstGeom>
        <a:solidFill>
          <a:srgbClr val="FFC000"/>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Lock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1209117\Desktop\CENTRALIZA&#199;&#195;O%20(KPIS).xlsx" TargetMode="External"/><Relationship Id="rId1" Type="http://schemas.openxmlformats.org/officeDocument/2006/relationships/externalLinkPath" Target="https://csintegrabr-my.sharepoint.com/personal/admin_csintegrabr_onmicrosoft_com/Documents/CS-INTEGRA/03-Financeiro/CS-Integra%202026/00_GEST&#195;O/CENTRALIZA&#199;&#195;O%20(KPIS).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ENOVA&#199;&#213;ES%20"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AT IND PREV"/>
      <sheetName val="FAT IND REAL"/>
      <sheetName val="DASH"/>
      <sheetName val="Sheet1"/>
      <sheetName val="SAUDE FIN"/>
      <sheetName val="RENOVAÇÕES "/>
      <sheetName val="Sheet2"/>
      <sheetName val="POS COM"/>
    </sheetNames>
    <sheetDataSet>
      <sheetData sheetId="0" refreshError="1"/>
      <sheetData sheetId="1">
        <row r="15">
          <cell r="O15" t="str">
            <v>QUARTER</v>
          </cell>
          <cell r="P15" t="str">
            <v xml:space="preserve">FATURAMENTO </v>
          </cell>
          <cell r="Q15" t="str">
            <v>META QUARTER</v>
          </cell>
        </row>
        <row r="16">
          <cell r="O16" t="str">
            <v>Q1</v>
          </cell>
          <cell r="P16">
            <v>250000</v>
          </cell>
          <cell r="Q16">
            <v>100000</v>
          </cell>
        </row>
        <row r="17">
          <cell r="O17" t="str">
            <v>Q2</v>
          </cell>
          <cell r="P17">
            <v>278000</v>
          </cell>
          <cell r="Q17">
            <v>100000</v>
          </cell>
        </row>
        <row r="18">
          <cell r="O18" t="str">
            <v>Q3</v>
          </cell>
          <cell r="P18">
            <v>378000</v>
          </cell>
          <cell r="Q18">
            <v>100000</v>
          </cell>
        </row>
        <row r="19">
          <cell r="O19" t="str">
            <v>Q4</v>
          </cell>
          <cell r="P19">
            <v>173000</v>
          </cell>
          <cell r="Q19">
            <v>100000</v>
          </cell>
        </row>
        <row r="20">
          <cell r="O20" t="str">
            <v>Grand Total</v>
          </cell>
          <cell r="P20">
            <v>1079000</v>
          </cell>
          <cell r="Q20">
            <v>100000</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NOVAÇÕES "/>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heus Carvalho" refreshedDate="46219.518715625003" backgroundQuery="1" createdVersion="8" refreshedVersion="8" minRefreshableVersion="3" recordCount="0" supportSubquery="1" supportAdvancedDrill="1" xr:uid="{1AC73C1C-63B2-4882-9267-3E92DF057DE4}">
  <cacheSource type="external" connectionId="1"/>
  <cacheFields count="5">
    <cacheField name="[Tabela3].[QUARTER].[QUARTER]" caption="QUARTER" numFmtId="0" hierarchy="23" level="1">
      <sharedItems containsSemiMixedTypes="0" containsNonDate="0" containsString="0"/>
    </cacheField>
    <cacheField name="[Measures].[Count of CONTRATO]" caption="Count of CONTRATO" numFmtId="0" hierarchy="30" level="32767"/>
    <cacheField name="[Measures].[Distinct Count of CLIENTE]" caption="Distinct Count of CLIENTE" numFmtId="0" hierarchy="32" level="32767"/>
    <cacheField name="[Measures].[Sum of VALOR ***ALTERAR***]" caption="Sum of VALOR ***ALTERAR***" numFmtId="0" hierarchy="33" level="32767"/>
    <cacheField name="[Tabela3].[OBSERVAÇÃO].[OBSERVAÇÃO]" caption="OBSERVAÇÃO" numFmtId="0" hierarchy="24" level="1">
      <sharedItems containsSemiMixedTypes="0" containsNonDate="0" containsString="0"/>
    </cacheField>
  </cacheFields>
  <cacheHierarchies count="47">
    <cacheHierarchy uniqueName="[Intervalo].[CONTRATO]" caption="CONTRATO" attribute="1" defaultMemberUniqueName="[Intervalo].[CONTRATO].[All]" allUniqueName="[Intervalo].[CONTRATO].[All]" dimensionUniqueName="[Intervalo]" displayFolder="" count="0" memberValueDatatype="130" unbalanced="0"/>
    <cacheHierarchy uniqueName="[Intervalo].[VALOR]" caption="VALOR" attribute="1" defaultMemberUniqueName="[Intervalo].[VALOR].[All]" allUniqueName="[Intervalo].[VALOR].[All]" dimensionUniqueName="[Intervalo]" displayFolder="" count="0" memberValueDatatype="5" unbalanced="0"/>
    <cacheHierarchy uniqueName="[Intervalo].[CLIENTE]" caption="CLIENTE" attribute="1" defaultMemberUniqueName="[Intervalo].[CLIENTE].[All]" allUniqueName="[Intervalo].[CLIENTE].[All]" dimensionUniqueName="[Intervalo]" displayFolder="" count="0" memberValueDatatype="130" unbalanced="0"/>
    <cacheHierarchy uniqueName="[Intervalo].[VIGENCIA]" caption="VIGENCIA" attribute="1" time="1" defaultMemberUniqueName="[Intervalo].[VIGENCIA].[All]" allUniqueName="[Intervalo].[VIGENCIA].[All]" dimensionUniqueName="[Intervalo]" displayFolder="" count="0" memberValueDatatype="7" unbalanced="0"/>
    <cacheHierarchy uniqueName="[Intervalo].[QUARTER]" caption="QUARTER" attribute="1" defaultMemberUniqueName="[Intervalo].[QUARTER].[All]" allUniqueName="[Intervalo].[QUARTER].[All]" dimensionUniqueName="[Intervalo]" displayFolder="" count="0" memberValueDatatype="130" unbalanced="0"/>
    <cacheHierarchy uniqueName="[Intervalo].[OBSERVAÇÃO]" caption="OBSERVAÇÃO" attribute="1" defaultMemberUniqueName="[Intervalo].[OBSERVAÇÃO].[All]" allUniqueName="[Intervalo].[OBSERVAÇÃO].[All]" dimensionUniqueName="[Intervalo]" displayFolder="" count="0" memberValueDatatype="130" unbalanced="0"/>
    <cacheHierarchy uniqueName="[Intervalo 1].[CONTRATO]" caption="CONTRATO" attribute="1" defaultMemberUniqueName="[Intervalo 1].[CONTRATO].[All]" allUniqueName="[Intervalo 1].[CONTRATO].[All]" dimensionUniqueName="[Intervalo 1]" displayFolder="" count="0" memberValueDatatype="130" unbalanced="0"/>
    <cacheHierarchy uniqueName="[Intervalo 1].[VALOR]" caption="VALOR" attribute="1" defaultMemberUniqueName="[Intervalo 1].[VALOR].[All]" allUniqueName="[Intervalo 1].[VALOR].[All]" dimensionUniqueName="[Intervalo 1]" displayFolder="" count="0" memberValueDatatype="5" unbalanced="0"/>
    <cacheHierarchy uniqueName="[Intervalo 1].[CLIENTE]" caption="CLIENTE" attribute="1" defaultMemberUniqueName="[Intervalo 1].[CLIENTE].[All]" allUniqueName="[Intervalo 1].[CLIENTE].[All]" dimensionUniqueName="[Intervalo 1]" displayFolder="" count="0" memberValueDatatype="130" unbalanced="0"/>
    <cacheHierarchy uniqueName="[Intervalo 1].[VIGENCIA]" caption="VIGENCIA" attribute="1" time="1" defaultMemberUniqueName="[Intervalo 1].[VIGENCIA].[All]" allUniqueName="[Intervalo 1].[VIGENCIA].[All]" dimensionUniqueName="[Intervalo 1]" displayFolder="" count="0" memberValueDatatype="7" unbalanced="0"/>
    <cacheHierarchy uniqueName="[Intervalo 1].[QUARTER]" caption="QUARTER" attribute="1" defaultMemberUniqueName="[Intervalo 1].[QUARTER].[All]" allUniqueName="[Intervalo 1].[QUARTER].[All]" dimensionUniqueName="[Intervalo 1]" displayFolder="" count="0" memberValueDatatype="130" unbalanced="0"/>
    <cacheHierarchy uniqueName="[Intervalo 1].[OBSERVAÇÃO]" caption="OBSERVAÇÃO" attribute="1" defaultMemberUniqueName="[Intervalo 1].[OBSERVAÇÃO].[All]" allUniqueName="[Intervalo 1].[OBSERVAÇÃO].[All]" dimensionUniqueName="[Intervalo 1]" displayFolder="" count="0" memberValueDatatype="130" unbalanced="0"/>
    <cacheHierarchy uniqueName="[Tabela2].[PRODUTO]" caption="PRODUTO" attribute="1" defaultMemberUniqueName="[Tabela2].[PRODUTO].[All]" allUniqueName="[Tabela2].[PRODUTO].[All]" dimensionUniqueName="[Tabela2]" displayFolder="" count="0" memberValueDatatype="130" unbalanced="0"/>
    <cacheHierarchy uniqueName="[Tabela2].[CLIENTE]" caption="CLIENTE" attribute="1" defaultMemberUniqueName="[Tabela2].[CLIENTE].[All]" allUniqueName="[Tabela2].[CLIENTE].[All]" dimensionUniqueName="[Tabela2]" displayFolder="" count="0" memberValueDatatype="130" unbalanced="0"/>
    <cacheHierarchy uniqueName="[Tabela2].[VALOR]" caption="VALOR" attribute="1" defaultMemberUniqueName="[Tabela2].[VALOR].[All]" allUniqueName="[Tabela2].[VALOR].[All]" dimensionUniqueName="[Tabela2]" displayFolder="" count="0" memberValueDatatype="5" unbalanced="0"/>
    <cacheHierarchy uniqueName="[Tabela2].[EXECUTIVO]" caption="EXECUTIVO" attribute="1" defaultMemberUniqueName="[Tabela2].[EXECUTIVO].[All]" allUniqueName="[Tabela2].[EXECUTIVO].[All]" dimensionUniqueName="[Tabela2]" displayFolder="" count="0" memberValueDatatype="130" unbalanced="0"/>
    <cacheHierarchy uniqueName="[Tabela2].[QUARTER]" caption="QUARTER" attribute="1" defaultMemberUniqueName="[Tabela2].[QUARTER].[All]" allUniqueName="[Tabela2].[QUARTER].[All]" dimensionUniqueName="[Tabela2]" displayFolder="" count="0" memberValueDatatype="130" unbalanced="0"/>
    <cacheHierarchy uniqueName="[Tabela2].[%]" caption="%" attribute="1" defaultMemberUniqueName="[Tabela2].[%].[All]" allUniqueName="[Tabela2].[%].[All]" dimensionUniqueName="[Tabela2]" displayFolder="" count="0" memberValueDatatype="5" unbalanced="0"/>
    <cacheHierarchy uniqueName="[Tabela2].[OBSERVAÇÃO]" caption="OBSERVAÇÃO" attribute="1" defaultMemberUniqueName="[Tabela2].[OBSERVAÇÃO].[All]" allUniqueName="[Tabela2].[OBSERVAÇÃO].[All]" dimensionUniqueName="[Tabela2]" displayFolder="" count="0" memberValueDatatype="130" unbalanced="0"/>
    <cacheHierarchy uniqueName="[Tabela3].[CONTRATO]" caption="CONTRATO" attribute="1" defaultMemberUniqueName="[Tabela3].[CONTRATO].[All]" allUniqueName="[Tabela3].[CONTRATO].[All]" dimensionUniqueName="[Tabela3]" displayFolder="" count="0" memberValueDatatype="130" unbalanced="0"/>
    <cacheHierarchy uniqueName="[Tabela3].[VALOR ***ALTERAR***]" caption="VALOR ***ALTERAR***" attribute="1" defaultMemberUniqueName="[Tabela3].[VALOR ***ALTERAR***].[All]" allUniqueName="[Tabela3].[VALOR ***ALTERAR***].[All]" dimensionUniqueName="[Tabela3]" displayFolder="" count="0" memberValueDatatype="5" unbalanced="0"/>
    <cacheHierarchy uniqueName="[Tabela3].[CLIENTE]" caption="CLIENTE" attribute="1" defaultMemberUniqueName="[Tabela3].[CLIENTE].[All]" allUniqueName="[Tabela3].[CLIENTE].[All]" dimensionUniqueName="[Tabela3]" displayFolder="" count="0" memberValueDatatype="130" unbalanced="0"/>
    <cacheHierarchy uniqueName="[Tabela3].[VIGENCIA]" caption="VIGENCIA" attribute="1" time="1" defaultMemberUniqueName="[Tabela3].[VIGENCIA].[All]" allUniqueName="[Tabela3].[VIGENCIA].[All]" dimensionUniqueName="[Tabela3]" displayFolder="" count="0" memberValueDatatype="7" unbalanced="0"/>
    <cacheHierarchy uniqueName="[Tabela3].[QUARTER]" caption="QUARTER" attribute="1" defaultMemberUniqueName="[Tabela3].[QUARTER].[All]" allUniqueName="[Tabela3].[QUARTER].[All]" dimensionUniqueName="[Tabela3]" displayFolder="" count="2" memberValueDatatype="130" unbalanced="0">
      <fieldsUsage count="2">
        <fieldUsage x="-1"/>
        <fieldUsage x="0"/>
      </fieldsUsage>
    </cacheHierarchy>
    <cacheHierarchy uniqueName="[Tabela3].[OBSERVAÇÃO]" caption="OBSERVAÇÃO" attribute="1" defaultMemberUniqueName="[Tabela3].[OBSERVAÇÃO].[All]" allUniqueName="[Tabela3].[OBSERVAÇÃO].[All]" dimensionUniqueName="[Tabela3]" displayFolder="" count="2" memberValueDatatype="130" unbalanced="0">
      <fieldsUsage count="2">
        <fieldUsage x="-1"/>
        <fieldUsage x="4"/>
      </fieldsUsage>
    </cacheHierarchy>
    <cacheHierarchy uniqueName="[Measures].[__XL_Count Tabela3]" caption="__XL_Count Tabela3" measure="1" displayFolder="" measureGroup="Tabela3" count="0" hidden="1"/>
    <cacheHierarchy uniqueName="[Measures].[__XL_Count Tabela2]" caption="__XL_Count Tabela2" measure="1" displayFolder="" measureGroup="Tabela2" count="0" hidden="1"/>
    <cacheHierarchy uniqueName="[Measures].[__XL_Count Intervalo]" caption="__XL_Count Intervalo" measure="1" displayFolder="" measureGroup="Intervalo" count="0" hidden="1"/>
    <cacheHierarchy uniqueName="[Measures].[__XL_Count Intervalo 1]" caption="__XL_Count Intervalo 1" measure="1" displayFolder="" measureGroup="Intervalo 1" count="0" hidden="1"/>
    <cacheHierarchy uniqueName="[Measures].[__No measures defined]" caption="__No measures defined" measure="1" displayFolder="" count="0" hidden="1"/>
    <cacheHierarchy uniqueName="[Measures].[Count of CONTRATO]" caption="Count of CONTRATO" measure="1" displayFolder="" measureGroup="Tabela3" count="0" oneField="1" hidden="1">
      <fieldsUsage count="1">
        <fieldUsage x="1"/>
      </fieldsUsage>
      <extLst>
        <ext xmlns:x15="http://schemas.microsoft.com/office/spreadsheetml/2010/11/main" uri="{B97F6D7D-B522-45F9-BDA1-12C45D357490}">
          <x15:cacheHierarchy aggregatedColumn="19"/>
        </ext>
      </extLst>
    </cacheHierarchy>
    <cacheHierarchy uniqueName="[Measures].[Count of CLIENTE]" caption="Count of CLIENTE" measure="1" displayFolder="" measureGroup="Tabela3" count="0" hidden="1">
      <extLst>
        <ext xmlns:x15="http://schemas.microsoft.com/office/spreadsheetml/2010/11/main" uri="{B97F6D7D-B522-45F9-BDA1-12C45D357490}">
          <x15:cacheHierarchy aggregatedColumn="21"/>
        </ext>
      </extLst>
    </cacheHierarchy>
    <cacheHierarchy uniqueName="[Measures].[Distinct Count of CLIENTE]" caption="Distinct Count of CLIENTE" measure="1" displayFolder="" measureGroup="Tabela3"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VALOR ***ALTERAR***]" caption="Sum of VALOR ***ALTERAR***" measure="1" displayFolder="" measureGroup="Tabela3"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OBSERVAÇÃO]" caption="Count of OBSERVAÇÃO" measure="1" displayFolder="" measureGroup="Tabela3" count="0" hidden="1">
      <extLst>
        <ext xmlns:x15="http://schemas.microsoft.com/office/spreadsheetml/2010/11/main" uri="{B97F6D7D-B522-45F9-BDA1-12C45D357490}">
          <x15:cacheHierarchy aggregatedColumn="24"/>
        </ext>
      </extLst>
    </cacheHierarchy>
    <cacheHierarchy uniqueName="[Measures].[Sum of VALOR]" caption="Sum of VALOR" measure="1" displayFolder="" measureGroup="Tabela2" count="0" hidden="1">
      <extLst>
        <ext xmlns:x15="http://schemas.microsoft.com/office/spreadsheetml/2010/11/main" uri="{B97F6D7D-B522-45F9-BDA1-12C45D357490}">
          <x15:cacheHierarchy aggregatedColumn="14"/>
        </ext>
      </extLst>
    </cacheHierarchy>
    <cacheHierarchy uniqueName="[Measures].[Contagem de PRODUTO]" caption="Contagem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istinta de PRODUTO]" caption="Contagem Distinta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e CLIENTE]" caption="Contagem de CLIENTE" measure="1" displayFolder="" measureGroup="Intervalo" count="0" hidden="1">
      <extLst>
        <ext xmlns:x15="http://schemas.microsoft.com/office/spreadsheetml/2010/11/main" uri="{B97F6D7D-B522-45F9-BDA1-12C45D357490}">
          <x15:cacheHierarchy aggregatedColumn="2"/>
        </ext>
      </extLst>
    </cacheHierarchy>
    <cacheHierarchy uniqueName="[Measures].[Contagem Distinta de CLIENTE]" caption="Contagem Distinta de CLIENTE" measure="1" displayFolder="" measureGroup="Intervalo" count="0" hidden="1">
      <extLst>
        <ext xmlns:x15="http://schemas.microsoft.com/office/spreadsheetml/2010/11/main" uri="{B97F6D7D-B522-45F9-BDA1-12C45D357490}">
          <x15:cacheHierarchy aggregatedColumn="2"/>
        </ext>
      </extLst>
    </cacheHierarchy>
    <cacheHierarchy uniqueName="[Measures].[Soma de VALOR]" caption="Soma de VALOR" measure="1" displayFolder="" measureGroup="Intervalo" count="0" hidden="1">
      <extLst>
        <ext xmlns:x15="http://schemas.microsoft.com/office/spreadsheetml/2010/11/main" uri="{B97F6D7D-B522-45F9-BDA1-12C45D357490}">
          <x15:cacheHierarchy aggregatedColumn="1"/>
        </ext>
      </extLst>
    </cacheHierarchy>
    <cacheHierarchy uniqueName="[Measures].[Contagem de CONTRATO]" caption="Contagem de CONTRATO" measure="1" displayFolder="" measureGroup="Intervalo" count="0" hidden="1">
      <extLst>
        <ext xmlns:x15="http://schemas.microsoft.com/office/spreadsheetml/2010/11/main" uri="{B97F6D7D-B522-45F9-BDA1-12C45D357490}">
          <x15:cacheHierarchy aggregatedColumn="0"/>
        </ext>
      </extLst>
    </cacheHierarchy>
    <cacheHierarchy uniqueName="[Measures].[Contagem de CLIENTE 2]" caption="Contagem de CLIENTE 2" measure="1" displayFolder="" measureGroup="Intervalo 1" count="0" hidden="1">
      <extLst>
        <ext xmlns:x15="http://schemas.microsoft.com/office/spreadsheetml/2010/11/main" uri="{B97F6D7D-B522-45F9-BDA1-12C45D357490}">
          <x15:cacheHierarchy aggregatedColumn="8"/>
        </ext>
      </extLst>
    </cacheHierarchy>
    <cacheHierarchy uniqueName="[Measures].[Contagem de CONTRATO 2]" caption="Contagem de CONTRATO 2" measure="1" displayFolder="" measureGroup="Intervalo 1" count="0" hidden="1">
      <extLst>
        <ext xmlns:x15="http://schemas.microsoft.com/office/spreadsheetml/2010/11/main" uri="{B97F6D7D-B522-45F9-BDA1-12C45D357490}">
          <x15:cacheHierarchy aggregatedColumn="6"/>
        </ext>
      </extLst>
    </cacheHierarchy>
    <cacheHierarchy uniqueName="[Measures].[Soma de VALOR 2]" caption="Soma de VALOR 2" measure="1" displayFolder="" measureGroup="Intervalo 1" count="0" hidden="1">
      <extLst>
        <ext xmlns:x15="http://schemas.microsoft.com/office/spreadsheetml/2010/11/main" uri="{B97F6D7D-B522-45F9-BDA1-12C45D357490}">
          <x15:cacheHierarchy aggregatedColumn="7"/>
        </ext>
      </extLst>
    </cacheHierarchy>
    <cacheHierarchy uniqueName="[Measures].[Contagem Distinta de CONTRATO]" caption="Contagem Distinta de CONTRATO" measure="1" displayFolder="" measureGroup="Intervalo 1" count="0" hidden="1">
      <extLst>
        <ext xmlns:x15="http://schemas.microsoft.com/office/spreadsheetml/2010/11/main" uri="{B97F6D7D-B522-45F9-BDA1-12C45D357490}">
          <x15:cacheHierarchy aggregatedColumn="6"/>
        </ext>
      </extLst>
    </cacheHierarchy>
    <cacheHierarchy uniqueName="[Measures].[Contagem Distinta de CLIENTE 2]" caption="Contagem Distinta de CLIENTE 2" measure="1" displayFolder="" measureGroup="Intervalo 1" count="0" hidden="1">
      <extLst>
        <ext xmlns:x15="http://schemas.microsoft.com/office/spreadsheetml/2010/11/main" uri="{B97F6D7D-B522-45F9-BDA1-12C45D357490}">
          <x15:cacheHierarchy aggregatedColumn="8"/>
        </ext>
      </extLst>
    </cacheHierarchy>
  </cacheHierarchies>
  <kpis count="0"/>
  <dimensions count="5">
    <dimension name="Intervalo" uniqueName="[Intervalo]" caption="Intervalo"/>
    <dimension name="Intervalo 1" uniqueName="[Intervalo 1]" caption="Intervalo 1"/>
    <dimension measure="1" name="Measures" uniqueName="[Measures]" caption="Measures"/>
    <dimension name="Tabela2" uniqueName="[Tabela2]" caption="Tabela2"/>
    <dimension name="Tabela3" uniqueName="[Tabela3]" caption="Tabela3"/>
  </dimensions>
  <measureGroups count="4">
    <measureGroup name="Intervalo" caption="Intervalo"/>
    <measureGroup name="Intervalo 1" caption="Intervalo 1"/>
    <measureGroup name="Tabela2" caption="Tabela2"/>
    <measureGroup name="Tabela3" caption="Tabela3"/>
  </measureGroups>
  <maps count="4">
    <map measureGroup="0" dimension="0"/>
    <map measureGroup="1" dimension="1"/>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heus Carvalho" refreshedDate="46219.518717592589" backgroundQuery="1" createdVersion="8" refreshedVersion="8" minRefreshableVersion="3" recordCount="0" supportSubquery="1" supportAdvancedDrill="1" xr:uid="{54888BC4-B2AC-4F1C-8A5D-C5E92BB02769}">
  <cacheSource type="external" connectionId="1"/>
  <cacheFields count="9">
    <cacheField name="[Intervalo].[CLIENTE].[CLIENTE]" caption="CLIENTE" numFmtId="0" hierarchy="2" level="1">
      <sharedItems count="41">
        <s v="A.ENERGIA"/>
        <s v="AMCOR - MAUÁ"/>
        <s v="AMCOR RIGID PACKAGING CACHOEIRINHA"/>
        <s v="ASSURANT"/>
        <s v="ATENTO"/>
        <s v="AYOSHII"/>
        <s v="BIC MANAUS"/>
        <s v="BILD"/>
        <s v="BLACK &amp; DECKER"/>
        <s v="BONFIGLIOLI"/>
        <s v="BRANDILI"/>
        <s v="CA PESQUISA"/>
        <s v="CARGLASS"/>
        <s v="CHESTERTON"/>
        <s v="ENERSYS"/>
        <s v="ENERSYS FILIAL"/>
        <s v="ESSENTRA"/>
        <s v="FISHER"/>
        <s v="ITM LATIN AMERICA"/>
        <s v="LANKHORST - FILIAL"/>
        <s v="LANKHORST - MATRIZ"/>
        <s v="MAR GIRIUS"/>
        <s v="MARGIRIUS"/>
        <s v="METALAC"/>
        <s v="MODINE"/>
        <s v="NEUMAYER"/>
        <s v="NORDEX"/>
        <s v="ONS"/>
        <s v="PACAEMBU CONSTRUTORA"/>
        <s v="PHOENIX"/>
        <s v="PREDILECTA"/>
        <s v="PRIME IT"/>
        <s v="RAIA DROGASIL"/>
        <s v="RORAIMA ENERGIA"/>
        <s v="SCHOTT PHARMA - ITUPEVA"/>
        <s v="SOROCABA REFRESCOS"/>
        <s v="SOTREQ"/>
        <s v="VALMONT"/>
        <s v="WORLEY ENGENHARIA"/>
        <s v="ZOETIS COMÉRCIO - SP"/>
        <s v="ZOETIS INDUSTRIA - SP"/>
      </sharedItems>
    </cacheField>
    <cacheField name="[Intervalo].[CONTRATO].[CONTRATO]" caption="CONTRATO" numFmtId="0" level="1">
      <sharedItems count="53">
        <s v="153_2019_02_CS_SP_TA_08_2025_01 - A.ENERGIA - BPO_R SPEDS PIS-COFINS, REINF, ICMS-IPI 01-25 a 12-25 ECD e ECF 2026 ano 2025 - Assinado"/>
        <s v="206_2023_02_CS_SP_TA_02_2026_01 - AMCOR FLEXIBLES - SSR - ONESOURCE DF-e - 07-2026 a 06-2027"/>
        <s v="221_01_2024_CS_SP_TA 02_2026_01- AMCOR CACHOEIRINHA - SSR - ONESOURCE DFe - 06-2026 a 05-2027"/>
        <s v="212_2024_01_CS_SP_TA 03 - ASSURANT - SSR - ONESOURCE Tax One e DFe - 07-2026 a 06-2027"/>
        <s v="265_2026_01_CSI_SP_CP - ATENTO - SSR - ONESOURCE Tax One - 01-02-2026 a 31-01-2027"/>
        <s v="248_2025_03_CS_SP_CP"/>
        <s v="161_2020_02_CS_SP_TA_05_2025_01 - BIC - SSR -SMART - 08-2025 a 07-2026"/>
        <s v="162_2020_01_CS_SP_ TA_05_2025_01 - BIC - BPO_R - SPED ECD, ECF e BRGAP - 2026 Ano Base 2025"/>
        <s v="243_2025_01_CS_SP_TA 01_2026_01 - BILD - SSR - ONESOURCE Tax One e DFe 04-2026 a 03-2027"/>
        <s v="244_2025_02_CS_SP_TA_01_2025_07 - BLACK &amp; DECKER - SSR - ONESOURCE Tax One e DFe - 12-2025 a 12-2026"/>
        <s v="231_2025_01_CSI_SP_TA 01_2025_01 - BONFIGLIOLI - BPO_R - SPED REINF (01-2026 a 12-2026)"/>
        <s v="122_2018_02_CS_SP_TA_07_2025_02_BRANDILI - SSR - Legado SMART, ONESOURCE Tax One e DFe 09-2025 a 08-2026"/>
        <s v="197_2023_02_CS_SP_TA_03_2025_03 - BRANDILI - SUBSCRIÇÃO - ONESOURCE Tax One, ONESOURCE DF-e - 01-2026 a 12-2026"/>
        <s v="213_2023_03_CS_SP_TA_02_2026_01_CA PESQUISA - SSR - Onesource Tax One E DFe - 2026-01 to 2026-12"/>
        <s v="256_2025_04_CS_SP_CP - CA PESQUISA - SUBSCRIÇÃO - ONESOURCE Tax One"/>
        <s v="226_2024_02_CSI _SP_TA_01_2025_01 - CARGLASS - BPO_R - SPED REINF - 09-2025 a 08-2026"/>
        <s v="199_2023_01_CSI _SP_TA_03_2025_01 - CHESTERTON - BPO_R - REINF 2.1.1. - 01-2026 a 12-2026"/>
        <s v="170_2021_01_CS_SP_TA_03_2026_01 - ENERSYS - SSR - SMART Tax One 07-2026 a 06-2027"/>
        <s v="171_2021_02_CS_SP_TA_03_2025_04 - ENERSYS - SUBSCRIÇÃO - VERO NFe SaaS  07-2023 a 06-2025 e BPO_R ECF 2022/2023"/>
        <s v="252_2025_02_CS_SP_CP - ENERSYS - SUBSCRIÇÃO - ONESOURCE Tax One - 02-09-2025 a 03-09-2026"/>
        <s v="219_2024_01_CS_SP_TA 01_ESSENTRA - SUBSCRIÇÃO - Conector CSHub - 06-2025 a 05-2026"/>
        <s v="230_2025_03_CS_SP_TA 01 - ESSENTRA - SSR - ONESOURCE Tax One - 01-2026 a 12-2026"/>
        <s v="232_2025_01_CSI_SP_TA 01 - ESSENTRA - BPO_R - ECD e ECF - 2027 base 2026"/>
        <s v="246_2025_02_CS_SP_TA 01 - ESSENTRA - SUBSCRIÇÃO - ONESOURCE Tax One 30-06-2026 a 29-07-2027"/>
        <s v="250_2025_01_CS_SP_TA 01 - ESSENTRA - SUBSCRIÇÃO - ONESOURCE DFe - 27-08-2026 a 28-08-2027"/>
        <s v="150_2019_01_CS_SP_TA_06_2025_01 - FISHER - SSR - ONESOURCE Tax One e DFe 01-2026 a 12-2026"/>
        <s v="227_2024_01_CSI _SP_TA 02_2025_02 - ITM - BPO_R - SPED PIS-COFINS_ICMS-IPI_REINF_O.E_GNRE ? 10-2025 a 09-2026"/>
        <s v="258_2025_02_CS_SP_CP - ITM - SUBSCRIÇÃO - ONESOURCE DFe - 22-12-2025 a 21-12-2026"/>
        <s v="058_2017_01_CS_SP_TA_09_2026_01 - LANKHORST - SSR - ONESOURCE Tax One e DFe 01-2026 a 07-2026"/>
        <s v="233_2025_02_CSI_SP_TA 01_2025_01 - LANKHORST - SUBSCRIÇÃO - CSHub (01-2026 a 12-2026)"/>
        <s v="245_2025_02_CS_SP_CP_LANKHORST - SUBSCRIÇÃO - ONESOURCE Tax One, ONESOURCE DF-e - 07-2025 a 06-2026"/>
        <s v="229_2024_01_CS_SP_TA 01_2025_01 - MAR GIRIUS - SUBSCRIÇÃO - CS Hub - 12-2025 a 11-2026"/>
        <s v="201_2023_01_CS_SP_TA_03_2026_01_ MAR GIRIUS - SSR - ONESOURCE Tax One 03-2026 a 02-2027"/>
        <s v="208_2025_02_CS_SP_TA 02 - METALAC - SUBSCRIÇÃO - CS-Hub - 06-2025 a 05-2026"/>
        <s v="217_2024_03_CS_SP_TA 02_2026_01 - METALAC - SSR - ONESOURCE TAX ONE? 06-2026 a 05-2027"/>
        <s v="203_2023_02_CS_SP_TA_03_2026_01 - MODINE - SSR - ONESOURCE Tax One e DF-e - 04-2026 a 03-2027"/>
        <s v="107_2018_03_CS_SP_TA_08_2026_01 - NEUMAYER - SSR - ONESOURCE Tax One e DFe - 03-2026 a 02-2027"/>
        <s v="225_2024_01_CS_SP_TA 02_NEUMAYER- SUBSCRIÇÃO - Conector CSHub - 07-2026 a 06-2027"/>
        <s v="110_2018_02_CS_SP_TA_08 - NORDEX - SSR - SMART e DFe - 04-2026 a 03-2027"/>
        <s v="194_2022_02_CS_SP_TA_01_2024_03 - ONS - SSR ONESOURCE Tax One e DFe - 01-2025 a 12-2026 e BPO ECD e ECF 2025 e 2026 Ano Base 2024 e 2025"/>
        <s v="234_2025_02_CS_SP_TA 01 - PACAEMBU - SSR - ONESOURCE Tax One e DFe -12-2025 a 11-2026"/>
        <s v="192_2023_01_CS_SP_TA_03_2026_01_PHOENIX - SSR - ONESOURCE Tax One, DFe e SUBSCRIÇÃO CSHub - 01-2026 a 12-2026"/>
        <s v="260_2025_01_CS_SP_CP - PREDILECTA - SUBSCRIÇÃO - CSHub Produzir GO 01-2026 a 12-2026v"/>
        <s v="344_01_2023_CS_SP_TA_03_2026_02 - UNITED_PRIME - SSR - ONESOURCE Tax One 03-2026 a 02-2027"/>
        <s v="254_2025_04_CS_SP_CP - RAIA DROGASIL - BPO_R - ECF e ECD 2026 Ano Base 2025"/>
        <s v="262_2024_01_CSI_SP_TA_03_2026_01 - RORAIMA ENERGIA - BPO_R SPEDS PIS-COFINS, REINF, ICMS-IPI 01-2026 a 12-2026 ECD e ECF 2026 ano base 2025 - SUPRESSÃO VALOR"/>
        <s v="141_2019_02_CS_SP_TA_07_2025_01 - SCHOTT - SSR - ONESOURCE Tax One - 05-2026 a 04-2027 - BPO_R ECD e ECF 2026 ano base 2025"/>
        <s v="158_2020_02_CS_SP_TA_07_2025_01 - S.REFRESCOS_SSR - ONESOURCE Tax One - 01-2026 a 12-2026"/>
        <s v="084_2017_01_CS_SP_TA_08_2025_02 - SOTREQ - SSR - ONESOURCE DFe - 10-2025 a 09-2026"/>
        <s v="116_2018_02_CS_SP_TA_08_2026_03 - VALMONT - SSR - SMART; DFE e ONESOURCE REINF 04-2026 a 03-2027"/>
        <s v="149_2019_01_CS_SP_TA_06_2025_01_WORLEY - SSR - Legado SMART e DFE - 08-2025 a 07- 2026"/>
        <s v="249_2024_01_CS_SP_TA 01_2025_01 - ZOETIS COM - SSR - Tax One, DFe e SUBSCRIÇÃO VERO GNRE - 10-2025 a 09-2026"/>
        <s v="134_2019_01_CS_SP_TA_07_2025_01 - ZOETIS - SSR - Tax One, DFe e SUBSCRIÇÃO VERO GNRE - 10-2025 a 09-2026"/>
      </sharedItems>
    </cacheField>
    <cacheField name="[Intervalo].[OBSERVAÇÃO].[OBSERVAÇÃO]" caption="OBSERVAÇÃO" numFmtId="0" hierarchy="5" level="1">
      <sharedItems count="4">
        <s v="ATIVO"/>
        <s v="EM FLUXO DE RENOVAÇÃO"/>
        <s v="NÃO RENOVARÁ"/>
        <s v="RENOVADO"/>
      </sharedItems>
    </cacheField>
    <cacheField name="[Measures].[Contagem Distinta de CLIENTE]" caption="Contagem Distinta de CLIENTE" numFmtId="0" hierarchy="39" level="32767"/>
    <cacheField name="[Measures].[Contagem de CONTRATO]" caption="Contagem de CONTRATO" numFmtId="0" hierarchy="41" level="32767"/>
    <cacheField name="[Measures].[Soma de VALOR]" caption="Soma de VALOR" numFmtId="0" hierarchy="40" level="32767"/>
    <cacheField name="[Intervalo].[QUARTER].[QUARTER]" caption="QUARTER" numFmtId="0" hierarchy="4" level="1">
      <sharedItems containsSemiMixedTypes="0" containsNonDate="0" containsString="0"/>
    </cacheField>
    <cacheField name="[Tabela3].[OBSERVAÇÃO].[OBSERVAÇÃO]" caption="OBSERVAÇÃO" numFmtId="0" hierarchy="24" level="1">
      <sharedItems containsSemiMixedTypes="0" containsNonDate="0" containsString="0"/>
    </cacheField>
    <cacheField name="[Tabela3].[QUARTER].[QUARTER]" caption="QUARTER" numFmtId="0" hierarchy="23" level="1">
      <sharedItems containsSemiMixedTypes="0" containsNonDate="0" containsString="0"/>
    </cacheField>
  </cacheFields>
  <cacheHierarchies count="47">
    <cacheHierarchy uniqueName="[Intervalo].[CONTRATO]" caption="CONTRATO" attribute="1" defaultMemberUniqueName="[Intervalo].[CONTRATO].[All]" allUniqueName="[Intervalo].[CONTRATO].[All]" dimensionUniqueName="[Intervalo]" displayFolder="" count="2" memberValueDatatype="130" unbalanced="0">
      <fieldsUsage count="2">
        <fieldUsage x="-1"/>
        <fieldUsage x="1"/>
      </fieldsUsage>
    </cacheHierarchy>
    <cacheHierarchy uniqueName="[Intervalo].[VALOR]" caption="VALOR" attribute="1" defaultMemberUniqueName="[Intervalo].[VALOR].[All]" allUniqueName="[Intervalo].[VALOR].[All]" dimensionUniqueName="[Intervalo]" displayFolder="" count="0" memberValueDatatype="5" unbalanced="0"/>
    <cacheHierarchy uniqueName="[Intervalo].[CLIENTE]" caption="CLIENTE" attribute="1" defaultMemberUniqueName="[Intervalo].[CLIENTE].[All]" allUniqueName="[Intervalo].[CLIENTE].[All]" dimensionUniqueName="[Intervalo]" displayFolder="" count="2" memberValueDatatype="130" unbalanced="0">
      <fieldsUsage count="2">
        <fieldUsage x="-1"/>
        <fieldUsage x="0"/>
      </fieldsUsage>
    </cacheHierarchy>
    <cacheHierarchy uniqueName="[Intervalo].[VIGENCIA]" caption="VIGENCIA" attribute="1" time="1" defaultMemberUniqueName="[Intervalo].[VIGENCIA].[All]" allUniqueName="[Intervalo].[VIGENCIA].[All]" dimensionUniqueName="[Intervalo]" displayFolder="" count="0" memberValueDatatype="7" unbalanced="0"/>
    <cacheHierarchy uniqueName="[Intervalo].[QUARTER]" caption="QUARTER" attribute="1" defaultMemberUniqueName="[Intervalo].[QUARTER].[All]" allUniqueName="[Intervalo].[QUARTER].[All]" dimensionUniqueName="[Intervalo]" displayFolder="" count="2" memberValueDatatype="130" unbalanced="0">
      <fieldsUsage count="2">
        <fieldUsage x="-1"/>
        <fieldUsage x="6"/>
      </fieldsUsage>
    </cacheHierarchy>
    <cacheHierarchy uniqueName="[Intervalo].[OBSERVAÇÃO]" caption="OBSERVAÇÃO" attribute="1" defaultMemberUniqueName="[Intervalo].[OBSERVAÇÃO].[All]" allUniqueName="[Intervalo].[OBSERVAÇÃO].[All]" dimensionUniqueName="[Intervalo]" displayFolder="" count="2" memberValueDatatype="130" unbalanced="0">
      <fieldsUsage count="2">
        <fieldUsage x="-1"/>
        <fieldUsage x="2"/>
      </fieldsUsage>
    </cacheHierarchy>
    <cacheHierarchy uniqueName="[Intervalo 1].[CONTRATO]" caption="CONTRATO" attribute="1" defaultMemberUniqueName="[Intervalo 1].[CONTRATO].[All]" allUniqueName="[Intervalo 1].[CONTRATO].[All]" dimensionUniqueName="[Intervalo 1]" displayFolder="" count="0" memberValueDatatype="130" unbalanced="0"/>
    <cacheHierarchy uniqueName="[Intervalo 1].[VALOR]" caption="VALOR" attribute="1" defaultMemberUniqueName="[Intervalo 1].[VALOR].[All]" allUniqueName="[Intervalo 1].[VALOR].[All]" dimensionUniqueName="[Intervalo 1]" displayFolder="" count="0" memberValueDatatype="5" unbalanced="0"/>
    <cacheHierarchy uniqueName="[Intervalo 1].[CLIENTE]" caption="CLIENTE" attribute="1" defaultMemberUniqueName="[Intervalo 1].[CLIENTE].[All]" allUniqueName="[Intervalo 1].[CLIENTE].[All]" dimensionUniqueName="[Intervalo 1]" displayFolder="" count="0" memberValueDatatype="130" unbalanced="0"/>
    <cacheHierarchy uniqueName="[Intervalo 1].[VIGENCIA]" caption="VIGENCIA" attribute="1" time="1" defaultMemberUniqueName="[Intervalo 1].[VIGENCIA].[All]" allUniqueName="[Intervalo 1].[VIGENCIA].[All]" dimensionUniqueName="[Intervalo 1]" displayFolder="" count="0" memberValueDatatype="7" unbalanced="0"/>
    <cacheHierarchy uniqueName="[Intervalo 1].[QUARTER]" caption="QUARTER" attribute="1" defaultMemberUniqueName="[Intervalo 1].[QUARTER].[All]" allUniqueName="[Intervalo 1].[QUARTER].[All]" dimensionUniqueName="[Intervalo 1]" displayFolder="" count="0" memberValueDatatype="130" unbalanced="0"/>
    <cacheHierarchy uniqueName="[Intervalo 1].[OBSERVAÇÃO]" caption="OBSERVAÇÃO" attribute="1" defaultMemberUniqueName="[Intervalo 1].[OBSERVAÇÃO].[All]" allUniqueName="[Intervalo 1].[OBSERVAÇÃO].[All]" dimensionUniqueName="[Intervalo 1]" displayFolder="" count="0" memberValueDatatype="130" unbalanced="0"/>
    <cacheHierarchy uniqueName="[Tabela2].[PRODUTO]" caption="PRODUTO" attribute="1" defaultMemberUniqueName="[Tabela2].[PRODUTO].[All]" allUniqueName="[Tabela2].[PRODUTO].[All]" dimensionUniqueName="[Tabela2]" displayFolder="" count="0" memberValueDatatype="130" unbalanced="0"/>
    <cacheHierarchy uniqueName="[Tabela2].[CLIENTE]" caption="CLIENTE" attribute="1" defaultMemberUniqueName="[Tabela2].[CLIENTE].[All]" allUniqueName="[Tabela2].[CLIENTE].[All]" dimensionUniqueName="[Tabela2]" displayFolder="" count="0" memberValueDatatype="130" unbalanced="0"/>
    <cacheHierarchy uniqueName="[Tabela2].[VALOR]" caption="VALOR" attribute="1" defaultMemberUniqueName="[Tabela2].[VALOR].[All]" allUniqueName="[Tabela2].[VALOR].[All]" dimensionUniqueName="[Tabela2]" displayFolder="" count="0" memberValueDatatype="5" unbalanced="0"/>
    <cacheHierarchy uniqueName="[Tabela2].[EXECUTIVO]" caption="EXECUTIVO" attribute="1" defaultMemberUniqueName="[Tabela2].[EXECUTIVO].[All]" allUniqueName="[Tabela2].[EXECUTIVO].[All]" dimensionUniqueName="[Tabela2]" displayFolder="" count="0" memberValueDatatype="130" unbalanced="0"/>
    <cacheHierarchy uniqueName="[Tabela2].[QUARTER]" caption="QUARTER" attribute="1" defaultMemberUniqueName="[Tabela2].[QUARTER].[All]" allUniqueName="[Tabela2].[QUARTER].[All]" dimensionUniqueName="[Tabela2]" displayFolder="" count="0" memberValueDatatype="130" unbalanced="0"/>
    <cacheHierarchy uniqueName="[Tabela2].[%]" caption="%" attribute="1" defaultMemberUniqueName="[Tabela2].[%].[All]" allUniqueName="[Tabela2].[%].[All]" dimensionUniqueName="[Tabela2]" displayFolder="" count="0" memberValueDatatype="5" unbalanced="0"/>
    <cacheHierarchy uniqueName="[Tabela2].[OBSERVAÇÃO]" caption="OBSERVAÇÃO" attribute="1" defaultMemberUniqueName="[Tabela2].[OBSERVAÇÃO].[All]" allUniqueName="[Tabela2].[OBSERVAÇÃO].[All]" dimensionUniqueName="[Tabela2]" displayFolder="" count="0" memberValueDatatype="130" unbalanced="0"/>
    <cacheHierarchy uniqueName="[Tabela3].[CONTRATO]" caption="CONTRATO" attribute="1" defaultMemberUniqueName="[Tabela3].[CONTRATO].[All]" allUniqueName="[Tabela3].[CONTRATO].[All]" dimensionUniqueName="[Tabela3]" displayFolder="" count="0" memberValueDatatype="130" unbalanced="0"/>
    <cacheHierarchy uniqueName="[Tabela3].[VALOR ***ALTERAR***]" caption="VALOR ***ALTERAR***" attribute="1" defaultMemberUniqueName="[Tabela3].[VALOR ***ALTERAR***].[All]" allUniqueName="[Tabela3].[VALOR ***ALTERAR***].[All]" dimensionUniqueName="[Tabela3]" displayFolder="" count="0" memberValueDatatype="5" unbalanced="0"/>
    <cacheHierarchy uniqueName="[Tabela3].[CLIENTE]" caption="CLIENTE" attribute="1" defaultMemberUniqueName="[Tabela3].[CLIENTE].[All]" allUniqueName="[Tabela3].[CLIENTE].[All]" dimensionUniqueName="[Tabela3]" displayFolder="" count="0" memberValueDatatype="130" unbalanced="0"/>
    <cacheHierarchy uniqueName="[Tabela3].[VIGENCIA]" caption="VIGENCIA" attribute="1" time="1" defaultMemberUniqueName="[Tabela3].[VIGENCIA].[All]" allUniqueName="[Tabela3].[VIGENCIA].[All]" dimensionUniqueName="[Tabela3]" displayFolder="" count="0" memberValueDatatype="7" unbalanced="0"/>
    <cacheHierarchy uniqueName="[Tabela3].[QUARTER]" caption="QUARTER" attribute="1" defaultMemberUniqueName="[Tabela3].[QUARTER].[All]" allUniqueName="[Tabela3].[QUARTER].[All]" dimensionUniqueName="[Tabela3]" displayFolder="" count="2" memberValueDatatype="130" unbalanced="0">
      <fieldsUsage count="2">
        <fieldUsage x="-1"/>
        <fieldUsage x="8"/>
      </fieldsUsage>
    </cacheHierarchy>
    <cacheHierarchy uniqueName="[Tabela3].[OBSERVAÇÃO]" caption="OBSERVAÇÃO" attribute="1" defaultMemberUniqueName="[Tabela3].[OBSERVAÇÃO].[All]" allUniqueName="[Tabela3].[OBSERVAÇÃO].[All]" dimensionUniqueName="[Tabela3]" displayFolder="" count="2" memberValueDatatype="130" unbalanced="0">
      <fieldsUsage count="2">
        <fieldUsage x="-1"/>
        <fieldUsage x="7"/>
      </fieldsUsage>
    </cacheHierarchy>
    <cacheHierarchy uniqueName="[Measures].[__XL_Count Tabela3]" caption="__XL_Count Tabela3" measure="1" displayFolder="" measureGroup="Tabela3" count="0" hidden="1"/>
    <cacheHierarchy uniqueName="[Measures].[__XL_Count Tabela2]" caption="__XL_Count Tabela2" measure="1" displayFolder="" measureGroup="Tabela2" count="0" hidden="1"/>
    <cacheHierarchy uniqueName="[Measures].[__XL_Count Intervalo]" caption="__XL_Count Intervalo" measure="1" displayFolder="" measureGroup="Intervalo" count="0" hidden="1"/>
    <cacheHierarchy uniqueName="[Measures].[__XL_Count Intervalo 1]" caption="__XL_Count Intervalo 1" measure="1" displayFolder="" measureGroup="Intervalo 1" count="0" hidden="1"/>
    <cacheHierarchy uniqueName="[Measures].[__No measures defined]" caption="__No measures defined" measure="1" displayFolder="" count="0" hidden="1"/>
    <cacheHierarchy uniqueName="[Measures].[Count of CONTRATO]" caption="Count of CONTRATO" measure="1" displayFolder="" measureGroup="Tabela3" count="0" hidden="1">
      <extLst>
        <ext xmlns:x15="http://schemas.microsoft.com/office/spreadsheetml/2010/11/main" uri="{B97F6D7D-B522-45F9-BDA1-12C45D357490}">
          <x15:cacheHierarchy aggregatedColumn="19"/>
        </ext>
      </extLst>
    </cacheHierarchy>
    <cacheHierarchy uniqueName="[Measures].[Count of CLIENTE]" caption="Count of CLIENTE" measure="1" displayFolder="" measureGroup="Tabela3" count="0" hidden="1">
      <extLst>
        <ext xmlns:x15="http://schemas.microsoft.com/office/spreadsheetml/2010/11/main" uri="{B97F6D7D-B522-45F9-BDA1-12C45D357490}">
          <x15:cacheHierarchy aggregatedColumn="21"/>
        </ext>
      </extLst>
    </cacheHierarchy>
    <cacheHierarchy uniqueName="[Measures].[Distinct Count of CLIENTE]" caption="Distinct Count of CLIENTE" measure="1" displayFolder="" measureGroup="Tabela3" count="0" hidden="1">
      <extLst>
        <ext xmlns:x15="http://schemas.microsoft.com/office/spreadsheetml/2010/11/main" uri="{B97F6D7D-B522-45F9-BDA1-12C45D357490}">
          <x15:cacheHierarchy aggregatedColumn="21"/>
        </ext>
      </extLst>
    </cacheHierarchy>
    <cacheHierarchy uniqueName="[Measures].[Sum of VALOR ***ALTERAR***]" caption="Sum of VALOR ***ALTERAR***" measure="1" displayFolder="" measureGroup="Tabela3" count="0" hidden="1">
      <extLst>
        <ext xmlns:x15="http://schemas.microsoft.com/office/spreadsheetml/2010/11/main" uri="{B97F6D7D-B522-45F9-BDA1-12C45D357490}">
          <x15:cacheHierarchy aggregatedColumn="20"/>
        </ext>
      </extLst>
    </cacheHierarchy>
    <cacheHierarchy uniqueName="[Measures].[Count of OBSERVAÇÃO]" caption="Count of OBSERVAÇÃO" measure="1" displayFolder="" measureGroup="Tabela3" count="0" hidden="1">
      <extLst>
        <ext xmlns:x15="http://schemas.microsoft.com/office/spreadsheetml/2010/11/main" uri="{B97F6D7D-B522-45F9-BDA1-12C45D357490}">
          <x15:cacheHierarchy aggregatedColumn="24"/>
        </ext>
      </extLst>
    </cacheHierarchy>
    <cacheHierarchy uniqueName="[Measures].[Sum of VALOR]" caption="Sum of VALOR" measure="1" displayFolder="" measureGroup="Tabela2" count="0" hidden="1">
      <extLst>
        <ext xmlns:x15="http://schemas.microsoft.com/office/spreadsheetml/2010/11/main" uri="{B97F6D7D-B522-45F9-BDA1-12C45D357490}">
          <x15:cacheHierarchy aggregatedColumn="14"/>
        </ext>
      </extLst>
    </cacheHierarchy>
    <cacheHierarchy uniqueName="[Measures].[Contagem de PRODUTO]" caption="Contagem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istinta de PRODUTO]" caption="Contagem Distinta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e CLIENTE]" caption="Contagem de CLIENTE" measure="1" displayFolder="" measureGroup="Intervalo" count="0" hidden="1">
      <extLst>
        <ext xmlns:x15="http://schemas.microsoft.com/office/spreadsheetml/2010/11/main" uri="{B97F6D7D-B522-45F9-BDA1-12C45D357490}">
          <x15:cacheHierarchy aggregatedColumn="2"/>
        </ext>
      </extLst>
    </cacheHierarchy>
    <cacheHierarchy uniqueName="[Measures].[Contagem Distinta de CLIENTE]" caption="Contagem Distinta de CLIENTE" measure="1" displayFolder="" measureGroup="Intervalo" count="0" oneField="1" hidden="1">
      <fieldsUsage count="1">
        <fieldUsage x="3"/>
      </fieldsUsage>
      <extLst>
        <ext xmlns:x15="http://schemas.microsoft.com/office/spreadsheetml/2010/11/main" uri="{B97F6D7D-B522-45F9-BDA1-12C45D357490}">
          <x15:cacheHierarchy aggregatedColumn="2"/>
        </ext>
      </extLst>
    </cacheHierarchy>
    <cacheHierarchy uniqueName="[Measures].[Soma de VALOR]" caption="Soma de VALOR" measure="1" displayFolder="" measureGroup="Intervalo" count="0" oneField="1" hidden="1">
      <fieldsUsage count="1">
        <fieldUsage x="5"/>
      </fieldsUsage>
      <extLst>
        <ext xmlns:x15="http://schemas.microsoft.com/office/spreadsheetml/2010/11/main" uri="{B97F6D7D-B522-45F9-BDA1-12C45D357490}">
          <x15:cacheHierarchy aggregatedColumn="1"/>
        </ext>
      </extLst>
    </cacheHierarchy>
    <cacheHierarchy uniqueName="[Measures].[Contagem de CONTRATO]" caption="Contagem de CONTRATO" measure="1" displayFolder="" measureGroup="Intervalo" count="0" oneField="1" hidden="1">
      <fieldsUsage count="1">
        <fieldUsage x="4"/>
      </fieldsUsage>
      <extLst>
        <ext xmlns:x15="http://schemas.microsoft.com/office/spreadsheetml/2010/11/main" uri="{B97F6D7D-B522-45F9-BDA1-12C45D357490}">
          <x15:cacheHierarchy aggregatedColumn="0"/>
        </ext>
      </extLst>
    </cacheHierarchy>
    <cacheHierarchy uniqueName="[Measures].[Contagem de CLIENTE 2]" caption="Contagem de CLIENTE 2" measure="1" displayFolder="" measureGroup="Intervalo 1" count="0" hidden="1">
      <extLst>
        <ext xmlns:x15="http://schemas.microsoft.com/office/spreadsheetml/2010/11/main" uri="{B97F6D7D-B522-45F9-BDA1-12C45D357490}">
          <x15:cacheHierarchy aggregatedColumn="8"/>
        </ext>
      </extLst>
    </cacheHierarchy>
    <cacheHierarchy uniqueName="[Measures].[Contagem de CONTRATO 2]" caption="Contagem de CONTRATO 2" measure="1" displayFolder="" measureGroup="Intervalo 1" count="0" hidden="1">
      <extLst>
        <ext xmlns:x15="http://schemas.microsoft.com/office/spreadsheetml/2010/11/main" uri="{B97F6D7D-B522-45F9-BDA1-12C45D357490}">
          <x15:cacheHierarchy aggregatedColumn="6"/>
        </ext>
      </extLst>
    </cacheHierarchy>
    <cacheHierarchy uniqueName="[Measures].[Soma de VALOR 2]" caption="Soma de VALOR 2" measure="1" displayFolder="" measureGroup="Intervalo 1" count="0" hidden="1">
      <extLst>
        <ext xmlns:x15="http://schemas.microsoft.com/office/spreadsheetml/2010/11/main" uri="{B97F6D7D-B522-45F9-BDA1-12C45D357490}">
          <x15:cacheHierarchy aggregatedColumn="7"/>
        </ext>
      </extLst>
    </cacheHierarchy>
    <cacheHierarchy uniqueName="[Measures].[Contagem Distinta de CONTRATO]" caption="Contagem Distinta de CONTRATO" measure="1" displayFolder="" measureGroup="Intervalo 1" count="0" hidden="1">
      <extLst>
        <ext xmlns:x15="http://schemas.microsoft.com/office/spreadsheetml/2010/11/main" uri="{B97F6D7D-B522-45F9-BDA1-12C45D357490}">
          <x15:cacheHierarchy aggregatedColumn="6"/>
        </ext>
      </extLst>
    </cacheHierarchy>
    <cacheHierarchy uniqueName="[Measures].[Contagem Distinta de CLIENTE 2]" caption="Contagem Distinta de CLIENTE 2" measure="1" displayFolder="" measureGroup="Intervalo 1" count="0" hidden="1">
      <extLst>
        <ext xmlns:x15="http://schemas.microsoft.com/office/spreadsheetml/2010/11/main" uri="{B97F6D7D-B522-45F9-BDA1-12C45D357490}">
          <x15:cacheHierarchy aggregatedColumn="8"/>
        </ext>
      </extLst>
    </cacheHierarchy>
  </cacheHierarchies>
  <kpis count="0"/>
  <dimensions count="5">
    <dimension name="Intervalo" uniqueName="[Intervalo]" caption="Intervalo"/>
    <dimension name="Intervalo 1" uniqueName="[Intervalo 1]" caption="Intervalo 1"/>
    <dimension measure="1" name="Measures" uniqueName="[Measures]" caption="Measures"/>
    <dimension name="Tabela2" uniqueName="[Tabela2]" caption="Tabela2"/>
    <dimension name="Tabela3" uniqueName="[Tabela3]" caption="Tabela3"/>
  </dimensions>
  <measureGroups count="4">
    <measureGroup name="Intervalo" caption="Intervalo"/>
    <measureGroup name="Intervalo 1" caption="Intervalo 1"/>
    <measureGroup name="Tabela2" caption="Tabela2"/>
    <measureGroup name="Tabela3" caption="Tabela3"/>
  </measureGroups>
  <maps count="4">
    <map measureGroup="0" dimension="0"/>
    <map measureGroup="1" dimension="1"/>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heus Carvalho" refreshedDate="46219.518719097221" backgroundQuery="1" createdVersion="8" refreshedVersion="8" minRefreshableVersion="3" recordCount="0" supportSubquery="1" supportAdvancedDrill="1" xr:uid="{A1E4E867-DAE4-44B9-9F95-E637BE9B84C0}">
  <cacheSource type="external" connectionId="1"/>
  <cacheFields count="10">
    <cacheField name="[Tabela3].[CLIENTE].[CLIENTE]" caption="CLIENTE" numFmtId="0" hierarchy="21" level="1">
      <sharedItems count="41">
        <s v="A.ENERGIA"/>
        <s v="AMCOR - MAUÁ"/>
        <s v="AMCOR RIGID PACKAGING CACHOEIRINHA"/>
        <s v="ASSURANT"/>
        <s v="ATENTO"/>
        <s v="AYOSHII"/>
        <s v="BIC MANAUS"/>
        <s v="BILD"/>
        <s v="BLACK &amp; DECKER"/>
        <s v="BONFIGLIOLI"/>
        <s v="BRANDILI"/>
        <s v="CA PESQUISA"/>
        <s v="CARGLASS"/>
        <s v="CHESTERTON"/>
        <s v="ENERSYS"/>
        <s v="ENERSYS FILIAL"/>
        <s v="ESSENTRA"/>
        <s v="FISHER"/>
        <s v="ITM LATIN AMERICA"/>
        <s v="LANKHORST - FILIAL"/>
        <s v="LANKHORST - MATRIZ"/>
        <s v="MAR GIRIUS"/>
        <s v="MARGIRIUS"/>
        <s v="METALAC"/>
        <s v="MODINE"/>
        <s v="NEUMAYER"/>
        <s v="NORDEX"/>
        <s v="ONS"/>
        <s v="PACAEMBU CONSTRUTORA"/>
        <s v="PHOENIX"/>
        <s v="PREDILECTA"/>
        <s v="PRIME IT"/>
        <s v="RAIA DROGASIL"/>
        <s v="RORAIMA ENERGIA"/>
        <s v="SCHOTT PHARMA - ITUPEVA"/>
        <s v="SOROCABA REFRESCOS"/>
        <s v="SOTREQ"/>
        <s v="VALMONT"/>
        <s v="WORLEY ENGENHARIA"/>
        <s v="ZOETIS COMÉRCIO - SP"/>
        <s v="ZOETIS INDUSTRIA - SP"/>
      </sharedItems>
    </cacheField>
    <cacheField name="[Intervalo].[QUARTER].[QUARTER]" caption="QUARTER" numFmtId="0" hierarchy="4" level="1">
      <sharedItems containsSemiMixedTypes="0" containsNonDate="0" containsString="0"/>
    </cacheField>
    <cacheField name="[Intervalo].[CLIENTE].[CLIENTE]" caption="CLIENTE" numFmtId="0" hierarchy="2" level="1">
      <sharedItems count="41">
        <s v="A.ENERGIA"/>
        <s v="AMCOR - MAUÁ"/>
        <s v="AMCOR RIGID PACKAGING CACHOEIRINHA"/>
        <s v="ASSURANT"/>
        <s v="ATENTO"/>
        <s v="AYOSHII"/>
        <s v="BIC MANAUS"/>
        <s v="BILD"/>
        <s v="BLACK &amp; DECKER"/>
        <s v="BONFIGLIOLI"/>
        <s v="BRANDILI"/>
        <s v="CA PESQUISA"/>
        <s v="CARGLASS"/>
        <s v="CHESTERTON"/>
        <s v="ENERSYS"/>
        <s v="ENERSYS FILIAL"/>
        <s v="ESSENTRA"/>
        <s v="FISHER"/>
        <s v="ITM LATIN AMERICA"/>
        <s v="LANKHORST - FILIAL"/>
        <s v="LANKHORST - MATRIZ"/>
        <s v="MAR GIRIUS"/>
        <s v="MARGIRIUS"/>
        <s v="METALAC"/>
        <s v="MODINE"/>
        <s v="NEUMAYER"/>
        <s v="NORDEX"/>
        <s v="ONS"/>
        <s v="PACAEMBU CONSTRUTORA"/>
        <s v="PHOENIX"/>
        <s v="PREDILECTA"/>
        <s v="PRIME IT"/>
        <s v="RAIA DROGASIL"/>
        <s v="RORAIMA ENERGIA"/>
        <s v="SCHOTT PHARMA - ITUPEVA"/>
        <s v="SOROCABA REFRESCOS"/>
        <s v="SOTREQ"/>
        <s v="VALMONT"/>
        <s v="WORLEY ENGENHARIA"/>
        <s v="ZOETIS COMÉRCIO - SP"/>
        <s v="ZOETIS INDUSTRIA - SP"/>
      </sharedItems>
    </cacheField>
    <cacheField name="[Intervalo].[CONTRATO].[CONTRATO]" caption="CONTRATO" numFmtId="0" level="1">
      <sharedItems count="53">
        <s v="153_2019_02_CS_SP_TA_08_2025_01 - A.ENERGIA - BPO_R SPEDS PIS-COFINS, REINF, ICMS-IPI 01-25 a 12-25 ECD e ECF 2026 ano 2025 - Assinado"/>
        <s v="206_2023_02_CS_SP_TA_02_2026_01 - AMCOR FLEXIBLES - SSR - ONESOURCE DF-e - 07-2026 a 06-2027"/>
        <s v="221_01_2024_CS_SP_TA 02_2026_01- AMCOR CACHOEIRINHA - SSR - ONESOURCE DFe - 06-2026 a 05-2027"/>
        <s v="212_2024_01_CS_SP_TA 03 - ASSURANT - SSR - ONESOURCE Tax One e DFe - 07-2026 a 06-2027"/>
        <s v="265_2026_01_CSI_SP_CP - ATENTO - SSR - ONESOURCE Tax One - 01-02-2026 a 31-01-2027"/>
        <s v="248_2025_03_CS_SP_CP"/>
        <s v="161_2020_02_CS_SP_TA_05_2025_01 - BIC - SSR -SMART - 08-2025 a 07-2026"/>
        <s v="162_2020_01_CS_SP_ TA_05_2025_01 - BIC - BPO_R - SPED ECD, ECF e BRGAP - 2026 Ano Base 2025"/>
        <s v="243_2025_01_CS_SP_TA 01_2026_01 - BILD - SSR - ONESOURCE Tax One e DFe 04-2026 a 03-2027"/>
        <s v="244_2025_02_CS_SP_TA_01_2025_07 - BLACK &amp; DECKER - SSR - ONESOURCE Tax One e DFe - 12-2025 a 12-2026"/>
        <s v="231_2025_01_CSI_SP_TA 01_2025_01 - BONFIGLIOLI - BPO_R - SPED REINF (01-2026 a 12-2026)"/>
        <s v="122_2018_02_CS_SP_TA_07_2025_02_BRANDILI - SSR - Legado SMART, ONESOURCE Tax One e DFe 09-2025 a 08-2026"/>
        <s v="197_2023_02_CS_SP_TA_03_2025_03 - BRANDILI - SUBSCRIÇÃO - ONESOURCE Tax One, ONESOURCE DF-e - 01-2026 a 12-2026"/>
        <s v="213_2023_03_CS_SP_TA_02_2026_01_CA PESQUISA - SSR - Onesource Tax One E DFe - 2026-01 to 2026-12"/>
        <s v="256_2025_04_CS_SP_CP - CA PESQUISA - SUBSCRIÇÃO - ONESOURCE Tax One"/>
        <s v="226_2024_02_CSI _SP_TA_01_2025_01 - CARGLASS - BPO_R - SPED REINF - 09-2025 a 08-2026"/>
        <s v="199_2023_01_CSI _SP_TA_03_2025_01 - CHESTERTON - BPO_R - REINF 2.1.1. - 01-2026 a 12-2026"/>
        <s v="170_2021_01_CS_SP_TA_03_2026_01 - ENERSYS - SSR - SMART Tax One 07-2026 a 06-2027"/>
        <s v="171_2021_02_CS_SP_TA_03_2025_04 - ENERSYS - SUBSCRIÇÃO - VERO NFe SaaS  07-2023 a 06-2025 e BPO_R ECF 2022/2023"/>
        <s v="252_2025_02_CS_SP_CP - ENERSYS - SUBSCRIÇÃO - ONESOURCE Tax One - 02-09-2025 a 03-09-2026"/>
        <s v="219_2024_01_CS_SP_TA 01_ESSENTRA - SUBSCRIÇÃO - Conector CSHub - 06-2025 a 05-2026"/>
        <s v="230_2025_03_CS_SP_TA 01 - ESSENTRA - SSR - ONESOURCE Tax One - 01-2026 a 12-2026"/>
        <s v="232_2025_01_CSI_SP_TA 01 - ESSENTRA - BPO_R - ECD e ECF - 2027 base 2026"/>
        <s v="246_2025_02_CS_SP_TA 01 - ESSENTRA - SUBSCRIÇÃO - ONESOURCE Tax One 30-06-2026 a 29-07-2027"/>
        <s v="250_2025_01_CS_SP_TA 01 - ESSENTRA - SUBSCRIÇÃO - ONESOURCE DFe - 27-08-2026 a 28-08-2027"/>
        <s v="150_2019_01_CS_SP_TA_06_2025_01 - FISHER - SSR - ONESOURCE Tax One e DFe 01-2026 a 12-2026"/>
        <s v="227_2024_01_CSI _SP_TA 02_2025_02 - ITM - BPO_R - SPED PIS-COFINS_ICMS-IPI_REINF_O.E_GNRE ? 10-2025 a 09-2026"/>
        <s v="258_2025_02_CS_SP_CP - ITM - SUBSCRIÇÃO - ONESOURCE DFe - 22-12-2025 a 21-12-2026"/>
        <s v="058_2017_01_CS_SP_TA_09_2026_01 - LANKHORST - SSR - ONESOURCE Tax One e DFe 01-2026 a 07-2026"/>
        <s v="233_2025_02_CSI_SP_TA 01_2025_01 - LANKHORST - SUBSCRIÇÃO - CSHub (01-2026 a 12-2026)"/>
        <s v="245_2025_02_CS_SP_CP_LANKHORST - SUBSCRIÇÃO - ONESOURCE Tax One, ONESOURCE DF-e - 07-2025 a 06-2026"/>
        <s v="229_2024_01_CS_SP_TA 01_2025_01 - MAR GIRIUS - SUBSCRIÇÃO - CS Hub - 12-2025 a 11-2026"/>
        <s v="201_2023_01_CS_SP_TA_03_2026_01_ MAR GIRIUS - SSR - ONESOURCE Tax One 03-2026 a 02-2027"/>
        <s v="208_2025_02_CS_SP_TA 02 - METALAC - SUBSCRIÇÃO - CS-Hub - 06-2025 a 05-2026"/>
        <s v="217_2024_03_CS_SP_TA 02_2026_01 - METALAC - SSR - ONESOURCE TAX ONE? 06-2026 a 05-2027"/>
        <s v="203_2023_02_CS_SP_TA_03_2026_01 - MODINE - SSR - ONESOURCE Tax One e DF-e - 04-2026 a 03-2027"/>
        <s v="107_2018_03_CS_SP_TA_08_2026_01 - NEUMAYER - SSR - ONESOURCE Tax One e DFe - 03-2026 a 02-2027"/>
        <s v="225_2024_01_CS_SP_TA 02_NEUMAYER- SUBSCRIÇÃO - Conector CSHub - 07-2026 a 06-2027"/>
        <s v="110_2018_02_CS_SP_TA_08 - NORDEX - SSR - SMART e DFe - 04-2026 a 03-2027"/>
        <s v="194_2022_02_CS_SP_TA_01_2024_03 - ONS - SSR ONESOURCE Tax One e DFe - 01-2025 a 12-2026 e BPO ECD e ECF 2025 e 2026 Ano Base 2024 e 2025"/>
        <s v="234_2025_02_CS_SP_TA 01 - PACAEMBU - SSR - ONESOURCE Tax One e DFe -12-2025 a 11-2026"/>
        <s v="192_2023_01_CS_SP_TA_03_2026_01_PHOENIX - SSR - ONESOURCE Tax One, DFe e SUBSCRIÇÃO CSHub - 01-2026 a 12-2026"/>
        <s v="260_2025_01_CS_SP_CP - PREDILECTA - SUBSCRIÇÃO - CSHub Produzir GO 01-2026 a 12-2026v"/>
        <s v="344_01_2023_CS_SP_TA_03_2026_02 - UNITED_PRIME - SSR - ONESOURCE Tax One 03-2026 a 02-2027"/>
        <s v="254_2025_04_CS_SP_CP - RAIA DROGASIL - BPO_R - ECF e ECD 2026 Ano Base 2025"/>
        <s v="262_2024_01_CSI_SP_TA_03_2026_01 - RORAIMA ENERGIA - BPO_R SPEDS PIS-COFINS, REINF, ICMS-IPI 01-2026 a 12-2026 ECD e ECF 2026 ano base 2025 - SUPRESSÃO VALOR"/>
        <s v="141_2019_02_CS_SP_TA_07_2025_01 - SCHOTT - SSR - ONESOURCE Tax One - 05-2026 a 04-2027 - BPO_R ECD e ECF 2026 ano base 2025"/>
        <s v="158_2020_02_CS_SP_TA_07_2025_01 - S.REFRESCOS_SSR - ONESOURCE Tax One - 01-2026 a 12-2026"/>
        <s v="084_2017_01_CS_SP_TA_08_2025_02 - SOTREQ - SSR - ONESOURCE DFe - 10-2025 a 09-2026"/>
        <s v="116_2018_02_CS_SP_TA_08_2026_03 - VALMONT - SSR - SMART; DFE e ONESOURCE REINF 04-2026 a 03-2027"/>
        <s v="149_2019_01_CS_SP_TA_06_2025_01_WORLEY - SSR - Legado SMART e DFE - 08-2025 a 07- 2026"/>
        <s v="249_2024_01_CS_SP_TA 01_2025_01 - ZOETIS COM - SSR - Tax One, DFe e SUBSCRIÇÃO VERO GNRE - 10-2025 a 09-2026"/>
        <s v="134_2019_01_CS_SP_TA_07_2025_01 - ZOETIS - SSR - Tax One, DFe e SUBSCRIÇÃO VERO GNRE - 10-2025 a 09-2026"/>
      </sharedItems>
    </cacheField>
    <cacheField name="[Intervalo].[OBSERVAÇÃO].[OBSERVAÇÃO]" caption="OBSERVAÇÃO" numFmtId="0" hierarchy="5" level="1">
      <sharedItems count="4">
        <s v="ATIVO"/>
        <s v="EM FLUXO DE RENOVAÇÃO"/>
        <s v="NÃO RENOVARÁ"/>
        <s v="RENOVADO"/>
      </sharedItems>
    </cacheField>
    <cacheField name="[Measures].[Contagem Distinta de CLIENTE]" caption="Contagem Distinta de CLIENTE" numFmtId="0" hierarchy="39" level="32767"/>
    <cacheField name="[Measures].[Soma de VALOR]" caption="Soma de VALOR" numFmtId="0" hierarchy="40" level="32767"/>
    <cacheField name="[Measures].[Contagem de CONTRATO]" caption="Contagem de CONTRATO" numFmtId="0" hierarchy="41" level="32767"/>
    <cacheField name="[Tabela3].[OBSERVAÇÃO].[OBSERVAÇÃO]" caption="OBSERVAÇÃO" numFmtId="0" hierarchy="24" level="1">
      <sharedItems containsSemiMixedTypes="0" containsNonDate="0" containsString="0"/>
    </cacheField>
    <cacheField name="[Tabela3].[QUARTER].[QUARTER]" caption="QUARTER" numFmtId="0" hierarchy="23" level="1">
      <sharedItems containsSemiMixedTypes="0" containsNonDate="0" containsString="0"/>
    </cacheField>
  </cacheFields>
  <cacheHierarchies count="47">
    <cacheHierarchy uniqueName="[Intervalo].[CONTRATO]" caption="CONTRATO" attribute="1" defaultMemberUniqueName="[Intervalo].[CONTRATO].[All]" allUniqueName="[Intervalo].[CONTRATO].[All]" dimensionUniqueName="[Intervalo]" displayFolder="" count="2" memberValueDatatype="130" unbalanced="0">
      <fieldsUsage count="2">
        <fieldUsage x="-1"/>
        <fieldUsage x="3"/>
      </fieldsUsage>
    </cacheHierarchy>
    <cacheHierarchy uniqueName="[Intervalo].[VALOR]" caption="VALOR" attribute="1" defaultMemberUniqueName="[Intervalo].[VALOR].[All]" allUniqueName="[Intervalo].[VALOR].[All]" dimensionUniqueName="[Intervalo]" displayFolder="" count="0" memberValueDatatype="5" unbalanced="0"/>
    <cacheHierarchy uniqueName="[Intervalo].[CLIENTE]" caption="CLIENTE" attribute="1" defaultMemberUniqueName="[Intervalo].[CLIENTE].[All]" allUniqueName="[Intervalo].[CLIENTE].[All]" dimensionUniqueName="[Intervalo]" displayFolder="" count="2" memberValueDatatype="130" unbalanced="0">
      <fieldsUsage count="2">
        <fieldUsage x="-1"/>
        <fieldUsage x="2"/>
      </fieldsUsage>
    </cacheHierarchy>
    <cacheHierarchy uniqueName="[Intervalo].[VIGENCIA]" caption="VIGENCIA" attribute="1" time="1" defaultMemberUniqueName="[Intervalo].[VIGENCIA].[All]" allUniqueName="[Intervalo].[VIGENCIA].[All]" dimensionUniqueName="[Intervalo]" displayFolder="" count="0" memberValueDatatype="7" unbalanced="0"/>
    <cacheHierarchy uniqueName="[Intervalo].[QUARTER]" caption="QUARTER" attribute="1" defaultMemberUniqueName="[Intervalo].[QUARTER].[All]" allUniqueName="[Intervalo].[QUARTER].[All]" dimensionUniqueName="[Intervalo]" displayFolder="" count="2" memberValueDatatype="130" unbalanced="0">
      <fieldsUsage count="2">
        <fieldUsage x="-1"/>
        <fieldUsage x="1"/>
      </fieldsUsage>
    </cacheHierarchy>
    <cacheHierarchy uniqueName="[Intervalo].[OBSERVAÇÃO]" caption="OBSERVAÇÃO" attribute="1" defaultMemberUniqueName="[Intervalo].[OBSERVAÇÃO].[All]" allUniqueName="[Intervalo].[OBSERVAÇÃO].[All]" dimensionUniqueName="[Intervalo]" displayFolder="" count="2" memberValueDatatype="130" unbalanced="0">
      <fieldsUsage count="2">
        <fieldUsage x="-1"/>
        <fieldUsage x="4"/>
      </fieldsUsage>
    </cacheHierarchy>
    <cacheHierarchy uniqueName="[Intervalo 1].[CONTRATO]" caption="CONTRATO" attribute="1" defaultMemberUniqueName="[Intervalo 1].[CONTRATO].[All]" allUniqueName="[Intervalo 1].[CONTRATO].[All]" dimensionUniqueName="[Intervalo 1]" displayFolder="" count="0" memberValueDatatype="130" unbalanced="0"/>
    <cacheHierarchy uniqueName="[Intervalo 1].[VALOR]" caption="VALOR" attribute="1" defaultMemberUniqueName="[Intervalo 1].[VALOR].[All]" allUniqueName="[Intervalo 1].[VALOR].[All]" dimensionUniqueName="[Intervalo 1]" displayFolder="" count="0" memberValueDatatype="5" unbalanced="0"/>
    <cacheHierarchy uniqueName="[Intervalo 1].[CLIENTE]" caption="CLIENTE" attribute="1" defaultMemberUniqueName="[Intervalo 1].[CLIENTE].[All]" allUniqueName="[Intervalo 1].[CLIENTE].[All]" dimensionUniqueName="[Intervalo 1]" displayFolder="" count="0" memberValueDatatype="130" unbalanced="0"/>
    <cacheHierarchy uniqueName="[Intervalo 1].[VIGENCIA]" caption="VIGENCIA" attribute="1" time="1" defaultMemberUniqueName="[Intervalo 1].[VIGENCIA].[All]" allUniqueName="[Intervalo 1].[VIGENCIA].[All]" dimensionUniqueName="[Intervalo 1]" displayFolder="" count="0" memberValueDatatype="7" unbalanced="0"/>
    <cacheHierarchy uniqueName="[Intervalo 1].[QUARTER]" caption="QUARTER" attribute="1" defaultMemberUniqueName="[Intervalo 1].[QUARTER].[All]" allUniqueName="[Intervalo 1].[QUARTER].[All]" dimensionUniqueName="[Intervalo 1]" displayFolder="" count="0" memberValueDatatype="130" unbalanced="0"/>
    <cacheHierarchy uniqueName="[Intervalo 1].[OBSERVAÇÃO]" caption="OBSERVAÇÃO" attribute="1" defaultMemberUniqueName="[Intervalo 1].[OBSERVAÇÃO].[All]" allUniqueName="[Intervalo 1].[OBSERVAÇÃO].[All]" dimensionUniqueName="[Intervalo 1]" displayFolder="" count="0" memberValueDatatype="130" unbalanced="0"/>
    <cacheHierarchy uniqueName="[Tabela2].[PRODUTO]" caption="PRODUTO" attribute="1" defaultMemberUniqueName="[Tabela2].[PRODUTO].[All]" allUniqueName="[Tabela2].[PRODUTO].[All]" dimensionUniqueName="[Tabela2]" displayFolder="" count="0" memberValueDatatype="130" unbalanced="0"/>
    <cacheHierarchy uniqueName="[Tabela2].[CLIENTE]" caption="CLIENTE" attribute="1" defaultMemberUniqueName="[Tabela2].[CLIENTE].[All]" allUniqueName="[Tabela2].[CLIENTE].[All]" dimensionUniqueName="[Tabela2]" displayFolder="" count="0" memberValueDatatype="130" unbalanced="0"/>
    <cacheHierarchy uniqueName="[Tabela2].[VALOR]" caption="VALOR" attribute="1" defaultMemberUniqueName="[Tabela2].[VALOR].[All]" allUniqueName="[Tabela2].[VALOR].[All]" dimensionUniqueName="[Tabela2]" displayFolder="" count="0" memberValueDatatype="5" unbalanced="0"/>
    <cacheHierarchy uniqueName="[Tabela2].[EXECUTIVO]" caption="EXECUTIVO" attribute="1" defaultMemberUniqueName="[Tabela2].[EXECUTIVO].[All]" allUniqueName="[Tabela2].[EXECUTIVO].[All]" dimensionUniqueName="[Tabela2]" displayFolder="" count="0" memberValueDatatype="130" unbalanced="0"/>
    <cacheHierarchy uniqueName="[Tabela2].[QUARTER]" caption="QUARTER" attribute="1" defaultMemberUniqueName="[Tabela2].[QUARTER].[All]" allUniqueName="[Tabela2].[QUARTER].[All]" dimensionUniqueName="[Tabela2]" displayFolder="" count="0" memberValueDatatype="130" unbalanced="0"/>
    <cacheHierarchy uniqueName="[Tabela2].[%]" caption="%" attribute="1" defaultMemberUniqueName="[Tabela2].[%].[All]" allUniqueName="[Tabela2].[%].[All]" dimensionUniqueName="[Tabela2]" displayFolder="" count="0" memberValueDatatype="5" unbalanced="0"/>
    <cacheHierarchy uniqueName="[Tabela2].[OBSERVAÇÃO]" caption="OBSERVAÇÃO" attribute="1" defaultMemberUniqueName="[Tabela2].[OBSERVAÇÃO].[All]" allUniqueName="[Tabela2].[OBSERVAÇÃO].[All]" dimensionUniqueName="[Tabela2]" displayFolder="" count="0" memberValueDatatype="130" unbalanced="0"/>
    <cacheHierarchy uniqueName="[Tabela3].[CONTRATO]" caption="CONTRATO" attribute="1" defaultMemberUniqueName="[Tabela3].[CONTRATO].[All]" allUniqueName="[Tabela3].[CONTRATO].[All]" dimensionUniqueName="[Tabela3]" displayFolder="" count="0" memberValueDatatype="130" unbalanced="0"/>
    <cacheHierarchy uniqueName="[Tabela3].[VALOR ***ALTERAR***]" caption="VALOR ***ALTERAR***" attribute="1" defaultMemberUniqueName="[Tabela3].[VALOR ***ALTERAR***].[All]" allUniqueName="[Tabela3].[VALOR ***ALTERAR***].[All]" dimensionUniqueName="[Tabela3]" displayFolder="" count="0" memberValueDatatype="5" unbalanced="0"/>
    <cacheHierarchy uniqueName="[Tabela3].[CLIENTE]" caption="CLIENTE" attribute="1" defaultMemberUniqueName="[Tabela3].[CLIENTE].[All]" allUniqueName="[Tabela3].[CLIENTE].[All]" dimensionUniqueName="[Tabela3]" displayFolder="" count="2" memberValueDatatype="130" unbalanced="0">
      <fieldsUsage count="2">
        <fieldUsage x="-1"/>
        <fieldUsage x="0"/>
      </fieldsUsage>
    </cacheHierarchy>
    <cacheHierarchy uniqueName="[Tabela3].[VIGENCIA]" caption="VIGENCIA" attribute="1" time="1" defaultMemberUniqueName="[Tabela3].[VIGENCIA].[All]" allUniqueName="[Tabela3].[VIGENCIA].[All]" dimensionUniqueName="[Tabela3]" displayFolder="" count="0" memberValueDatatype="7" unbalanced="0"/>
    <cacheHierarchy uniqueName="[Tabela3].[QUARTER]" caption="QUARTER" attribute="1" defaultMemberUniqueName="[Tabela3].[QUARTER].[All]" allUniqueName="[Tabela3].[QUARTER].[All]" dimensionUniqueName="[Tabela3]" displayFolder="" count="2" memberValueDatatype="130" unbalanced="0">
      <fieldsUsage count="2">
        <fieldUsage x="-1"/>
        <fieldUsage x="9"/>
      </fieldsUsage>
    </cacheHierarchy>
    <cacheHierarchy uniqueName="[Tabela3].[OBSERVAÇÃO]" caption="OBSERVAÇÃO" attribute="1" defaultMemberUniqueName="[Tabela3].[OBSERVAÇÃO].[All]" allUniqueName="[Tabela3].[OBSERVAÇÃO].[All]" dimensionUniqueName="[Tabela3]" displayFolder="" count="2" memberValueDatatype="130" unbalanced="0">
      <fieldsUsage count="2">
        <fieldUsage x="-1"/>
        <fieldUsage x="8"/>
      </fieldsUsage>
    </cacheHierarchy>
    <cacheHierarchy uniqueName="[Measures].[__XL_Count Tabela3]" caption="__XL_Count Tabela3" measure="1" displayFolder="" measureGroup="Tabela3" count="0" hidden="1"/>
    <cacheHierarchy uniqueName="[Measures].[__XL_Count Tabela2]" caption="__XL_Count Tabela2" measure="1" displayFolder="" measureGroup="Tabela2" count="0" hidden="1"/>
    <cacheHierarchy uniqueName="[Measures].[__XL_Count Intervalo]" caption="__XL_Count Intervalo" measure="1" displayFolder="" measureGroup="Intervalo" count="0" hidden="1"/>
    <cacheHierarchy uniqueName="[Measures].[__XL_Count Intervalo 1]" caption="__XL_Count Intervalo 1" measure="1" displayFolder="" measureGroup="Intervalo 1" count="0" hidden="1"/>
    <cacheHierarchy uniqueName="[Measures].[__No measures defined]" caption="__No measures defined" measure="1" displayFolder="" count="0" hidden="1"/>
    <cacheHierarchy uniqueName="[Measures].[Count of CONTRATO]" caption="Count of CONTRATO" measure="1" displayFolder="" measureGroup="Tabela3" count="0" hidden="1">
      <extLst>
        <ext xmlns:x15="http://schemas.microsoft.com/office/spreadsheetml/2010/11/main" uri="{B97F6D7D-B522-45F9-BDA1-12C45D357490}">
          <x15:cacheHierarchy aggregatedColumn="19"/>
        </ext>
      </extLst>
    </cacheHierarchy>
    <cacheHierarchy uniqueName="[Measures].[Count of CLIENTE]" caption="Count of CLIENTE" measure="1" displayFolder="" measureGroup="Tabela3" count="0" hidden="1">
      <extLst>
        <ext xmlns:x15="http://schemas.microsoft.com/office/spreadsheetml/2010/11/main" uri="{B97F6D7D-B522-45F9-BDA1-12C45D357490}">
          <x15:cacheHierarchy aggregatedColumn="21"/>
        </ext>
      </extLst>
    </cacheHierarchy>
    <cacheHierarchy uniqueName="[Measures].[Distinct Count of CLIENTE]" caption="Distinct Count of CLIENTE" measure="1" displayFolder="" measureGroup="Tabela3" count="0" hidden="1">
      <extLst>
        <ext xmlns:x15="http://schemas.microsoft.com/office/spreadsheetml/2010/11/main" uri="{B97F6D7D-B522-45F9-BDA1-12C45D357490}">
          <x15:cacheHierarchy aggregatedColumn="21"/>
        </ext>
      </extLst>
    </cacheHierarchy>
    <cacheHierarchy uniqueName="[Measures].[Sum of VALOR ***ALTERAR***]" caption="Sum of VALOR ***ALTERAR***" measure="1" displayFolder="" measureGroup="Tabela3" count="0" hidden="1">
      <extLst>
        <ext xmlns:x15="http://schemas.microsoft.com/office/spreadsheetml/2010/11/main" uri="{B97F6D7D-B522-45F9-BDA1-12C45D357490}">
          <x15:cacheHierarchy aggregatedColumn="20"/>
        </ext>
      </extLst>
    </cacheHierarchy>
    <cacheHierarchy uniqueName="[Measures].[Count of OBSERVAÇÃO]" caption="Count of OBSERVAÇÃO" measure="1" displayFolder="" measureGroup="Tabela3" count="0" hidden="1">
      <extLst>
        <ext xmlns:x15="http://schemas.microsoft.com/office/spreadsheetml/2010/11/main" uri="{B97F6D7D-B522-45F9-BDA1-12C45D357490}">
          <x15:cacheHierarchy aggregatedColumn="24"/>
        </ext>
      </extLst>
    </cacheHierarchy>
    <cacheHierarchy uniqueName="[Measures].[Sum of VALOR]" caption="Sum of VALOR" measure="1" displayFolder="" measureGroup="Tabela2" count="0" hidden="1">
      <extLst>
        <ext xmlns:x15="http://schemas.microsoft.com/office/spreadsheetml/2010/11/main" uri="{B97F6D7D-B522-45F9-BDA1-12C45D357490}">
          <x15:cacheHierarchy aggregatedColumn="14"/>
        </ext>
      </extLst>
    </cacheHierarchy>
    <cacheHierarchy uniqueName="[Measures].[Contagem de PRODUTO]" caption="Contagem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istinta de PRODUTO]" caption="Contagem Distinta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e CLIENTE]" caption="Contagem de CLIENTE" measure="1" displayFolder="" measureGroup="Intervalo" count="0" hidden="1">
      <extLst>
        <ext xmlns:x15="http://schemas.microsoft.com/office/spreadsheetml/2010/11/main" uri="{B97F6D7D-B522-45F9-BDA1-12C45D357490}">
          <x15:cacheHierarchy aggregatedColumn="2"/>
        </ext>
      </extLst>
    </cacheHierarchy>
    <cacheHierarchy uniqueName="[Measures].[Contagem Distinta de CLIENTE]" caption="Contagem Distinta de CLIENTE" measure="1" displayFolder="" measureGroup="Intervalo" count="0" oneField="1" hidden="1">
      <fieldsUsage count="1">
        <fieldUsage x="5"/>
      </fieldsUsage>
      <extLst>
        <ext xmlns:x15="http://schemas.microsoft.com/office/spreadsheetml/2010/11/main" uri="{B97F6D7D-B522-45F9-BDA1-12C45D357490}">
          <x15:cacheHierarchy aggregatedColumn="2"/>
        </ext>
      </extLst>
    </cacheHierarchy>
    <cacheHierarchy uniqueName="[Measures].[Soma de VALOR]" caption="Soma de VALOR" measure="1" displayFolder="" measureGroup="Intervalo" count="0" oneField="1" hidden="1">
      <fieldsUsage count="1">
        <fieldUsage x="6"/>
      </fieldsUsage>
      <extLst>
        <ext xmlns:x15="http://schemas.microsoft.com/office/spreadsheetml/2010/11/main" uri="{B97F6D7D-B522-45F9-BDA1-12C45D357490}">
          <x15:cacheHierarchy aggregatedColumn="1"/>
        </ext>
      </extLst>
    </cacheHierarchy>
    <cacheHierarchy uniqueName="[Measures].[Contagem de CONTRATO]" caption="Contagem de CONTRATO" measure="1" displayFolder="" measureGroup="Intervalo" count="0" oneField="1" hidden="1">
      <fieldsUsage count="1">
        <fieldUsage x="7"/>
      </fieldsUsage>
      <extLst>
        <ext xmlns:x15="http://schemas.microsoft.com/office/spreadsheetml/2010/11/main" uri="{B97F6D7D-B522-45F9-BDA1-12C45D357490}">
          <x15:cacheHierarchy aggregatedColumn="0"/>
        </ext>
      </extLst>
    </cacheHierarchy>
    <cacheHierarchy uniqueName="[Measures].[Contagem de CLIENTE 2]" caption="Contagem de CLIENTE 2" measure="1" displayFolder="" measureGroup="Intervalo 1" count="0" hidden="1">
      <extLst>
        <ext xmlns:x15="http://schemas.microsoft.com/office/spreadsheetml/2010/11/main" uri="{B97F6D7D-B522-45F9-BDA1-12C45D357490}">
          <x15:cacheHierarchy aggregatedColumn="8"/>
        </ext>
      </extLst>
    </cacheHierarchy>
    <cacheHierarchy uniqueName="[Measures].[Contagem de CONTRATO 2]" caption="Contagem de CONTRATO 2" measure="1" displayFolder="" measureGroup="Intervalo 1" count="0" hidden="1">
      <extLst>
        <ext xmlns:x15="http://schemas.microsoft.com/office/spreadsheetml/2010/11/main" uri="{B97F6D7D-B522-45F9-BDA1-12C45D357490}">
          <x15:cacheHierarchy aggregatedColumn="6"/>
        </ext>
      </extLst>
    </cacheHierarchy>
    <cacheHierarchy uniqueName="[Measures].[Soma de VALOR 2]" caption="Soma de VALOR 2" measure="1" displayFolder="" measureGroup="Intervalo 1" count="0" hidden="1">
      <extLst>
        <ext xmlns:x15="http://schemas.microsoft.com/office/spreadsheetml/2010/11/main" uri="{B97F6D7D-B522-45F9-BDA1-12C45D357490}">
          <x15:cacheHierarchy aggregatedColumn="7"/>
        </ext>
      </extLst>
    </cacheHierarchy>
    <cacheHierarchy uniqueName="[Measures].[Contagem Distinta de CONTRATO]" caption="Contagem Distinta de CONTRATO" measure="1" displayFolder="" measureGroup="Intervalo 1" count="0" hidden="1">
      <extLst>
        <ext xmlns:x15="http://schemas.microsoft.com/office/spreadsheetml/2010/11/main" uri="{B97F6D7D-B522-45F9-BDA1-12C45D357490}">
          <x15:cacheHierarchy aggregatedColumn="6"/>
        </ext>
      </extLst>
    </cacheHierarchy>
    <cacheHierarchy uniqueName="[Measures].[Contagem Distinta de CLIENTE 2]" caption="Contagem Distinta de CLIENTE 2" measure="1" displayFolder="" measureGroup="Intervalo 1" count="0" hidden="1">
      <extLst>
        <ext xmlns:x15="http://schemas.microsoft.com/office/spreadsheetml/2010/11/main" uri="{B97F6D7D-B522-45F9-BDA1-12C45D357490}">
          <x15:cacheHierarchy aggregatedColumn="8"/>
        </ext>
      </extLst>
    </cacheHierarchy>
  </cacheHierarchies>
  <kpis count="0"/>
  <dimensions count="5">
    <dimension name="Intervalo" uniqueName="[Intervalo]" caption="Intervalo"/>
    <dimension name="Intervalo 1" uniqueName="[Intervalo 1]" caption="Intervalo 1"/>
    <dimension measure="1" name="Measures" uniqueName="[Measures]" caption="Measures"/>
    <dimension name="Tabela2" uniqueName="[Tabela2]" caption="Tabela2"/>
    <dimension name="Tabela3" uniqueName="[Tabela3]" caption="Tabela3"/>
  </dimensions>
  <measureGroups count="4">
    <measureGroup name="Intervalo" caption="Intervalo"/>
    <measureGroup name="Intervalo 1" caption="Intervalo 1"/>
    <measureGroup name="Tabela2" caption="Tabela2"/>
    <measureGroup name="Tabela3" caption="Tabela3"/>
  </measureGroups>
  <maps count="4">
    <map measureGroup="0" dimension="0"/>
    <map measureGroup="1" dimension="1"/>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heus Carvalho" refreshedDate="46219.518727893519" backgroundQuery="1" createdVersion="8" refreshedVersion="8" minRefreshableVersion="3" recordCount="0" supportSubquery="1" supportAdvancedDrill="1" xr:uid="{0DDA07FC-D8D9-4AEB-A2D9-DABD3457E574}">
  <cacheSource type="external" connectionId="1"/>
  <cacheFields count="7">
    <cacheField name="[Intervalo 1].[QUARTER].[QUARTER]" caption="QUARTER" numFmtId="0" hierarchy="10" level="1">
      <sharedItems containsSemiMixedTypes="0" containsNonDate="0" containsString="0"/>
    </cacheField>
    <cacheField name="[Intervalo 1].[CLIENTE].[CLIENTE]" caption="CLIENTE" numFmtId="0" hierarchy="8" level="1">
      <sharedItems count="41">
        <s v="CLIENTE 1"/>
        <s v="CLIENTE 10"/>
        <s v="CLIENTE 11"/>
        <s v="CLIENTE 12"/>
        <s v="CLIENTE 13"/>
        <s v="CLIENTE 14"/>
        <s v="CLIENTE 15"/>
        <s v="CLIENTE 16"/>
        <s v="CLIENTE 17"/>
        <s v="CLIENTE 18"/>
        <s v="CLIENTE 19"/>
        <s v="CLIENTE 2"/>
        <s v="CLIENTE 20"/>
        <s v="CLIENTE 21"/>
        <s v="CLIENTE 22"/>
        <s v="CLIENTE 23"/>
        <s v="CLIENTE 24"/>
        <s v="CLIENTE 25"/>
        <s v="CLIENTE 26"/>
        <s v="CLIENTE 27"/>
        <s v="CLIENTE 28"/>
        <s v="CLIENTE 29"/>
        <s v="CLIENTE 3"/>
        <s v="CLIENTE 30"/>
        <s v="CLIENTE 31"/>
        <s v="CLIENTE 32"/>
        <s v="CLIENTE 33"/>
        <s v="CLIENTE 34"/>
        <s v="CLIENTE 35"/>
        <s v="CLIENTE 36"/>
        <s v="CLIENTE 37"/>
        <s v="CLIENTE 38"/>
        <s v="CLIENTE 39"/>
        <s v="CLIENTE 4"/>
        <s v="CLIENTE 40"/>
        <s v="CLIENTE 41"/>
        <s v="CLIENTE 5"/>
        <s v="CLIENTE 6"/>
        <s v="CLIENTE 7"/>
        <s v="CLIENTE 8"/>
        <s v="CLIENTE 9"/>
      </sharedItems>
    </cacheField>
    <cacheField name="[Intervalo 1].[CONTRATO].[CONTRATO]" caption="CONTRATO" numFmtId="0" hierarchy="6" level="1">
      <sharedItems count="55">
        <s v="CONTRATO.01"/>
        <s v="CONTRATO.16"/>
        <s v="CONTRATO.11"/>
        <s v="CONTRATO.13"/>
        <s v="CONTRATO.28"/>
        <s v="CONTRATO.14"/>
        <s v="CONTRATO.15"/>
        <s v="CONTRATO.17"/>
        <s v="CONTRATO.18"/>
        <s v="CONTRATO.48"/>
        <s v="CONTRATO.19"/>
        <s v="CONTRATO.20"/>
        <s v="CONTRATO.21"/>
        <s v="CONTRATO.23"/>
        <s v="CONTRATO.42"/>
        <s v="CONTRATO.24"/>
        <s v="CONTRATO.02"/>
        <s v="CONTRATO.25"/>
        <s v="CONTRATO.26"/>
        <s v="CONTRATO.27"/>
        <s v="CONTRATO.29"/>
        <s v="CONTRATO.34"/>
        <s v="CONTRATO.30"/>
        <s v="CONTRATO.31"/>
        <s v="CONTRATO.44"/>
        <s v="CONTRATO.32"/>
        <s v="CONTRATO.33"/>
        <s v="CONTRATO.35"/>
        <s v="CONTRATO.36"/>
        <s v="CONTRATO.03"/>
        <s v="CONTRATO.37"/>
        <s v="CONTRATO.38"/>
        <s v="CONTRATO.39"/>
        <s v="CONTRATO.40"/>
        <s v="CONTRATO.41"/>
        <s v="CONTRATO.43"/>
        <s v="CONTRATO.46"/>
        <s v="CONTRATO.49"/>
        <s v="CONTRATO.50"/>
        <s v="CONTRATO.51"/>
        <s v="CONTRATO.52"/>
        <s v="CONTRATO.53"/>
        <s v="CONTRATO.04"/>
        <s v="CONTRATO.54"/>
        <s v="CONTRATO.55"/>
        <s v="CONTRATO.05"/>
        <s v="CONTRATO.06"/>
        <s v="CONTRATO.07"/>
        <s v="CONTRATO.08"/>
        <s v="CONTRATO.09"/>
        <s v="CONTRATO.10"/>
        <s v="CONTRATO.12"/>
        <s v="CONTRATO.22"/>
        <s v="CONTRATO.45"/>
        <s v="CONTRATO.47"/>
      </sharedItems>
    </cacheField>
    <cacheField name="[Intervalo 1].[OBSERVAÇÃO].[OBSERVAÇÃO]" caption="OBSERVAÇÃO" numFmtId="0" hierarchy="11" level="1">
      <sharedItems count="4">
        <s v="RENOVADO"/>
        <s v="EM FLUXO DE RENOVAÇÃO"/>
        <s v="NÃO RENOVARÁ"/>
        <s v="ATIVO"/>
      </sharedItems>
    </cacheField>
    <cacheField name="[Measures].[Soma de VALOR 2]" caption="Soma de VALOR 2" numFmtId="0" hierarchy="44" level="32767"/>
    <cacheField name="[Measures].[Contagem Distinta de CLIENTE 2]" caption="Contagem Distinta de CLIENTE 2" numFmtId="0" hierarchy="46" level="32767"/>
    <cacheField name="[Measures].[Contagem de CONTRATO 2]" caption="Contagem de CONTRATO 2" numFmtId="0" hierarchy="43" level="32767"/>
  </cacheFields>
  <cacheHierarchies count="47">
    <cacheHierarchy uniqueName="[Intervalo].[CONTRATO]" caption="CONTRATO" attribute="1" defaultMemberUniqueName="[Intervalo].[CONTRATO].[All]" allUniqueName="[Intervalo].[CONTRATO].[All]" dimensionUniqueName="[Intervalo]" displayFolder="" count="0" memberValueDatatype="130" unbalanced="0"/>
    <cacheHierarchy uniqueName="[Intervalo].[VALOR]" caption="VALOR" attribute="1" defaultMemberUniqueName="[Intervalo].[VALOR].[All]" allUniqueName="[Intervalo].[VALOR].[All]" dimensionUniqueName="[Intervalo]" displayFolder="" count="0" memberValueDatatype="5" unbalanced="0"/>
    <cacheHierarchy uniqueName="[Intervalo].[CLIENTE]" caption="CLIENTE" attribute="1" defaultMemberUniqueName="[Intervalo].[CLIENTE].[All]" allUniqueName="[Intervalo].[CLIENTE].[All]" dimensionUniqueName="[Intervalo]" displayFolder="" count="0" memberValueDatatype="130" unbalanced="0"/>
    <cacheHierarchy uniqueName="[Intervalo].[VIGENCIA]" caption="VIGENCIA" attribute="1" time="1" defaultMemberUniqueName="[Intervalo].[VIGENCIA].[All]" allUniqueName="[Intervalo].[VIGENCIA].[All]" dimensionUniqueName="[Intervalo]" displayFolder="" count="0" memberValueDatatype="7" unbalanced="0"/>
    <cacheHierarchy uniqueName="[Intervalo].[QUARTER]" caption="QUARTER" attribute="1" defaultMemberUniqueName="[Intervalo].[QUARTER].[All]" allUniqueName="[Intervalo].[QUARTER].[All]" dimensionUniqueName="[Intervalo]" displayFolder="" count="0" memberValueDatatype="130" unbalanced="0"/>
    <cacheHierarchy uniqueName="[Intervalo].[OBSERVAÇÃO]" caption="OBSERVAÇÃO" attribute="1" defaultMemberUniqueName="[Intervalo].[OBSERVAÇÃO].[All]" allUniqueName="[Intervalo].[OBSERVAÇÃO].[All]" dimensionUniqueName="[Intervalo]" displayFolder="" count="0" memberValueDatatype="130" unbalanced="0"/>
    <cacheHierarchy uniqueName="[Intervalo 1].[CONTRATO]" caption="CONTRATO" attribute="1" defaultMemberUniqueName="[Intervalo 1].[CONTRATO].[All]" allUniqueName="[Intervalo 1].[CONTRATO].[All]" dimensionUniqueName="[Intervalo 1]" displayFolder="" count="2" memberValueDatatype="130" unbalanced="0">
      <fieldsUsage count="2">
        <fieldUsage x="-1"/>
        <fieldUsage x="2"/>
      </fieldsUsage>
    </cacheHierarchy>
    <cacheHierarchy uniqueName="[Intervalo 1].[VALOR]" caption="VALOR" attribute="1" defaultMemberUniqueName="[Intervalo 1].[VALOR].[All]" allUniqueName="[Intervalo 1].[VALOR].[All]" dimensionUniqueName="[Intervalo 1]" displayFolder="" count="0" memberValueDatatype="5" unbalanced="0"/>
    <cacheHierarchy uniqueName="[Intervalo 1].[CLIENTE]" caption="CLIENTE" attribute="1" defaultMemberUniqueName="[Intervalo 1].[CLIENTE].[All]" allUniqueName="[Intervalo 1].[CLIENTE].[All]" dimensionUniqueName="[Intervalo 1]" displayFolder="" count="2" memberValueDatatype="130" unbalanced="0">
      <fieldsUsage count="2">
        <fieldUsage x="-1"/>
        <fieldUsage x="1"/>
      </fieldsUsage>
    </cacheHierarchy>
    <cacheHierarchy uniqueName="[Intervalo 1].[VIGENCIA]" caption="VIGENCIA" attribute="1" time="1" defaultMemberUniqueName="[Intervalo 1].[VIGENCIA].[All]" allUniqueName="[Intervalo 1].[VIGENCIA].[All]" dimensionUniqueName="[Intervalo 1]" displayFolder="" count="0" memberValueDatatype="7" unbalanced="0"/>
    <cacheHierarchy uniqueName="[Intervalo 1].[QUARTER]" caption="QUARTER" attribute="1" defaultMemberUniqueName="[Intervalo 1].[QUARTER].[All]" allUniqueName="[Intervalo 1].[QUARTER].[All]" dimensionUniqueName="[Intervalo 1]" displayFolder="" count="2" memberValueDatatype="130" unbalanced="0">
      <fieldsUsage count="2">
        <fieldUsage x="-1"/>
        <fieldUsage x="0"/>
      </fieldsUsage>
    </cacheHierarchy>
    <cacheHierarchy uniqueName="[Intervalo 1].[OBSERVAÇÃO]" caption="OBSERVAÇÃO" attribute="1" defaultMemberUniqueName="[Intervalo 1].[OBSERVAÇÃO].[All]" allUniqueName="[Intervalo 1].[OBSERVAÇÃO].[All]" dimensionUniqueName="[Intervalo 1]" displayFolder="" count="2" memberValueDatatype="130" unbalanced="0">
      <fieldsUsage count="2">
        <fieldUsage x="-1"/>
        <fieldUsage x="3"/>
      </fieldsUsage>
    </cacheHierarchy>
    <cacheHierarchy uniqueName="[Tabela2].[PRODUTO]" caption="PRODUTO" attribute="1" defaultMemberUniqueName="[Tabela2].[PRODUTO].[All]" allUniqueName="[Tabela2].[PRODUTO].[All]" dimensionUniqueName="[Tabela2]" displayFolder="" count="0" memberValueDatatype="130" unbalanced="0"/>
    <cacheHierarchy uniqueName="[Tabela2].[CLIENTE]" caption="CLIENTE" attribute="1" defaultMemberUniqueName="[Tabela2].[CLIENTE].[All]" allUniqueName="[Tabela2].[CLIENTE].[All]" dimensionUniqueName="[Tabela2]" displayFolder="" count="0" memberValueDatatype="130" unbalanced="0"/>
    <cacheHierarchy uniqueName="[Tabela2].[VALOR]" caption="VALOR" attribute="1" defaultMemberUniqueName="[Tabela2].[VALOR].[All]" allUniqueName="[Tabela2].[VALOR].[All]" dimensionUniqueName="[Tabela2]" displayFolder="" count="0" memberValueDatatype="5" unbalanced="0"/>
    <cacheHierarchy uniqueName="[Tabela2].[EXECUTIVO]" caption="EXECUTIVO" attribute="1" defaultMemberUniqueName="[Tabela2].[EXECUTIVO].[All]" allUniqueName="[Tabela2].[EXECUTIVO].[All]" dimensionUniqueName="[Tabela2]" displayFolder="" count="0" memberValueDatatype="130" unbalanced="0"/>
    <cacheHierarchy uniqueName="[Tabela2].[QUARTER]" caption="QUARTER" attribute="1" defaultMemberUniqueName="[Tabela2].[QUARTER].[All]" allUniqueName="[Tabela2].[QUARTER].[All]" dimensionUniqueName="[Tabela2]" displayFolder="" count="0" memberValueDatatype="130" unbalanced="0"/>
    <cacheHierarchy uniqueName="[Tabela2].[%]" caption="%" attribute="1" defaultMemberUniqueName="[Tabela2].[%].[All]" allUniqueName="[Tabela2].[%].[All]" dimensionUniqueName="[Tabela2]" displayFolder="" count="0" memberValueDatatype="5" unbalanced="0"/>
    <cacheHierarchy uniqueName="[Tabela2].[OBSERVAÇÃO]" caption="OBSERVAÇÃO" attribute="1" defaultMemberUniqueName="[Tabela2].[OBSERVAÇÃO].[All]" allUniqueName="[Tabela2].[OBSERVAÇÃO].[All]" dimensionUniqueName="[Tabela2]" displayFolder="" count="0" memberValueDatatype="130" unbalanced="0"/>
    <cacheHierarchy uniqueName="[Tabela3].[CONTRATO]" caption="CONTRATO" attribute="1" defaultMemberUniqueName="[Tabela3].[CONTRATO].[All]" allUniqueName="[Tabela3].[CONTRATO].[All]" dimensionUniqueName="[Tabela3]" displayFolder="" count="0" memberValueDatatype="130" unbalanced="0"/>
    <cacheHierarchy uniqueName="[Tabela3].[VALOR ***ALTERAR***]" caption="VALOR ***ALTERAR***" attribute="1" defaultMemberUniqueName="[Tabela3].[VALOR ***ALTERAR***].[All]" allUniqueName="[Tabela3].[VALOR ***ALTERAR***].[All]" dimensionUniqueName="[Tabela3]" displayFolder="" count="0" memberValueDatatype="5" unbalanced="0"/>
    <cacheHierarchy uniqueName="[Tabela3].[CLIENTE]" caption="CLIENTE" attribute="1" defaultMemberUniqueName="[Tabela3].[CLIENTE].[All]" allUniqueName="[Tabela3].[CLIENTE].[All]" dimensionUniqueName="[Tabela3]" displayFolder="" count="0" memberValueDatatype="130" unbalanced="0"/>
    <cacheHierarchy uniqueName="[Tabela3].[VIGENCIA]" caption="VIGENCIA" attribute="1" time="1" defaultMemberUniqueName="[Tabela3].[VIGENCIA].[All]" allUniqueName="[Tabela3].[VIGENCIA].[All]" dimensionUniqueName="[Tabela3]" displayFolder="" count="0" memberValueDatatype="7" unbalanced="0"/>
    <cacheHierarchy uniqueName="[Tabela3].[QUARTER]" caption="QUARTER" attribute="1" defaultMemberUniqueName="[Tabela3].[QUARTER].[All]" allUniqueName="[Tabela3].[QUARTER].[All]" dimensionUniqueName="[Tabela3]" displayFolder="" count="0" memberValueDatatype="130" unbalanced="0"/>
    <cacheHierarchy uniqueName="[Tabela3].[OBSERVAÇÃO]" caption="OBSERVAÇÃO" attribute="1" defaultMemberUniqueName="[Tabela3].[OBSERVAÇÃO].[All]" allUniqueName="[Tabela3].[OBSERVAÇÃO].[All]" dimensionUniqueName="[Tabela3]" displayFolder="" count="0" memberValueDatatype="130" unbalanced="0"/>
    <cacheHierarchy uniqueName="[Measures].[__XL_Count Tabela3]" caption="__XL_Count Tabela3" measure="1" displayFolder="" measureGroup="Tabela3" count="0" hidden="1"/>
    <cacheHierarchy uniqueName="[Measures].[__XL_Count Tabela2]" caption="__XL_Count Tabela2" measure="1" displayFolder="" measureGroup="Tabela2" count="0" hidden="1"/>
    <cacheHierarchy uniqueName="[Measures].[__XL_Count Intervalo]" caption="__XL_Count Intervalo" measure="1" displayFolder="" measureGroup="Intervalo" count="0" hidden="1"/>
    <cacheHierarchy uniqueName="[Measures].[__XL_Count Intervalo 1]" caption="__XL_Count Intervalo 1" measure="1" displayFolder="" measureGroup="Intervalo 1" count="0" hidden="1"/>
    <cacheHierarchy uniqueName="[Measures].[__No measures defined]" caption="__No measures defined" measure="1" displayFolder="" count="0" hidden="1"/>
    <cacheHierarchy uniqueName="[Measures].[Count of CONTRATO]" caption="Count of CONTRATO" measure="1" displayFolder="" measureGroup="Tabela3" count="0" hidden="1">
      <extLst>
        <ext xmlns:x15="http://schemas.microsoft.com/office/spreadsheetml/2010/11/main" uri="{B97F6D7D-B522-45F9-BDA1-12C45D357490}">
          <x15:cacheHierarchy aggregatedColumn="19"/>
        </ext>
      </extLst>
    </cacheHierarchy>
    <cacheHierarchy uniqueName="[Measures].[Count of CLIENTE]" caption="Count of CLIENTE" measure="1" displayFolder="" measureGroup="Tabela3" count="0" hidden="1">
      <extLst>
        <ext xmlns:x15="http://schemas.microsoft.com/office/spreadsheetml/2010/11/main" uri="{B97F6D7D-B522-45F9-BDA1-12C45D357490}">
          <x15:cacheHierarchy aggregatedColumn="21"/>
        </ext>
      </extLst>
    </cacheHierarchy>
    <cacheHierarchy uniqueName="[Measures].[Distinct Count of CLIENTE]" caption="Distinct Count of CLIENTE" measure="1" displayFolder="" measureGroup="Tabela3" count="0" hidden="1">
      <extLst>
        <ext xmlns:x15="http://schemas.microsoft.com/office/spreadsheetml/2010/11/main" uri="{B97F6D7D-B522-45F9-BDA1-12C45D357490}">
          <x15:cacheHierarchy aggregatedColumn="21"/>
        </ext>
      </extLst>
    </cacheHierarchy>
    <cacheHierarchy uniqueName="[Measures].[Sum of VALOR ***ALTERAR***]" caption="Sum of VALOR ***ALTERAR***" measure="1" displayFolder="" measureGroup="Tabela3" count="0" hidden="1">
      <extLst>
        <ext xmlns:x15="http://schemas.microsoft.com/office/spreadsheetml/2010/11/main" uri="{B97F6D7D-B522-45F9-BDA1-12C45D357490}">
          <x15:cacheHierarchy aggregatedColumn="20"/>
        </ext>
      </extLst>
    </cacheHierarchy>
    <cacheHierarchy uniqueName="[Measures].[Count of OBSERVAÇÃO]" caption="Count of OBSERVAÇÃO" measure="1" displayFolder="" measureGroup="Tabela3" count="0" hidden="1">
      <extLst>
        <ext xmlns:x15="http://schemas.microsoft.com/office/spreadsheetml/2010/11/main" uri="{B97F6D7D-B522-45F9-BDA1-12C45D357490}">
          <x15:cacheHierarchy aggregatedColumn="24"/>
        </ext>
      </extLst>
    </cacheHierarchy>
    <cacheHierarchy uniqueName="[Measures].[Sum of VALOR]" caption="Sum of VALOR" measure="1" displayFolder="" measureGroup="Tabela2" count="0" hidden="1">
      <extLst>
        <ext xmlns:x15="http://schemas.microsoft.com/office/spreadsheetml/2010/11/main" uri="{B97F6D7D-B522-45F9-BDA1-12C45D357490}">
          <x15:cacheHierarchy aggregatedColumn="14"/>
        </ext>
      </extLst>
    </cacheHierarchy>
    <cacheHierarchy uniqueName="[Measures].[Contagem de PRODUTO]" caption="Contagem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istinta de PRODUTO]" caption="Contagem Distinta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e CLIENTE]" caption="Contagem de CLIENTE" measure="1" displayFolder="" measureGroup="Intervalo" count="0" hidden="1">
      <extLst>
        <ext xmlns:x15="http://schemas.microsoft.com/office/spreadsheetml/2010/11/main" uri="{B97F6D7D-B522-45F9-BDA1-12C45D357490}">
          <x15:cacheHierarchy aggregatedColumn="2"/>
        </ext>
      </extLst>
    </cacheHierarchy>
    <cacheHierarchy uniqueName="[Measures].[Contagem Distinta de CLIENTE]" caption="Contagem Distinta de CLIENTE" measure="1" displayFolder="" measureGroup="Intervalo" count="0" hidden="1">
      <extLst>
        <ext xmlns:x15="http://schemas.microsoft.com/office/spreadsheetml/2010/11/main" uri="{B97F6D7D-B522-45F9-BDA1-12C45D357490}">
          <x15:cacheHierarchy aggregatedColumn="2"/>
        </ext>
      </extLst>
    </cacheHierarchy>
    <cacheHierarchy uniqueName="[Measures].[Soma de VALOR]" caption="Soma de VALOR" measure="1" displayFolder="" measureGroup="Intervalo" count="0" hidden="1">
      <extLst>
        <ext xmlns:x15="http://schemas.microsoft.com/office/spreadsheetml/2010/11/main" uri="{B97F6D7D-B522-45F9-BDA1-12C45D357490}">
          <x15:cacheHierarchy aggregatedColumn="1"/>
        </ext>
      </extLst>
    </cacheHierarchy>
    <cacheHierarchy uniqueName="[Measures].[Contagem de CONTRATO]" caption="Contagem de CONTRATO" measure="1" displayFolder="" measureGroup="Intervalo" count="0" hidden="1">
      <extLst>
        <ext xmlns:x15="http://schemas.microsoft.com/office/spreadsheetml/2010/11/main" uri="{B97F6D7D-B522-45F9-BDA1-12C45D357490}">
          <x15:cacheHierarchy aggregatedColumn="0"/>
        </ext>
      </extLst>
    </cacheHierarchy>
    <cacheHierarchy uniqueName="[Measures].[Contagem de CLIENTE 2]" caption="Contagem de CLIENTE 2" measure="1" displayFolder="" measureGroup="Intervalo 1" count="0" hidden="1">
      <extLst>
        <ext xmlns:x15="http://schemas.microsoft.com/office/spreadsheetml/2010/11/main" uri="{B97F6D7D-B522-45F9-BDA1-12C45D357490}">
          <x15:cacheHierarchy aggregatedColumn="8"/>
        </ext>
      </extLst>
    </cacheHierarchy>
    <cacheHierarchy uniqueName="[Measures].[Contagem de CONTRATO 2]" caption="Contagem de CONTRATO 2" measure="1" displayFolder="" measureGroup="Intervalo 1" count="0" oneField="1" hidden="1">
      <fieldsUsage count="1">
        <fieldUsage x="6"/>
      </fieldsUsage>
      <extLst>
        <ext xmlns:x15="http://schemas.microsoft.com/office/spreadsheetml/2010/11/main" uri="{B97F6D7D-B522-45F9-BDA1-12C45D357490}">
          <x15:cacheHierarchy aggregatedColumn="6"/>
        </ext>
      </extLst>
    </cacheHierarchy>
    <cacheHierarchy uniqueName="[Measures].[Soma de VALOR 2]" caption="Soma de VALOR 2" measure="1" displayFolder="" measureGroup="Intervalo 1" count="0" oneField="1" hidden="1">
      <fieldsUsage count="1">
        <fieldUsage x="4"/>
      </fieldsUsage>
      <extLst>
        <ext xmlns:x15="http://schemas.microsoft.com/office/spreadsheetml/2010/11/main" uri="{B97F6D7D-B522-45F9-BDA1-12C45D357490}">
          <x15:cacheHierarchy aggregatedColumn="7"/>
        </ext>
      </extLst>
    </cacheHierarchy>
    <cacheHierarchy uniqueName="[Measures].[Contagem Distinta de CONTRATO]" caption="Contagem Distinta de CONTRATO" measure="1" displayFolder="" measureGroup="Intervalo 1" count="0" hidden="1">
      <extLst>
        <ext xmlns:x15="http://schemas.microsoft.com/office/spreadsheetml/2010/11/main" uri="{B97F6D7D-B522-45F9-BDA1-12C45D357490}">
          <x15:cacheHierarchy aggregatedColumn="6"/>
        </ext>
      </extLst>
    </cacheHierarchy>
    <cacheHierarchy uniqueName="[Measures].[Contagem Distinta de CLIENTE 2]" caption="Contagem Distinta de CLIENTE 2" measure="1" displayFolder="" measureGroup="Intervalo 1" count="0" oneField="1" hidden="1">
      <fieldsUsage count="1">
        <fieldUsage x="5"/>
      </fieldsUsage>
      <extLst>
        <ext xmlns:x15="http://schemas.microsoft.com/office/spreadsheetml/2010/11/main" uri="{B97F6D7D-B522-45F9-BDA1-12C45D357490}">
          <x15:cacheHierarchy aggregatedColumn="8"/>
        </ext>
      </extLst>
    </cacheHierarchy>
  </cacheHierarchies>
  <kpis count="0"/>
  <dimensions count="5">
    <dimension name="Intervalo" uniqueName="[Intervalo]" caption="Intervalo"/>
    <dimension name="Intervalo 1" uniqueName="[Intervalo 1]" caption="Intervalo 1"/>
    <dimension measure="1" name="Measures" uniqueName="[Measures]" caption="Measures"/>
    <dimension name="Tabela2" uniqueName="[Tabela2]" caption="Tabela2"/>
    <dimension name="Tabela3" uniqueName="[Tabela3]" caption="Tabela3"/>
  </dimensions>
  <measureGroups count="4">
    <measureGroup name="Intervalo" caption="Intervalo"/>
    <measureGroup name="Intervalo 1" caption="Intervalo 1"/>
    <measureGroup name="Tabela2" caption="Tabela2"/>
    <measureGroup name="Tabela3" caption="Tabela3"/>
  </measureGroups>
  <maps count="4">
    <map measureGroup="0" dimension="0"/>
    <map measureGroup="1" dimension="1"/>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heus Carvalho" refreshedDate="46219.51873935185" backgroundQuery="1" createdVersion="8" refreshedVersion="8" minRefreshableVersion="3" recordCount="0" supportSubquery="1" supportAdvancedDrill="1" xr:uid="{14829462-E351-416A-AD7D-50E63F8F21EC}">
  <cacheSource type="external" connectionId="1"/>
  <cacheFields count="3">
    <cacheField name="[Tabela2].[EXECUTIVO].[EXECUTIVO]" caption="EXECUTIVO" numFmtId="0" hierarchy="15" level="1">
      <sharedItems count="3">
        <s v="Executivo A"/>
        <s v="Executivo B"/>
        <s v="Executivo C"/>
      </sharedItems>
    </cacheField>
    <cacheField name="[Tabela2].[QUARTER].[QUARTER]" caption="QUARTER" numFmtId="0" hierarchy="16" level="1">
      <sharedItems containsSemiMixedTypes="0" containsNonDate="0" containsString="0"/>
    </cacheField>
    <cacheField name="[Measures].[Contagem de PRODUTO]" caption="Contagem de PRODUTO" numFmtId="0" hierarchy="36" level="32767"/>
  </cacheFields>
  <cacheHierarchies count="47">
    <cacheHierarchy uniqueName="[Intervalo].[CONTRATO]" caption="CONTRATO" attribute="1" defaultMemberUniqueName="[Intervalo].[CONTRATO].[All]" allUniqueName="[Intervalo].[CONTRATO].[All]" dimensionUniqueName="[Intervalo]" displayFolder="" count="0" memberValueDatatype="130" unbalanced="0"/>
    <cacheHierarchy uniqueName="[Intervalo].[VALOR]" caption="VALOR" attribute="1" defaultMemberUniqueName="[Intervalo].[VALOR].[All]" allUniqueName="[Intervalo].[VALOR].[All]" dimensionUniqueName="[Intervalo]" displayFolder="" count="0" memberValueDatatype="5" unbalanced="0"/>
    <cacheHierarchy uniqueName="[Intervalo].[CLIENTE]" caption="CLIENTE" attribute="1" defaultMemberUniqueName="[Intervalo].[CLIENTE].[All]" allUniqueName="[Intervalo].[CLIENTE].[All]" dimensionUniqueName="[Intervalo]" displayFolder="" count="0" memberValueDatatype="130" unbalanced="0"/>
    <cacheHierarchy uniqueName="[Intervalo].[VIGENCIA]" caption="VIGENCIA" attribute="1" time="1" defaultMemberUniqueName="[Intervalo].[VIGENCIA].[All]" allUniqueName="[Intervalo].[VIGENCIA].[All]" dimensionUniqueName="[Intervalo]" displayFolder="" count="0" memberValueDatatype="7" unbalanced="0"/>
    <cacheHierarchy uniqueName="[Intervalo].[QUARTER]" caption="QUARTER" attribute="1" defaultMemberUniqueName="[Intervalo].[QUARTER].[All]" allUniqueName="[Intervalo].[QUARTER].[All]" dimensionUniqueName="[Intervalo]" displayFolder="" count="0" memberValueDatatype="130" unbalanced="0"/>
    <cacheHierarchy uniqueName="[Intervalo].[OBSERVAÇÃO]" caption="OBSERVAÇÃO" attribute="1" defaultMemberUniqueName="[Intervalo].[OBSERVAÇÃO].[All]" allUniqueName="[Intervalo].[OBSERVAÇÃO].[All]" dimensionUniqueName="[Intervalo]" displayFolder="" count="0" memberValueDatatype="130" unbalanced="0"/>
    <cacheHierarchy uniqueName="[Intervalo 1].[CONTRATO]" caption="CONTRATO" attribute="1" defaultMemberUniqueName="[Intervalo 1].[CONTRATO].[All]" allUniqueName="[Intervalo 1].[CONTRATO].[All]" dimensionUniqueName="[Intervalo 1]" displayFolder="" count="0" memberValueDatatype="130" unbalanced="0"/>
    <cacheHierarchy uniqueName="[Intervalo 1].[VALOR]" caption="VALOR" attribute="1" defaultMemberUniqueName="[Intervalo 1].[VALOR].[All]" allUniqueName="[Intervalo 1].[VALOR].[All]" dimensionUniqueName="[Intervalo 1]" displayFolder="" count="0" memberValueDatatype="5" unbalanced="0"/>
    <cacheHierarchy uniqueName="[Intervalo 1].[CLIENTE]" caption="CLIENTE" attribute="1" defaultMemberUniqueName="[Intervalo 1].[CLIENTE].[All]" allUniqueName="[Intervalo 1].[CLIENTE].[All]" dimensionUniqueName="[Intervalo 1]" displayFolder="" count="0" memberValueDatatype="130" unbalanced="0"/>
    <cacheHierarchy uniqueName="[Intervalo 1].[VIGENCIA]" caption="VIGENCIA" attribute="1" time="1" defaultMemberUniqueName="[Intervalo 1].[VIGENCIA].[All]" allUniqueName="[Intervalo 1].[VIGENCIA].[All]" dimensionUniqueName="[Intervalo 1]" displayFolder="" count="0" memberValueDatatype="7" unbalanced="0"/>
    <cacheHierarchy uniqueName="[Intervalo 1].[QUARTER]" caption="QUARTER" attribute="1" defaultMemberUniqueName="[Intervalo 1].[QUARTER].[All]" allUniqueName="[Intervalo 1].[QUARTER].[All]" dimensionUniqueName="[Intervalo 1]" displayFolder="" count="0" memberValueDatatype="130" unbalanced="0"/>
    <cacheHierarchy uniqueName="[Intervalo 1].[OBSERVAÇÃO]" caption="OBSERVAÇÃO" attribute="1" defaultMemberUniqueName="[Intervalo 1].[OBSERVAÇÃO].[All]" allUniqueName="[Intervalo 1].[OBSERVAÇÃO].[All]" dimensionUniqueName="[Intervalo 1]" displayFolder="" count="0" memberValueDatatype="130" unbalanced="0"/>
    <cacheHierarchy uniqueName="[Tabela2].[PRODUTO]" caption="PRODUTO" attribute="1" defaultMemberUniqueName="[Tabela2].[PRODUTO].[All]" allUniqueName="[Tabela2].[PRODUTO].[All]" dimensionUniqueName="[Tabela2]" displayFolder="" count="0" memberValueDatatype="130" unbalanced="0"/>
    <cacheHierarchy uniqueName="[Tabela2].[CLIENTE]" caption="CLIENTE" attribute="1" defaultMemberUniqueName="[Tabela2].[CLIENTE].[All]" allUniqueName="[Tabela2].[CLIENTE].[All]" dimensionUniqueName="[Tabela2]" displayFolder="" count="0" memberValueDatatype="130" unbalanced="0"/>
    <cacheHierarchy uniqueName="[Tabela2].[VALOR]" caption="VALOR" attribute="1" defaultMemberUniqueName="[Tabela2].[VALOR].[All]" allUniqueName="[Tabela2].[VALOR].[All]" dimensionUniqueName="[Tabela2]" displayFolder="" count="0" memberValueDatatype="5" unbalanced="0"/>
    <cacheHierarchy uniqueName="[Tabela2].[EXECUTIVO]" caption="EXECUTIVO" attribute="1" defaultMemberUniqueName="[Tabela2].[EXECUTIVO].[All]" allUniqueName="[Tabela2].[EXECUTIVO].[All]" dimensionUniqueName="[Tabela2]" displayFolder="" count="2" memberValueDatatype="130" unbalanced="0">
      <fieldsUsage count="2">
        <fieldUsage x="-1"/>
        <fieldUsage x="0"/>
      </fieldsUsage>
    </cacheHierarchy>
    <cacheHierarchy uniqueName="[Tabela2].[QUARTER]" caption="QUARTER" attribute="1" defaultMemberUniqueName="[Tabela2].[QUARTER].[All]" allUniqueName="[Tabela2].[QUARTER].[All]" dimensionUniqueName="[Tabela2]" displayFolder="" count="2" memberValueDatatype="130" unbalanced="0">
      <fieldsUsage count="2">
        <fieldUsage x="-1"/>
        <fieldUsage x="1"/>
      </fieldsUsage>
    </cacheHierarchy>
    <cacheHierarchy uniqueName="[Tabela2].[%]" caption="%" attribute="1" defaultMemberUniqueName="[Tabela2].[%].[All]" allUniqueName="[Tabela2].[%].[All]" dimensionUniqueName="[Tabela2]" displayFolder="" count="0" memberValueDatatype="5" unbalanced="0"/>
    <cacheHierarchy uniqueName="[Tabela2].[OBSERVAÇÃO]" caption="OBSERVAÇÃO" attribute="1" defaultMemberUniqueName="[Tabela2].[OBSERVAÇÃO].[All]" allUniqueName="[Tabela2].[OBSERVAÇÃO].[All]" dimensionUniqueName="[Tabela2]" displayFolder="" count="0" memberValueDatatype="130" unbalanced="0"/>
    <cacheHierarchy uniqueName="[Tabela3].[CONTRATO]" caption="CONTRATO" attribute="1" defaultMemberUniqueName="[Tabela3].[CONTRATO].[All]" allUniqueName="[Tabela3].[CONTRATO].[All]" dimensionUniqueName="[Tabela3]" displayFolder="" count="0" memberValueDatatype="130" unbalanced="0"/>
    <cacheHierarchy uniqueName="[Tabela3].[VALOR ***ALTERAR***]" caption="VALOR ***ALTERAR***" attribute="1" defaultMemberUniqueName="[Tabela3].[VALOR ***ALTERAR***].[All]" allUniqueName="[Tabela3].[VALOR ***ALTERAR***].[All]" dimensionUniqueName="[Tabela3]" displayFolder="" count="0" memberValueDatatype="5" unbalanced="0"/>
    <cacheHierarchy uniqueName="[Tabela3].[CLIENTE]" caption="CLIENTE" attribute="1" defaultMemberUniqueName="[Tabela3].[CLIENTE].[All]" allUniqueName="[Tabela3].[CLIENTE].[All]" dimensionUniqueName="[Tabela3]" displayFolder="" count="0" memberValueDatatype="130" unbalanced="0"/>
    <cacheHierarchy uniqueName="[Tabela3].[VIGENCIA]" caption="VIGENCIA" attribute="1" time="1" defaultMemberUniqueName="[Tabela3].[VIGENCIA].[All]" allUniqueName="[Tabela3].[VIGENCIA].[All]" dimensionUniqueName="[Tabela3]" displayFolder="" count="0" memberValueDatatype="7" unbalanced="0"/>
    <cacheHierarchy uniqueName="[Tabela3].[QUARTER]" caption="QUARTER" attribute="1" defaultMemberUniqueName="[Tabela3].[QUARTER].[All]" allUniqueName="[Tabela3].[QUARTER].[All]" dimensionUniqueName="[Tabela3]" displayFolder="" count="0" memberValueDatatype="130" unbalanced="0"/>
    <cacheHierarchy uniqueName="[Tabela3].[OBSERVAÇÃO]" caption="OBSERVAÇÃO" attribute="1" defaultMemberUniqueName="[Tabela3].[OBSERVAÇÃO].[All]" allUniqueName="[Tabela3].[OBSERVAÇÃO].[All]" dimensionUniqueName="[Tabela3]" displayFolder="" count="0" memberValueDatatype="130" unbalanced="0"/>
    <cacheHierarchy uniqueName="[Measures].[__XL_Count Tabela3]" caption="__XL_Count Tabela3" measure="1" displayFolder="" measureGroup="Tabela3" count="0" hidden="1"/>
    <cacheHierarchy uniqueName="[Measures].[__XL_Count Tabela2]" caption="__XL_Count Tabela2" measure="1" displayFolder="" measureGroup="Tabela2" count="0" hidden="1"/>
    <cacheHierarchy uniqueName="[Measures].[__XL_Count Intervalo]" caption="__XL_Count Intervalo" measure="1" displayFolder="" measureGroup="Intervalo" count="0" hidden="1"/>
    <cacheHierarchy uniqueName="[Measures].[__XL_Count Intervalo 1]" caption="__XL_Count Intervalo 1" measure="1" displayFolder="" measureGroup="Intervalo 1" count="0" hidden="1"/>
    <cacheHierarchy uniqueName="[Measures].[__No measures defined]" caption="__No measures defined" measure="1" displayFolder="" count="0" hidden="1"/>
    <cacheHierarchy uniqueName="[Measures].[Count of CONTRATO]" caption="Count of CONTRATO" measure="1" displayFolder="" measureGroup="Tabela3" count="0" hidden="1">
      <extLst>
        <ext xmlns:x15="http://schemas.microsoft.com/office/spreadsheetml/2010/11/main" uri="{B97F6D7D-B522-45F9-BDA1-12C45D357490}">
          <x15:cacheHierarchy aggregatedColumn="19"/>
        </ext>
      </extLst>
    </cacheHierarchy>
    <cacheHierarchy uniqueName="[Measures].[Count of CLIENTE]" caption="Count of CLIENTE" measure="1" displayFolder="" measureGroup="Tabela3" count="0" hidden="1">
      <extLst>
        <ext xmlns:x15="http://schemas.microsoft.com/office/spreadsheetml/2010/11/main" uri="{B97F6D7D-B522-45F9-BDA1-12C45D357490}">
          <x15:cacheHierarchy aggregatedColumn="21"/>
        </ext>
      </extLst>
    </cacheHierarchy>
    <cacheHierarchy uniqueName="[Measures].[Distinct Count of CLIENTE]" caption="Distinct Count of CLIENTE" measure="1" displayFolder="" measureGroup="Tabela3" count="0" hidden="1">
      <extLst>
        <ext xmlns:x15="http://schemas.microsoft.com/office/spreadsheetml/2010/11/main" uri="{B97F6D7D-B522-45F9-BDA1-12C45D357490}">
          <x15:cacheHierarchy aggregatedColumn="21"/>
        </ext>
      </extLst>
    </cacheHierarchy>
    <cacheHierarchy uniqueName="[Measures].[Sum of VALOR ***ALTERAR***]" caption="Sum of VALOR ***ALTERAR***" measure="1" displayFolder="" measureGroup="Tabela3" count="0" hidden="1">
      <extLst>
        <ext xmlns:x15="http://schemas.microsoft.com/office/spreadsheetml/2010/11/main" uri="{B97F6D7D-B522-45F9-BDA1-12C45D357490}">
          <x15:cacheHierarchy aggregatedColumn="20"/>
        </ext>
      </extLst>
    </cacheHierarchy>
    <cacheHierarchy uniqueName="[Measures].[Count of OBSERVAÇÃO]" caption="Count of OBSERVAÇÃO" measure="1" displayFolder="" measureGroup="Tabela3" count="0" hidden="1">
      <extLst>
        <ext xmlns:x15="http://schemas.microsoft.com/office/spreadsheetml/2010/11/main" uri="{B97F6D7D-B522-45F9-BDA1-12C45D357490}">
          <x15:cacheHierarchy aggregatedColumn="24"/>
        </ext>
      </extLst>
    </cacheHierarchy>
    <cacheHierarchy uniqueName="[Measures].[Sum of VALOR]" caption="Sum of VALOR" measure="1" displayFolder="" measureGroup="Tabela2" count="0" hidden="1">
      <extLst>
        <ext xmlns:x15="http://schemas.microsoft.com/office/spreadsheetml/2010/11/main" uri="{B97F6D7D-B522-45F9-BDA1-12C45D357490}">
          <x15:cacheHierarchy aggregatedColumn="14"/>
        </ext>
      </extLst>
    </cacheHierarchy>
    <cacheHierarchy uniqueName="[Measures].[Contagem de PRODUTO]" caption="Contagem de PRODUTO" measure="1" displayFolder="" measureGroup="Tabela2" count="0" oneField="1" hidden="1">
      <fieldsUsage count="1">
        <fieldUsage x="2"/>
      </fieldsUsage>
      <extLst>
        <ext xmlns:x15="http://schemas.microsoft.com/office/spreadsheetml/2010/11/main" uri="{B97F6D7D-B522-45F9-BDA1-12C45D357490}">
          <x15:cacheHierarchy aggregatedColumn="12"/>
        </ext>
      </extLst>
    </cacheHierarchy>
    <cacheHierarchy uniqueName="[Measures].[Contagem Distinta de PRODUTO]" caption="Contagem Distinta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e CLIENTE]" caption="Contagem de CLIENTE" measure="1" displayFolder="" measureGroup="Intervalo" count="0" hidden="1">
      <extLst>
        <ext xmlns:x15="http://schemas.microsoft.com/office/spreadsheetml/2010/11/main" uri="{B97F6D7D-B522-45F9-BDA1-12C45D357490}">
          <x15:cacheHierarchy aggregatedColumn="2"/>
        </ext>
      </extLst>
    </cacheHierarchy>
    <cacheHierarchy uniqueName="[Measures].[Contagem Distinta de CLIENTE]" caption="Contagem Distinta de CLIENTE" measure="1" displayFolder="" measureGroup="Intervalo" count="0" hidden="1">
      <extLst>
        <ext xmlns:x15="http://schemas.microsoft.com/office/spreadsheetml/2010/11/main" uri="{B97F6D7D-B522-45F9-BDA1-12C45D357490}">
          <x15:cacheHierarchy aggregatedColumn="2"/>
        </ext>
      </extLst>
    </cacheHierarchy>
    <cacheHierarchy uniqueName="[Measures].[Soma de VALOR]" caption="Soma de VALOR" measure="1" displayFolder="" measureGroup="Intervalo" count="0" hidden="1">
      <extLst>
        <ext xmlns:x15="http://schemas.microsoft.com/office/spreadsheetml/2010/11/main" uri="{B97F6D7D-B522-45F9-BDA1-12C45D357490}">
          <x15:cacheHierarchy aggregatedColumn="1"/>
        </ext>
      </extLst>
    </cacheHierarchy>
    <cacheHierarchy uniqueName="[Measures].[Contagem de CONTRATO]" caption="Contagem de CONTRATO" measure="1" displayFolder="" measureGroup="Intervalo" count="0" hidden="1">
      <extLst>
        <ext xmlns:x15="http://schemas.microsoft.com/office/spreadsheetml/2010/11/main" uri="{B97F6D7D-B522-45F9-BDA1-12C45D357490}">
          <x15:cacheHierarchy aggregatedColumn="0"/>
        </ext>
      </extLst>
    </cacheHierarchy>
    <cacheHierarchy uniqueName="[Measures].[Contagem de CLIENTE 2]" caption="Contagem de CLIENTE 2" measure="1" displayFolder="" measureGroup="Intervalo 1" count="0" hidden="1">
      <extLst>
        <ext xmlns:x15="http://schemas.microsoft.com/office/spreadsheetml/2010/11/main" uri="{B97F6D7D-B522-45F9-BDA1-12C45D357490}">
          <x15:cacheHierarchy aggregatedColumn="8"/>
        </ext>
      </extLst>
    </cacheHierarchy>
    <cacheHierarchy uniqueName="[Measures].[Contagem de CONTRATO 2]" caption="Contagem de CONTRATO 2" measure="1" displayFolder="" measureGroup="Intervalo 1" count="0" hidden="1">
      <extLst>
        <ext xmlns:x15="http://schemas.microsoft.com/office/spreadsheetml/2010/11/main" uri="{B97F6D7D-B522-45F9-BDA1-12C45D357490}">
          <x15:cacheHierarchy aggregatedColumn="6"/>
        </ext>
      </extLst>
    </cacheHierarchy>
    <cacheHierarchy uniqueName="[Measures].[Soma de VALOR 2]" caption="Soma de VALOR 2" measure="1" displayFolder="" measureGroup="Intervalo 1" count="0" hidden="1">
      <extLst>
        <ext xmlns:x15="http://schemas.microsoft.com/office/spreadsheetml/2010/11/main" uri="{B97F6D7D-B522-45F9-BDA1-12C45D357490}">
          <x15:cacheHierarchy aggregatedColumn="7"/>
        </ext>
      </extLst>
    </cacheHierarchy>
    <cacheHierarchy uniqueName="[Measures].[Contagem Distinta de CONTRATO]" caption="Contagem Distinta de CONTRATO" measure="1" displayFolder="" measureGroup="Intervalo 1" count="0" hidden="1">
      <extLst>
        <ext xmlns:x15="http://schemas.microsoft.com/office/spreadsheetml/2010/11/main" uri="{B97F6D7D-B522-45F9-BDA1-12C45D357490}">
          <x15:cacheHierarchy aggregatedColumn="6"/>
        </ext>
      </extLst>
    </cacheHierarchy>
    <cacheHierarchy uniqueName="[Measures].[Contagem Distinta de CLIENTE 2]" caption="Contagem Distinta de CLIENTE 2" measure="1" displayFolder="" measureGroup="Intervalo 1" count="0" hidden="1">
      <extLst>
        <ext xmlns:x15="http://schemas.microsoft.com/office/spreadsheetml/2010/11/main" uri="{B97F6D7D-B522-45F9-BDA1-12C45D357490}">
          <x15:cacheHierarchy aggregatedColumn="8"/>
        </ext>
      </extLst>
    </cacheHierarchy>
  </cacheHierarchies>
  <kpis count="0"/>
  <dimensions count="5">
    <dimension name="Intervalo" uniqueName="[Intervalo]" caption="Intervalo"/>
    <dimension name="Intervalo 1" uniqueName="[Intervalo 1]" caption="Intervalo 1"/>
    <dimension measure="1" name="Measures" uniqueName="[Measures]" caption="Measures"/>
    <dimension name="Tabela2" uniqueName="[Tabela2]" caption="Tabela2"/>
    <dimension name="Tabela3" uniqueName="[Tabela3]" caption="Tabela3"/>
  </dimensions>
  <measureGroups count="4">
    <measureGroup name="Intervalo" caption="Intervalo"/>
    <measureGroup name="Intervalo 1" caption="Intervalo 1"/>
    <measureGroup name="Tabela2" caption="Tabela2"/>
    <measureGroup name="Tabela3" caption="Tabela3"/>
  </measureGroups>
  <maps count="4">
    <map measureGroup="0" dimension="0"/>
    <map measureGroup="1" dimension="1"/>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heus Carvalho" refreshedDate="46219.518741203705" backgroundQuery="1" createdVersion="8" refreshedVersion="8" minRefreshableVersion="3" recordCount="0" supportSubquery="1" supportAdvancedDrill="1" xr:uid="{56ADA259-07D1-446A-BB09-7C9B5AF70176}">
  <cacheSource type="external" connectionId="1"/>
  <cacheFields count="3">
    <cacheField name="[Tabela2].[EXECUTIVO].[EXECUTIVO]" caption="EXECUTIVO" numFmtId="0" hierarchy="15" level="1">
      <sharedItems count="3">
        <s v="Executivo A"/>
        <s v="Executivo B"/>
        <s v="Executivo C"/>
      </sharedItems>
    </cacheField>
    <cacheField name="[Tabela2].[QUARTER].[QUARTER]" caption="QUARTER" numFmtId="0" hierarchy="16" level="1">
      <sharedItems containsSemiMixedTypes="0" containsNonDate="0" containsString="0"/>
    </cacheField>
    <cacheField name="[Measures].[Sum of VALOR]" caption="Sum of VALOR" numFmtId="0" hierarchy="35" level="32767"/>
  </cacheFields>
  <cacheHierarchies count="47">
    <cacheHierarchy uniqueName="[Intervalo].[CONTRATO]" caption="CONTRATO" attribute="1" defaultMemberUniqueName="[Intervalo].[CONTRATO].[All]" allUniqueName="[Intervalo].[CONTRATO].[All]" dimensionUniqueName="[Intervalo]" displayFolder="" count="0" memberValueDatatype="130" unbalanced="0"/>
    <cacheHierarchy uniqueName="[Intervalo].[VALOR]" caption="VALOR" attribute="1" defaultMemberUniqueName="[Intervalo].[VALOR].[All]" allUniqueName="[Intervalo].[VALOR].[All]" dimensionUniqueName="[Intervalo]" displayFolder="" count="0" memberValueDatatype="5" unbalanced="0"/>
    <cacheHierarchy uniqueName="[Intervalo].[CLIENTE]" caption="CLIENTE" attribute="1" defaultMemberUniqueName="[Intervalo].[CLIENTE].[All]" allUniqueName="[Intervalo].[CLIENTE].[All]" dimensionUniqueName="[Intervalo]" displayFolder="" count="0" memberValueDatatype="130" unbalanced="0"/>
    <cacheHierarchy uniqueName="[Intervalo].[VIGENCIA]" caption="VIGENCIA" attribute="1" time="1" defaultMemberUniqueName="[Intervalo].[VIGENCIA].[All]" allUniqueName="[Intervalo].[VIGENCIA].[All]" dimensionUniqueName="[Intervalo]" displayFolder="" count="0" memberValueDatatype="7" unbalanced="0"/>
    <cacheHierarchy uniqueName="[Intervalo].[QUARTER]" caption="QUARTER" attribute="1" defaultMemberUniqueName="[Intervalo].[QUARTER].[All]" allUniqueName="[Intervalo].[QUARTER].[All]" dimensionUniqueName="[Intervalo]" displayFolder="" count="0" memberValueDatatype="130" unbalanced="0"/>
    <cacheHierarchy uniqueName="[Intervalo].[OBSERVAÇÃO]" caption="OBSERVAÇÃO" attribute="1" defaultMemberUniqueName="[Intervalo].[OBSERVAÇÃO].[All]" allUniqueName="[Intervalo].[OBSERVAÇÃO].[All]" dimensionUniqueName="[Intervalo]" displayFolder="" count="0" memberValueDatatype="130" unbalanced="0"/>
    <cacheHierarchy uniqueName="[Intervalo 1].[CONTRATO]" caption="CONTRATO" attribute="1" defaultMemberUniqueName="[Intervalo 1].[CONTRATO].[All]" allUniqueName="[Intervalo 1].[CONTRATO].[All]" dimensionUniqueName="[Intervalo 1]" displayFolder="" count="0" memberValueDatatype="130" unbalanced="0"/>
    <cacheHierarchy uniqueName="[Intervalo 1].[VALOR]" caption="VALOR" attribute="1" defaultMemberUniqueName="[Intervalo 1].[VALOR].[All]" allUniqueName="[Intervalo 1].[VALOR].[All]" dimensionUniqueName="[Intervalo 1]" displayFolder="" count="0" memberValueDatatype="5" unbalanced="0"/>
    <cacheHierarchy uniqueName="[Intervalo 1].[CLIENTE]" caption="CLIENTE" attribute="1" defaultMemberUniqueName="[Intervalo 1].[CLIENTE].[All]" allUniqueName="[Intervalo 1].[CLIENTE].[All]" dimensionUniqueName="[Intervalo 1]" displayFolder="" count="0" memberValueDatatype="130" unbalanced="0"/>
    <cacheHierarchy uniqueName="[Intervalo 1].[VIGENCIA]" caption="VIGENCIA" attribute="1" time="1" defaultMemberUniqueName="[Intervalo 1].[VIGENCIA].[All]" allUniqueName="[Intervalo 1].[VIGENCIA].[All]" dimensionUniqueName="[Intervalo 1]" displayFolder="" count="0" memberValueDatatype="7" unbalanced="0"/>
    <cacheHierarchy uniqueName="[Intervalo 1].[QUARTER]" caption="QUARTER" attribute="1" defaultMemberUniqueName="[Intervalo 1].[QUARTER].[All]" allUniqueName="[Intervalo 1].[QUARTER].[All]" dimensionUniqueName="[Intervalo 1]" displayFolder="" count="0" memberValueDatatype="130" unbalanced="0"/>
    <cacheHierarchy uniqueName="[Intervalo 1].[OBSERVAÇÃO]" caption="OBSERVAÇÃO" attribute="1" defaultMemberUniqueName="[Intervalo 1].[OBSERVAÇÃO].[All]" allUniqueName="[Intervalo 1].[OBSERVAÇÃO].[All]" dimensionUniqueName="[Intervalo 1]" displayFolder="" count="0" memberValueDatatype="130" unbalanced="0"/>
    <cacheHierarchy uniqueName="[Tabela2].[PRODUTO]" caption="PRODUTO" attribute="1" defaultMemberUniqueName="[Tabela2].[PRODUTO].[All]" allUniqueName="[Tabela2].[PRODUTO].[All]" dimensionUniqueName="[Tabela2]" displayFolder="" count="0" memberValueDatatype="130" unbalanced="0"/>
    <cacheHierarchy uniqueName="[Tabela2].[CLIENTE]" caption="CLIENTE" attribute="1" defaultMemberUniqueName="[Tabela2].[CLIENTE].[All]" allUniqueName="[Tabela2].[CLIENTE].[All]" dimensionUniqueName="[Tabela2]" displayFolder="" count="0" memberValueDatatype="130" unbalanced="0"/>
    <cacheHierarchy uniqueName="[Tabela2].[VALOR]" caption="VALOR" attribute="1" defaultMemberUniqueName="[Tabela2].[VALOR].[All]" allUniqueName="[Tabela2].[VALOR].[All]" dimensionUniqueName="[Tabela2]" displayFolder="" count="0" memberValueDatatype="5" unbalanced="0"/>
    <cacheHierarchy uniqueName="[Tabela2].[EXECUTIVO]" caption="EXECUTIVO" attribute="1" defaultMemberUniqueName="[Tabela2].[EXECUTIVO].[All]" allUniqueName="[Tabela2].[EXECUTIVO].[All]" dimensionUniqueName="[Tabela2]" displayFolder="" count="2" memberValueDatatype="130" unbalanced="0">
      <fieldsUsage count="2">
        <fieldUsage x="-1"/>
        <fieldUsage x="0"/>
      </fieldsUsage>
    </cacheHierarchy>
    <cacheHierarchy uniqueName="[Tabela2].[QUARTER]" caption="QUARTER" attribute="1" defaultMemberUniqueName="[Tabela2].[QUARTER].[All]" allUniqueName="[Tabela2].[QUARTER].[All]" dimensionUniqueName="[Tabela2]" displayFolder="" count="2" memberValueDatatype="130" unbalanced="0">
      <fieldsUsage count="2">
        <fieldUsage x="-1"/>
        <fieldUsage x="1"/>
      </fieldsUsage>
    </cacheHierarchy>
    <cacheHierarchy uniqueName="[Tabela2].[%]" caption="%" attribute="1" defaultMemberUniqueName="[Tabela2].[%].[All]" allUniqueName="[Tabela2].[%].[All]" dimensionUniqueName="[Tabela2]" displayFolder="" count="0" memberValueDatatype="5" unbalanced="0"/>
    <cacheHierarchy uniqueName="[Tabela2].[OBSERVAÇÃO]" caption="OBSERVAÇÃO" attribute="1" defaultMemberUniqueName="[Tabela2].[OBSERVAÇÃO].[All]" allUniqueName="[Tabela2].[OBSERVAÇÃO].[All]" dimensionUniqueName="[Tabela2]" displayFolder="" count="0" memberValueDatatype="130" unbalanced="0"/>
    <cacheHierarchy uniqueName="[Tabela3].[CONTRATO]" caption="CONTRATO" attribute="1" defaultMemberUniqueName="[Tabela3].[CONTRATO].[All]" allUniqueName="[Tabela3].[CONTRATO].[All]" dimensionUniqueName="[Tabela3]" displayFolder="" count="0" memberValueDatatype="130" unbalanced="0"/>
    <cacheHierarchy uniqueName="[Tabela3].[VALOR ***ALTERAR***]" caption="VALOR ***ALTERAR***" attribute="1" defaultMemberUniqueName="[Tabela3].[VALOR ***ALTERAR***].[All]" allUniqueName="[Tabela3].[VALOR ***ALTERAR***].[All]" dimensionUniqueName="[Tabela3]" displayFolder="" count="0" memberValueDatatype="5" unbalanced="0"/>
    <cacheHierarchy uniqueName="[Tabela3].[CLIENTE]" caption="CLIENTE" attribute="1" defaultMemberUniqueName="[Tabela3].[CLIENTE].[All]" allUniqueName="[Tabela3].[CLIENTE].[All]" dimensionUniqueName="[Tabela3]" displayFolder="" count="0" memberValueDatatype="130" unbalanced="0"/>
    <cacheHierarchy uniqueName="[Tabela3].[VIGENCIA]" caption="VIGENCIA" attribute="1" time="1" defaultMemberUniqueName="[Tabela3].[VIGENCIA].[All]" allUniqueName="[Tabela3].[VIGENCIA].[All]" dimensionUniqueName="[Tabela3]" displayFolder="" count="0" memberValueDatatype="7" unbalanced="0"/>
    <cacheHierarchy uniqueName="[Tabela3].[QUARTER]" caption="QUARTER" attribute="1" defaultMemberUniqueName="[Tabela3].[QUARTER].[All]" allUniqueName="[Tabela3].[QUARTER].[All]" dimensionUniqueName="[Tabela3]" displayFolder="" count="0" memberValueDatatype="130" unbalanced="0"/>
    <cacheHierarchy uniqueName="[Tabela3].[OBSERVAÇÃO]" caption="OBSERVAÇÃO" attribute="1" defaultMemberUniqueName="[Tabela3].[OBSERVAÇÃO].[All]" allUniqueName="[Tabela3].[OBSERVAÇÃO].[All]" dimensionUniqueName="[Tabela3]" displayFolder="" count="0" memberValueDatatype="130" unbalanced="0"/>
    <cacheHierarchy uniqueName="[Measures].[__XL_Count Tabela3]" caption="__XL_Count Tabela3" measure="1" displayFolder="" measureGroup="Tabela3" count="0" hidden="1"/>
    <cacheHierarchy uniqueName="[Measures].[__XL_Count Tabela2]" caption="__XL_Count Tabela2" measure="1" displayFolder="" measureGroup="Tabela2" count="0" hidden="1"/>
    <cacheHierarchy uniqueName="[Measures].[__XL_Count Intervalo]" caption="__XL_Count Intervalo" measure="1" displayFolder="" measureGroup="Intervalo" count="0" hidden="1"/>
    <cacheHierarchy uniqueName="[Measures].[__XL_Count Intervalo 1]" caption="__XL_Count Intervalo 1" measure="1" displayFolder="" measureGroup="Intervalo 1" count="0" hidden="1"/>
    <cacheHierarchy uniqueName="[Measures].[__No measures defined]" caption="__No measures defined" measure="1" displayFolder="" count="0" hidden="1"/>
    <cacheHierarchy uniqueName="[Measures].[Count of CONTRATO]" caption="Count of CONTRATO" measure="1" displayFolder="" measureGroup="Tabela3" count="0" hidden="1">
      <extLst>
        <ext xmlns:x15="http://schemas.microsoft.com/office/spreadsheetml/2010/11/main" uri="{B97F6D7D-B522-45F9-BDA1-12C45D357490}">
          <x15:cacheHierarchy aggregatedColumn="19"/>
        </ext>
      </extLst>
    </cacheHierarchy>
    <cacheHierarchy uniqueName="[Measures].[Count of CLIENTE]" caption="Count of CLIENTE" measure="1" displayFolder="" measureGroup="Tabela3" count="0" hidden="1">
      <extLst>
        <ext xmlns:x15="http://schemas.microsoft.com/office/spreadsheetml/2010/11/main" uri="{B97F6D7D-B522-45F9-BDA1-12C45D357490}">
          <x15:cacheHierarchy aggregatedColumn="21"/>
        </ext>
      </extLst>
    </cacheHierarchy>
    <cacheHierarchy uniqueName="[Measures].[Distinct Count of CLIENTE]" caption="Distinct Count of CLIENTE" measure="1" displayFolder="" measureGroup="Tabela3" count="0" hidden="1">
      <extLst>
        <ext xmlns:x15="http://schemas.microsoft.com/office/spreadsheetml/2010/11/main" uri="{B97F6D7D-B522-45F9-BDA1-12C45D357490}">
          <x15:cacheHierarchy aggregatedColumn="21"/>
        </ext>
      </extLst>
    </cacheHierarchy>
    <cacheHierarchy uniqueName="[Measures].[Sum of VALOR ***ALTERAR***]" caption="Sum of VALOR ***ALTERAR***" measure="1" displayFolder="" measureGroup="Tabela3" count="0" hidden="1">
      <extLst>
        <ext xmlns:x15="http://schemas.microsoft.com/office/spreadsheetml/2010/11/main" uri="{B97F6D7D-B522-45F9-BDA1-12C45D357490}">
          <x15:cacheHierarchy aggregatedColumn="20"/>
        </ext>
      </extLst>
    </cacheHierarchy>
    <cacheHierarchy uniqueName="[Measures].[Count of OBSERVAÇÃO]" caption="Count of OBSERVAÇÃO" measure="1" displayFolder="" measureGroup="Tabela3" count="0" hidden="1">
      <extLst>
        <ext xmlns:x15="http://schemas.microsoft.com/office/spreadsheetml/2010/11/main" uri="{B97F6D7D-B522-45F9-BDA1-12C45D357490}">
          <x15:cacheHierarchy aggregatedColumn="24"/>
        </ext>
      </extLst>
    </cacheHierarchy>
    <cacheHierarchy uniqueName="[Measures].[Sum of VALOR]" caption="Sum of VALOR" measure="1" displayFolder="" measureGroup="Tabela2" count="0" oneField="1" hidden="1">
      <fieldsUsage count="1">
        <fieldUsage x="2"/>
      </fieldsUsage>
      <extLst>
        <ext xmlns:x15="http://schemas.microsoft.com/office/spreadsheetml/2010/11/main" uri="{B97F6D7D-B522-45F9-BDA1-12C45D357490}">
          <x15:cacheHierarchy aggregatedColumn="14"/>
        </ext>
      </extLst>
    </cacheHierarchy>
    <cacheHierarchy uniqueName="[Measures].[Contagem de PRODUTO]" caption="Contagem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istinta de PRODUTO]" caption="Contagem Distinta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e CLIENTE]" caption="Contagem de CLIENTE" measure="1" displayFolder="" measureGroup="Intervalo" count="0" hidden="1">
      <extLst>
        <ext xmlns:x15="http://schemas.microsoft.com/office/spreadsheetml/2010/11/main" uri="{B97F6D7D-B522-45F9-BDA1-12C45D357490}">
          <x15:cacheHierarchy aggregatedColumn="2"/>
        </ext>
      </extLst>
    </cacheHierarchy>
    <cacheHierarchy uniqueName="[Measures].[Contagem Distinta de CLIENTE]" caption="Contagem Distinta de CLIENTE" measure="1" displayFolder="" measureGroup="Intervalo" count="0" hidden="1">
      <extLst>
        <ext xmlns:x15="http://schemas.microsoft.com/office/spreadsheetml/2010/11/main" uri="{B97F6D7D-B522-45F9-BDA1-12C45D357490}">
          <x15:cacheHierarchy aggregatedColumn="2"/>
        </ext>
      </extLst>
    </cacheHierarchy>
    <cacheHierarchy uniqueName="[Measures].[Soma de VALOR]" caption="Soma de VALOR" measure="1" displayFolder="" measureGroup="Intervalo" count="0" hidden="1">
      <extLst>
        <ext xmlns:x15="http://schemas.microsoft.com/office/spreadsheetml/2010/11/main" uri="{B97F6D7D-B522-45F9-BDA1-12C45D357490}">
          <x15:cacheHierarchy aggregatedColumn="1"/>
        </ext>
      </extLst>
    </cacheHierarchy>
    <cacheHierarchy uniqueName="[Measures].[Contagem de CONTRATO]" caption="Contagem de CONTRATO" measure="1" displayFolder="" measureGroup="Intervalo" count="0" hidden="1">
      <extLst>
        <ext xmlns:x15="http://schemas.microsoft.com/office/spreadsheetml/2010/11/main" uri="{B97F6D7D-B522-45F9-BDA1-12C45D357490}">
          <x15:cacheHierarchy aggregatedColumn="0"/>
        </ext>
      </extLst>
    </cacheHierarchy>
    <cacheHierarchy uniqueName="[Measures].[Contagem de CLIENTE 2]" caption="Contagem de CLIENTE 2" measure="1" displayFolder="" measureGroup="Intervalo 1" count="0" hidden="1">
      <extLst>
        <ext xmlns:x15="http://schemas.microsoft.com/office/spreadsheetml/2010/11/main" uri="{B97F6D7D-B522-45F9-BDA1-12C45D357490}">
          <x15:cacheHierarchy aggregatedColumn="8"/>
        </ext>
      </extLst>
    </cacheHierarchy>
    <cacheHierarchy uniqueName="[Measures].[Contagem de CONTRATO 2]" caption="Contagem de CONTRATO 2" measure="1" displayFolder="" measureGroup="Intervalo 1" count="0" hidden="1">
      <extLst>
        <ext xmlns:x15="http://schemas.microsoft.com/office/spreadsheetml/2010/11/main" uri="{B97F6D7D-B522-45F9-BDA1-12C45D357490}">
          <x15:cacheHierarchy aggregatedColumn="6"/>
        </ext>
      </extLst>
    </cacheHierarchy>
    <cacheHierarchy uniqueName="[Measures].[Soma de VALOR 2]" caption="Soma de VALOR 2" measure="1" displayFolder="" measureGroup="Intervalo 1" count="0" hidden="1">
      <extLst>
        <ext xmlns:x15="http://schemas.microsoft.com/office/spreadsheetml/2010/11/main" uri="{B97F6D7D-B522-45F9-BDA1-12C45D357490}">
          <x15:cacheHierarchy aggregatedColumn="7"/>
        </ext>
      </extLst>
    </cacheHierarchy>
    <cacheHierarchy uniqueName="[Measures].[Contagem Distinta de CONTRATO]" caption="Contagem Distinta de CONTRATO" measure="1" displayFolder="" measureGroup="Intervalo 1" count="0" hidden="1">
      <extLst>
        <ext xmlns:x15="http://schemas.microsoft.com/office/spreadsheetml/2010/11/main" uri="{B97F6D7D-B522-45F9-BDA1-12C45D357490}">
          <x15:cacheHierarchy aggregatedColumn="6"/>
        </ext>
      </extLst>
    </cacheHierarchy>
    <cacheHierarchy uniqueName="[Measures].[Contagem Distinta de CLIENTE 2]" caption="Contagem Distinta de CLIENTE 2" measure="1" displayFolder="" measureGroup="Intervalo 1" count="0" hidden="1">
      <extLst>
        <ext xmlns:x15="http://schemas.microsoft.com/office/spreadsheetml/2010/11/main" uri="{B97F6D7D-B522-45F9-BDA1-12C45D357490}">
          <x15:cacheHierarchy aggregatedColumn="8"/>
        </ext>
      </extLst>
    </cacheHierarchy>
  </cacheHierarchies>
  <kpis count="0"/>
  <dimensions count="5">
    <dimension name="Intervalo" uniqueName="[Intervalo]" caption="Intervalo"/>
    <dimension name="Intervalo 1" uniqueName="[Intervalo 1]" caption="Intervalo 1"/>
    <dimension measure="1" name="Measures" uniqueName="[Measures]" caption="Measures"/>
    <dimension name="Tabela2" uniqueName="[Tabela2]" caption="Tabela2"/>
    <dimension name="Tabela3" uniqueName="[Tabela3]" caption="Tabela3"/>
  </dimensions>
  <measureGroups count="4">
    <measureGroup name="Intervalo" caption="Intervalo"/>
    <measureGroup name="Intervalo 1" caption="Intervalo 1"/>
    <measureGroup name="Tabela2" caption="Tabela2"/>
    <measureGroup name="Tabela3" caption="Tabela3"/>
  </measureGroups>
  <maps count="4">
    <map measureGroup="0" dimension="0"/>
    <map measureGroup="1" dimension="1"/>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eus Carvalho" refreshedDate="46219.51874363426" createdVersion="8" refreshedVersion="8" minRefreshableVersion="3" recordCount="231" xr:uid="{A92030B5-4CD7-4567-8A8B-D262BCEB5E80}">
  <cacheSource type="worksheet">
    <worksheetSource ref="C19:F250" sheet="FAT IND REAL"/>
  </cacheSource>
  <cacheFields count="8">
    <cacheField name="CLIENTE" numFmtId="0">
      <sharedItems count="129">
        <s v="CLIENTE 1"/>
        <s v="CLIENTE 2"/>
        <s v="CLIENTE 3"/>
        <s v="CLIENTE 4"/>
        <s v="CLIENTE 5"/>
        <s v="CLIENTE 6"/>
        <s v="CLIENTE 7"/>
        <s v="CLIENTE 8"/>
        <s v="CLIENTE 9"/>
        <s v="CLIENTE 10"/>
        <s v="CLIENTE 11"/>
        <s v="CLIENTE 12"/>
        <s v="CLIENTE 13"/>
        <s v="CLIENTE 14"/>
        <s v="CLIENTE 15"/>
        <s v="CLIENTE 16"/>
        <s v="CLIENTE 17"/>
        <s v="CLIENTE 18"/>
        <s v="CLIENTE 19"/>
        <s v="CLIENTE 20"/>
        <s v="CLIENTE 21"/>
        <s v="CLIENTE 22"/>
        <s v="CLIENTE 23"/>
        <s v="CLIENTE 24"/>
        <s v="CLIENTE 25"/>
        <s v="CLIENTE 26"/>
        <s v="CLIENTE 27"/>
        <s v="CLIENTE 28"/>
        <s v="CLIENTE 29"/>
        <s v="CLIENTE 30"/>
        <s v="CLIENTE 31"/>
        <s v="CLIENTE 32"/>
        <s v="CLIENTE 33"/>
        <s v="CLIENTE 34"/>
        <s v="CLIENTE 35"/>
        <s v="CLIENTE 36"/>
        <s v="CLIENTE 37"/>
        <s v="CLIENTE 38"/>
        <s v="CLIENTE 39"/>
        <s v="CLIENTE 40"/>
        <s v="CLIENTE 41"/>
        <s v="CLIENTE 42"/>
        <s v="CLIENTE 43"/>
        <s v="CLIENTE 44"/>
        <s v="CLIENTE 45"/>
        <s v="CLIENTE 46"/>
        <s v="CLIENTE 47"/>
        <s v="CLIENTE 48"/>
        <s v="CLIENTE 49"/>
        <s v="CLIENTE 50"/>
        <s v="CLIENTE 51"/>
        <s v="CLIENTE 52"/>
        <s v="CLIENTE 53"/>
        <s v="CLIENTE 54"/>
        <s v="CLIENTE 55"/>
        <s v="CLIENTE 56"/>
        <s v="CLIENTE 57"/>
        <s v="CLIENTE 58"/>
        <s v="CLIENTE 59"/>
        <s v="CLIENTE 60"/>
        <s v="CLIENTE 61"/>
        <s v="CLIENTE 62"/>
        <s v="CLIENTE 63"/>
        <s v="CLIENTE 64"/>
        <s v="A.ENERGIA" u="1"/>
        <s v="ALTA GENETICS" u="1"/>
        <s v="AMCEL" u="1"/>
        <s v="AMCOR - FILIAL" u="1"/>
        <s v="AMCOR - LOUVEIRA" u="1"/>
        <s v="AMCOR RIGID PACKAGING CACHOEIRINHA" u="1"/>
        <s v="APTISSEN BRASIL" u="1"/>
        <s v="ASSURANT" u="1"/>
        <s v="ATENTO BRASIL S/A" u="1"/>
        <s v="AYOSHII" u="1"/>
        <s v="BIC BARUERI" u="1"/>
        <s v="BILD" u="1"/>
        <s v="BLACK&amp;DECKER DO BRASIL LTDA" u="1"/>
        <s v="BONDUELLE SP" u="1"/>
        <s v="BONFIGLIOLI" u="1"/>
        <s v="BRANDILI" u="1"/>
        <s v="CA PESQUISA" u="1"/>
        <s v="CARGLASS" u="1"/>
        <s v="CHESTERTON" u="1"/>
        <s v="DESTRO SERVICOS" u="1"/>
        <s v="ENERSYS FILIAL" u="1"/>
        <s v="ENVU" u="1"/>
        <s v="ESSENTRA" u="1"/>
        <s v="FEMSA" u="1"/>
        <s v="FISHER" u="1"/>
        <s v="GAREN AUTOMAÇÃO S/A" u="1"/>
        <s v="ITM LATIN AMERICA" u="1"/>
        <s v="JACOBINA PAN AMERICAN SILVER" u="1"/>
        <s v="LANKHORST - FILIAL" u="1"/>
        <s v="LANKHORST - MATRIZ" u="1"/>
        <s v="MANE DO BRASIL" u="1"/>
        <s v="MAR GIRIUS" u="1"/>
        <s v="MODINE" u="1"/>
        <s v="NEUMAYER" u="1"/>
        <s v="NORDEX" u="1"/>
        <s v="ONS" u="1"/>
        <s v="PACAEMBU CONSTRUTORA" u="1"/>
        <s v="PHOENIX" u="1"/>
        <s v="PREDILECTA" u="1"/>
        <s v="PRIME IT" u="1"/>
        <s v="RAIA DROGASIL" u="1"/>
        <s v="RORAIMA ENERGIA" u="1"/>
        <s v="SCHOTT FLAT - INDAIATUBA" u="1"/>
        <s v="SCHOTT PHARMA - ITUPEVA" u="1"/>
        <s v="SCHOTT TECH - RIO" u="1"/>
        <s v="SOROCABA REFRESCOS" u="1"/>
        <s v="SOTREQ" u="1"/>
        <s v="TECH MAHINDRA" u="1"/>
        <s v="TELEPERFORMANCE" u="1"/>
        <s v="THOMSON REUTERS" u="1"/>
        <s v="THOMSON REUTERS (GTM)" u="1"/>
        <s v="VALMONT" u="1"/>
        <s v="WORLEY ENGENHARIA" u="1"/>
        <s v="ZOETIS COMÉRCIO - SP" u="1"/>
        <s v="ALFA LAVAL " u="1"/>
        <s v="CIMED" u="1"/>
        <s v="GENEX GENETICA (URUS)" u="1"/>
        <s v="GRANCOFFEE" u="1"/>
        <s v="MARGIRIUS LAGOA SANTA" u="1"/>
        <s v="MARGIRIUS RODO-PORTO" u="1"/>
        <s v="METALAC" u="1"/>
        <s v="SAE TOWERS " u="1"/>
        <s v="TDK" u="1"/>
        <s v="VEOLIA" u="1"/>
        <s v="VEOLIA " u="1"/>
      </sharedItems>
    </cacheField>
    <cacheField name="FATURAMENTO" numFmtId="44">
      <sharedItems containsSemiMixedTypes="0" containsString="0" containsNumber="1" minValue="0" maxValue="177827"/>
    </cacheField>
    <cacheField name="QUARTER" numFmtId="0">
      <sharedItems count="4">
        <s v="Q1/2026"/>
        <s v="Q2/2026"/>
        <s v="Q3/2026"/>
        <s v="Q4/2026"/>
      </sharedItems>
    </cacheField>
    <cacheField name="META" numFmtId="44">
      <sharedItems containsSemiMixedTypes="0" containsString="0" containsNumber="1" containsInteger="1" minValue="1800000" maxValue="1800000"/>
    </cacheField>
    <cacheField name="%" numFmtId="0" formula="FATURAMENTO/META" databaseField="0"/>
    <cacheField name="Field1" numFmtId="0" formula="FATURAMENTO/META" databaseField="0"/>
    <cacheField name="teste" numFmtId="0" formula="FATURAMENTO/META" databaseField="0"/>
    <cacheField name="Field2" numFmtId="0" formula="FATURAMENTO/META" databaseField="0"/>
  </cacheFields>
  <extLst>
    <ext xmlns:x14="http://schemas.microsoft.com/office/spreadsheetml/2009/9/main" uri="{725AE2AE-9491-48be-B2B4-4EB974FC3084}">
      <x14:pivotCacheDefinition pivotCacheId="1473804382"/>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eus Carvalho" refreshedDate="46219.518743981484" createdVersion="8" refreshedVersion="8" minRefreshableVersion="3" recordCount="44" xr:uid="{A9305258-3E0B-4878-9820-49BC74EAF470}">
  <cacheSource type="worksheet">
    <worksheetSource ref="H19:K63" sheet="FAT IND REAL"/>
  </cacheSource>
  <cacheFields count="4">
    <cacheField name="PRODUTO" numFmtId="0">
      <sharedItems count="22">
        <s v="PRODUTO A"/>
        <s v="PRODUTO B"/>
        <s v="PRODUTO C"/>
        <s v="PRODUTO D"/>
        <s v="PRODUTO E"/>
        <s v="PRODUTO F"/>
        <s v="PRODUTO G"/>
        <s v="PRODUTO H"/>
        <s v="PRODUTO I"/>
        <s v="PRODUTO J"/>
        <s v="PRODUTO K"/>
        <s v="SSR" u="1"/>
        <s v="BPO_R" u="1"/>
        <s v="SETUP" u="1"/>
        <s v="SUBSCRIÇÃO TR" u="1"/>
        <s v="SSP" u="1"/>
        <s v="BPO_P" u="1"/>
        <s v="RT" u="1"/>
        <s v="O.A" u="1"/>
        <s v="CS-HUB" u="1"/>
        <s v="COMISSÃO T.R" u="1"/>
        <s v="SUBSCRIÇÃO VERO " u="1"/>
      </sharedItems>
    </cacheField>
    <cacheField name="CLASSIFICAÇÃO " numFmtId="0">
      <sharedItems count="2">
        <s v="RECORRENTE "/>
        <s v="PONTUAL "/>
      </sharedItems>
    </cacheField>
    <cacheField name="FAT PRODUTO" numFmtId="44">
      <sharedItems containsSemiMixedTypes="0" containsString="0" containsNumber="1" minValue="546" maxValue="864453"/>
    </cacheField>
    <cacheField name="QUARTER" numFmtId="0">
      <sharedItems count="4">
        <s v="Q1/2026"/>
        <s v="Q2/2026"/>
        <s v="Q3/2026"/>
        <s v="Q4/2026"/>
      </sharedItems>
    </cacheField>
  </cacheFields>
  <extLst>
    <ext xmlns:x14="http://schemas.microsoft.com/office/spreadsheetml/2009/9/main" uri="{725AE2AE-9491-48be-B2B4-4EB974FC3084}">
      <x14:pivotCacheDefinition pivotCacheId="712411138"/>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eus Carvalho" refreshedDate="46219.518745370369" createdVersion="8" refreshedVersion="8" minRefreshableVersion="3" recordCount="232" xr:uid="{9C24B1C9-3345-4BBB-BD1B-731DBCE8D3F5}">
  <cacheSource type="worksheet">
    <worksheetSource ref="C19:F251" sheet="FAT IND REAL"/>
  </cacheSource>
  <cacheFields count="8">
    <cacheField name="CLIENTE" numFmtId="0">
      <sharedItems containsBlank="1" count="132">
        <s v="CLIENTE 1"/>
        <s v="CLIENTE 2"/>
        <s v="CLIENTE 3"/>
        <s v="CLIENTE 4"/>
        <s v="CLIENTE 5"/>
        <s v="CLIENTE 6"/>
        <s v="CLIENTE 7"/>
        <s v="CLIENTE 8"/>
        <s v="CLIENTE 9"/>
        <s v="CLIENTE 10"/>
        <s v="CLIENTE 11"/>
        <s v="CLIENTE 12"/>
        <s v="CLIENTE 13"/>
        <s v="CLIENTE 14"/>
        <s v="CLIENTE 15"/>
        <s v="CLIENTE 16"/>
        <s v="CLIENTE 17"/>
        <s v="CLIENTE 18"/>
        <s v="CLIENTE 19"/>
        <s v="CLIENTE 20"/>
        <s v="CLIENTE 21"/>
        <s v="CLIENTE 22"/>
        <s v="CLIENTE 23"/>
        <s v="CLIENTE 24"/>
        <s v="CLIENTE 25"/>
        <s v="CLIENTE 26"/>
        <s v="CLIENTE 27"/>
        <s v="CLIENTE 28"/>
        <s v="CLIENTE 29"/>
        <s v="CLIENTE 30"/>
        <s v="CLIENTE 31"/>
        <s v="CLIENTE 32"/>
        <s v="CLIENTE 33"/>
        <s v="CLIENTE 34"/>
        <s v="CLIENTE 35"/>
        <s v="CLIENTE 36"/>
        <s v="CLIENTE 37"/>
        <s v="CLIENTE 38"/>
        <s v="CLIENTE 39"/>
        <s v="CLIENTE 40"/>
        <s v="CLIENTE 41"/>
        <s v="CLIENTE 42"/>
        <s v="CLIENTE 43"/>
        <s v="CLIENTE 44"/>
        <s v="CLIENTE 45"/>
        <s v="CLIENTE 46"/>
        <s v="CLIENTE 47"/>
        <s v="CLIENTE 48"/>
        <s v="CLIENTE 49"/>
        <s v="CLIENTE 50"/>
        <s v="CLIENTE 51"/>
        <s v="CLIENTE 52"/>
        <s v="CLIENTE 53"/>
        <s v="CLIENTE 54"/>
        <s v="CLIENTE 55"/>
        <s v="CLIENTE 56"/>
        <s v="CLIENTE 57"/>
        <s v="CLIENTE 58"/>
        <s v="CLIENTE 59"/>
        <s v="CLIENTE 60"/>
        <s v="CLIENTE 61"/>
        <s v="CLIENTE 62"/>
        <s v="CLIENTE 63"/>
        <s v="CLIENTE 64"/>
        <m/>
        <s v="A.ENERGIA" u="1"/>
        <s v="ALTA GENETICS" u="1"/>
        <s v="AMCEL" u="1"/>
        <s v="AMCOR - FILIAL" u="1"/>
        <s v="AMCOR - LOUVEIRA" u="1"/>
        <s v="AMCOR RIGID PACKAGING CACHOEIRINHA" u="1"/>
        <s v="APTISSEN BRASIL" u="1"/>
        <s v="ASSURANT" u="1"/>
        <s v="ATENTO BRASIL S/A" u="1"/>
        <s v="AYOSHII" u="1"/>
        <s v="BIC BARUERI" u="1"/>
        <s v="BILD" u="1"/>
        <s v="BLACK&amp;DECKER DO BRASIL LTDA" u="1"/>
        <s v="BONDUELLE SP" u="1"/>
        <s v="BONFIGLIOLI" u="1"/>
        <s v="BRANDILI" u="1"/>
        <s v="CA PESQUISA" u="1"/>
        <s v="CARGLASS" u="1"/>
        <s v="CHESTERTON" u="1"/>
        <s v="DESTRO SERVICOS" u="1"/>
        <s v="ENERSYS FILIAL" u="1"/>
        <s v="ENVU" u="1"/>
        <s v="ESSENTRA" u="1"/>
        <s v="FEMSA" u="1"/>
        <s v="FISHER" u="1"/>
        <s v="GAREN AUTOMAÇÃO S/A" u="1"/>
        <s v="ITM LATIN AMERICA" u="1"/>
        <s v="JACOBINA PAN AMERICAN SILVER" u="1"/>
        <s v="LANKHORST - FILIAL" u="1"/>
        <s v="LANKHORST - MATRIZ" u="1"/>
        <s v="MANE DO BRASIL" u="1"/>
        <s v="MAR GIRIUS" u="1"/>
        <s v="MODINE" u="1"/>
        <s v="NEUMAYER" u="1"/>
        <s v="NORDEX" u="1"/>
        <s v="ONS" u="1"/>
        <s v="PACAEMBU CONSTRUTORA" u="1"/>
        <s v="PHOENIX" u="1"/>
        <s v="PREDILECTA" u="1"/>
        <s v="PRIME IT" u="1"/>
        <s v="RAIA DROGASIL" u="1"/>
        <s v="RORAIMA ENERGIA" u="1"/>
        <s v="SCHOTT FLAT - INDAIATUBA" u="1"/>
        <s v="SCHOTT PHARMA - ITUPEVA" u="1"/>
        <s v="SCHOTT TECH - RIO" u="1"/>
        <s v="SOROCABA REFRESCOS" u="1"/>
        <s v="SOTREQ" u="1"/>
        <s v="TECH MAHINDRA" u="1"/>
        <s v="TELEPERFORMANCE" u="1"/>
        <s v="THOMSON REUTERS" u="1"/>
        <s v="THOMSON REUTERS (GTM)" u="1"/>
        <s v="VALMONT" u="1"/>
        <s v="WORLEY ENGENHARIA" u="1"/>
        <s v="ZOETIS COMÉRCIO - SP" u="1"/>
        <s v="ALFA LAVAL " u="1"/>
        <s v="CIMED" u="1"/>
        <s v="GENEX GENETICA (URUS)" u="1"/>
        <s v="GRANCOFFEE" u="1"/>
        <s v="MARGIRIUS LAGOA SANTA" u="1"/>
        <s v="MARGIRIUS RODO-PORTO" u="1"/>
        <s v="METALAC" u="1"/>
        <s v="SAE TOWERS " u="1"/>
        <s v="TDK" u="1"/>
        <s v="VEOLIA" u="1"/>
        <s v="VEOLIA " u="1"/>
        <s v="NEUMAYER TEKFOR AUTOM. BRASIL" u="1"/>
        <s v="BLACK &amp; DECKER" u="1"/>
      </sharedItems>
    </cacheField>
    <cacheField name="FATURAMENTO" numFmtId="0">
      <sharedItems containsString="0" containsBlank="1" containsNumber="1" minValue="0" maxValue="177827"/>
    </cacheField>
    <cacheField name="QUARTER" numFmtId="0">
      <sharedItems containsBlank="1"/>
    </cacheField>
    <cacheField name="META" numFmtId="44">
      <sharedItems containsSemiMixedTypes="0" containsString="0" containsNumber="1" containsInteger="1" minValue="1800000" maxValue="1800000"/>
    </cacheField>
    <cacheField name="%" numFmtId="0" formula="FATURAMENTO/META" databaseField="0"/>
    <cacheField name="Field1" numFmtId="0" formula="FATURAMENTO/META" databaseField="0"/>
    <cacheField name="teste" numFmtId="0" formula="FATURAMENTO/META" databaseField="0"/>
    <cacheField name="Field2" numFmtId="0" formula="FATURAMENTO/META" databaseField="0"/>
  </cacheFields>
  <extLst>
    <ext xmlns:x14="http://schemas.microsoft.com/office/spreadsheetml/2009/9/main" uri="{725AE2AE-9491-48be-B2B4-4EB974FC3084}">
      <x14:pivotCacheDefinition pivotCacheId="224907306"/>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heus Carvalho" refreshedDate="46219.518708796299" backgroundQuery="1" createdVersion="3" refreshedVersion="8" minRefreshableVersion="3" recordCount="0" supportSubquery="1" supportAdvancedDrill="1" xr:uid="{DC409A93-B570-44B0-9A18-68C32492BD1E}">
  <cacheSource type="external" connectionId="1">
    <extLst>
      <ext xmlns:x14="http://schemas.microsoft.com/office/spreadsheetml/2009/9/main" uri="{F057638F-6D5F-4e77-A914-E7F072B9BCA8}">
        <x14:sourceConnection name="ThisWorkbookDataModel"/>
      </ext>
    </extLst>
  </cacheSource>
  <cacheFields count="0"/>
  <cacheHierarchies count="47">
    <cacheHierarchy uniqueName="[Intervalo].[CONTRATO]" caption="CONTRATO" attribute="1" defaultMemberUniqueName="[Intervalo].[CONTRATO].[All]" allUniqueName="[Intervalo].[CONTRATO].[All]" dimensionUniqueName="[Intervalo]" displayFolder="" count="0" memberValueDatatype="130" unbalanced="0"/>
    <cacheHierarchy uniqueName="[Intervalo].[VALOR]" caption="VALOR" attribute="1" defaultMemberUniqueName="[Intervalo].[VALOR].[All]" allUniqueName="[Intervalo].[VALOR].[All]" dimensionUniqueName="[Intervalo]" displayFolder="" count="0" memberValueDatatype="5" unbalanced="0"/>
    <cacheHierarchy uniqueName="[Intervalo].[CLIENTE]" caption="CLIENTE" attribute="1" defaultMemberUniqueName="[Intervalo].[CLIENTE].[All]" allUniqueName="[Intervalo].[CLIENTE].[All]" dimensionUniqueName="[Intervalo]" displayFolder="" count="0" memberValueDatatype="130" unbalanced="0"/>
    <cacheHierarchy uniqueName="[Intervalo].[VIGENCIA]" caption="VIGENCIA" attribute="1" time="1" defaultMemberUniqueName="[Intervalo].[VIGENCIA].[All]" allUniqueName="[Intervalo].[VIGENCIA].[All]" dimensionUniqueName="[Intervalo]" displayFolder="" count="0" memberValueDatatype="7" unbalanced="0"/>
    <cacheHierarchy uniqueName="[Intervalo].[QUARTER]" caption="QUARTER" attribute="1" defaultMemberUniqueName="[Intervalo].[QUARTER].[All]" allUniqueName="[Intervalo].[QUARTER].[All]" dimensionUniqueName="[Intervalo]" displayFolder="" count="0" memberValueDatatype="130" unbalanced="0"/>
    <cacheHierarchy uniqueName="[Intervalo].[OBSERVAÇÃO]" caption="OBSERVAÇÃO" attribute="1" defaultMemberUniqueName="[Intervalo].[OBSERVAÇÃO].[All]" allUniqueName="[Intervalo].[OBSERVAÇÃO].[All]" dimensionUniqueName="[Intervalo]" displayFolder="" count="0" memberValueDatatype="130" unbalanced="0"/>
    <cacheHierarchy uniqueName="[Intervalo 1].[CONTRATO]" caption="CONTRATO" attribute="1" defaultMemberUniqueName="[Intervalo 1].[CONTRATO].[All]" allUniqueName="[Intervalo 1].[CONTRATO].[All]" dimensionUniqueName="[Intervalo 1]" displayFolder="" count="0" memberValueDatatype="130" unbalanced="0"/>
    <cacheHierarchy uniqueName="[Intervalo 1].[VALOR]" caption="VALOR" attribute="1" defaultMemberUniqueName="[Intervalo 1].[VALOR].[All]" allUniqueName="[Intervalo 1].[VALOR].[All]" dimensionUniqueName="[Intervalo 1]" displayFolder="" count="0" memberValueDatatype="5" unbalanced="0"/>
    <cacheHierarchy uniqueName="[Intervalo 1].[CLIENTE]" caption="CLIENTE" attribute="1" defaultMemberUniqueName="[Intervalo 1].[CLIENTE].[All]" allUniqueName="[Intervalo 1].[CLIENTE].[All]" dimensionUniqueName="[Intervalo 1]" displayFolder="" count="0" memberValueDatatype="130" unbalanced="0"/>
    <cacheHierarchy uniqueName="[Intervalo 1].[VIGENCIA]" caption="VIGENCIA" attribute="1" time="1" defaultMemberUniqueName="[Intervalo 1].[VIGENCIA].[All]" allUniqueName="[Intervalo 1].[VIGENCIA].[All]" dimensionUniqueName="[Intervalo 1]" displayFolder="" count="0" memberValueDatatype="7" unbalanced="0"/>
    <cacheHierarchy uniqueName="[Intervalo 1].[QUARTER]" caption="QUARTER" attribute="1" defaultMemberUniqueName="[Intervalo 1].[QUARTER].[All]" allUniqueName="[Intervalo 1].[QUARTER].[All]" dimensionUniqueName="[Intervalo 1]" displayFolder="" count="0" memberValueDatatype="130" unbalanced="0"/>
    <cacheHierarchy uniqueName="[Intervalo 1].[OBSERVAÇÃO]" caption="OBSERVAÇÃO" attribute="1" defaultMemberUniqueName="[Intervalo 1].[OBSERVAÇÃO].[All]" allUniqueName="[Intervalo 1].[OBSERVAÇÃO].[All]" dimensionUniqueName="[Intervalo 1]" displayFolder="" count="0" memberValueDatatype="130" unbalanced="0"/>
    <cacheHierarchy uniqueName="[Tabela2].[PRODUTO]" caption="PRODUTO" attribute="1" defaultMemberUniqueName="[Tabela2].[PRODUTO].[All]" allUniqueName="[Tabela2].[PRODUTO].[All]" dimensionUniqueName="[Tabela2]" displayFolder="" count="0" memberValueDatatype="130" unbalanced="0"/>
    <cacheHierarchy uniqueName="[Tabela2].[CLIENTE]" caption="CLIENTE" attribute="1" defaultMemberUniqueName="[Tabela2].[CLIENTE].[All]" allUniqueName="[Tabela2].[CLIENTE].[All]" dimensionUniqueName="[Tabela2]" displayFolder="" count="0" memberValueDatatype="130" unbalanced="0"/>
    <cacheHierarchy uniqueName="[Tabela2].[VALOR]" caption="VALOR" attribute="1" defaultMemberUniqueName="[Tabela2].[VALOR].[All]" allUniqueName="[Tabela2].[VALOR].[All]" dimensionUniqueName="[Tabela2]" displayFolder="" count="0" memberValueDatatype="5" unbalanced="0"/>
    <cacheHierarchy uniqueName="[Tabela2].[EXECUTIVO]" caption="EXECUTIVO" attribute="1" defaultMemberUniqueName="[Tabela2].[EXECUTIVO].[All]" allUniqueName="[Tabela2].[EXECUTIVO].[All]" dimensionUniqueName="[Tabela2]" displayFolder="" count="0" memberValueDatatype="130" unbalanced="0"/>
    <cacheHierarchy uniqueName="[Tabela2].[QUARTER]" caption="QUARTER" attribute="1" defaultMemberUniqueName="[Tabela2].[QUARTER].[All]" allUniqueName="[Tabela2].[QUARTER].[All]" dimensionUniqueName="[Tabela2]" displayFolder="" count="0" memberValueDatatype="130" unbalanced="0"/>
    <cacheHierarchy uniqueName="[Tabela2].[%]" caption="%" attribute="1" defaultMemberUniqueName="[Tabela2].[%].[All]" allUniqueName="[Tabela2].[%].[All]" dimensionUniqueName="[Tabela2]" displayFolder="" count="0" memberValueDatatype="5" unbalanced="0"/>
    <cacheHierarchy uniqueName="[Tabela2].[OBSERVAÇÃO]" caption="OBSERVAÇÃO" attribute="1" defaultMemberUniqueName="[Tabela2].[OBSERVAÇÃO].[All]" allUniqueName="[Tabela2].[OBSERVAÇÃO].[All]" dimensionUniqueName="[Tabela2]" displayFolder="" count="0" memberValueDatatype="130" unbalanced="0"/>
    <cacheHierarchy uniqueName="[Tabela3].[CONTRATO]" caption="CONTRATO" attribute="1" defaultMemberUniqueName="[Tabela3].[CONTRATO].[All]" allUniqueName="[Tabela3].[CONTRATO].[All]" dimensionUniqueName="[Tabela3]" displayFolder="" count="0" memberValueDatatype="130" unbalanced="0"/>
    <cacheHierarchy uniqueName="[Tabela3].[VALOR ***ALTERAR***]" caption="VALOR ***ALTERAR***" attribute="1" defaultMemberUniqueName="[Tabela3].[VALOR ***ALTERAR***].[All]" allUniqueName="[Tabela3].[VALOR ***ALTERAR***].[All]" dimensionUniqueName="[Tabela3]" displayFolder="" count="0" memberValueDatatype="5" unbalanced="0"/>
    <cacheHierarchy uniqueName="[Tabela3].[CLIENTE]" caption="CLIENTE" attribute="1" defaultMemberUniqueName="[Tabela3].[CLIENTE].[All]" allUniqueName="[Tabela3].[CLIENTE].[All]" dimensionUniqueName="[Tabela3]" displayFolder="" count="0" memberValueDatatype="130" unbalanced="0"/>
    <cacheHierarchy uniqueName="[Tabela3].[VIGENCIA]" caption="VIGENCIA" attribute="1" time="1" defaultMemberUniqueName="[Tabela3].[VIGENCIA].[All]" allUniqueName="[Tabela3].[VIGENCIA].[All]" dimensionUniqueName="[Tabela3]" displayFolder="" count="0" memberValueDatatype="7" unbalanced="0"/>
    <cacheHierarchy uniqueName="[Tabela3].[QUARTER]" caption="QUARTER" attribute="1" defaultMemberUniqueName="[Tabela3].[QUARTER].[All]" allUniqueName="[Tabela3].[QUARTER].[All]" dimensionUniqueName="[Tabela3]" displayFolder="" count="2" memberValueDatatype="130" unbalanced="0"/>
    <cacheHierarchy uniqueName="[Tabela3].[OBSERVAÇÃO]" caption="OBSERVAÇÃO" attribute="1" defaultMemberUniqueName="[Tabela3].[OBSERVAÇÃO].[All]" allUniqueName="[Tabela3].[OBSERVAÇÃO].[All]" dimensionUniqueName="[Tabela3]" displayFolder="" count="2" memberValueDatatype="130" unbalanced="0"/>
    <cacheHierarchy uniqueName="[Measures].[__XL_Count Tabela3]" caption="__XL_Count Tabela3" measure="1" displayFolder="" measureGroup="Tabela3" count="0" hidden="1"/>
    <cacheHierarchy uniqueName="[Measures].[__XL_Count Tabela2]" caption="__XL_Count Tabela2" measure="1" displayFolder="" measureGroup="Tabela2" count="0" hidden="1"/>
    <cacheHierarchy uniqueName="[Measures].[__XL_Count Intervalo]" caption="__XL_Count Intervalo" measure="1" displayFolder="" measureGroup="Intervalo" count="0" hidden="1"/>
    <cacheHierarchy uniqueName="[Measures].[__XL_Count Intervalo 1]" caption="__XL_Count Intervalo 1" measure="1" displayFolder="" measureGroup="Intervalo 1" count="0" hidden="1"/>
    <cacheHierarchy uniqueName="[Measures].[__No measures defined]" caption="__No measures defined" measure="1" displayFolder="" count="0" hidden="1"/>
    <cacheHierarchy uniqueName="[Measures].[Count of CONTRATO]" caption="Count of CONTRATO" measure="1" displayFolder="" measureGroup="Tabela3" count="0" hidden="1">
      <extLst>
        <ext xmlns:x15="http://schemas.microsoft.com/office/spreadsheetml/2010/11/main" uri="{B97F6D7D-B522-45F9-BDA1-12C45D357490}">
          <x15:cacheHierarchy aggregatedColumn="19"/>
        </ext>
      </extLst>
    </cacheHierarchy>
    <cacheHierarchy uniqueName="[Measures].[Count of CLIENTE]" caption="Count of CLIENTE" measure="1" displayFolder="" measureGroup="Tabela3" count="0" hidden="1">
      <extLst>
        <ext xmlns:x15="http://schemas.microsoft.com/office/spreadsheetml/2010/11/main" uri="{B97F6D7D-B522-45F9-BDA1-12C45D357490}">
          <x15:cacheHierarchy aggregatedColumn="21"/>
        </ext>
      </extLst>
    </cacheHierarchy>
    <cacheHierarchy uniqueName="[Measures].[Distinct Count of CLIENTE]" caption="Distinct Count of CLIENTE" measure="1" displayFolder="" measureGroup="Tabela3" count="0" hidden="1">
      <extLst>
        <ext xmlns:x15="http://schemas.microsoft.com/office/spreadsheetml/2010/11/main" uri="{B97F6D7D-B522-45F9-BDA1-12C45D357490}">
          <x15:cacheHierarchy aggregatedColumn="21"/>
        </ext>
      </extLst>
    </cacheHierarchy>
    <cacheHierarchy uniqueName="[Measures].[Sum of VALOR ***ALTERAR***]" caption="Sum of VALOR ***ALTERAR***" measure="1" displayFolder="" measureGroup="Tabela3" count="0" hidden="1">
      <extLst>
        <ext xmlns:x15="http://schemas.microsoft.com/office/spreadsheetml/2010/11/main" uri="{B97F6D7D-B522-45F9-BDA1-12C45D357490}">
          <x15:cacheHierarchy aggregatedColumn="20"/>
        </ext>
      </extLst>
    </cacheHierarchy>
    <cacheHierarchy uniqueName="[Measures].[Count of OBSERVAÇÃO]" caption="Count of OBSERVAÇÃO" measure="1" displayFolder="" measureGroup="Tabela3" count="0" hidden="1">
      <extLst>
        <ext xmlns:x15="http://schemas.microsoft.com/office/spreadsheetml/2010/11/main" uri="{B97F6D7D-B522-45F9-BDA1-12C45D357490}">
          <x15:cacheHierarchy aggregatedColumn="24"/>
        </ext>
      </extLst>
    </cacheHierarchy>
    <cacheHierarchy uniqueName="[Measures].[Sum of VALOR]" caption="Sum of VALOR" measure="1" displayFolder="" measureGroup="Tabela2" count="0" hidden="1">
      <extLst>
        <ext xmlns:x15="http://schemas.microsoft.com/office/spreadsheetml/2010/11/main" uri="{B97F6D7D-B522-45F9-BDA1-12C45D357490}">
          <x15:cacheHierarchy aggregatedColumn="14"/>
        </ext>
      </extLst>
    </cacheHierarchy>
    <cacheHierarchy uniqueName="[Measures].[Contagem de PRODUTO]" caption="Contagem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istinta de PRODUTO]" caption="Contagem Distinta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e CLIENTE]" caption="Contagem de CLIENTE" measure="1" displayFolder="" measureGroup="Intervalo" count="0" hidden="1">
      <extLst>
        <ext xmlns:x15="http://schemas.microsoft.com/office/spreadsheetml/2010/11/main" uri="{B97F6D7D-B522-45F9-BDA1-12C45D357490}">
          <x15:cacheHierarchy aggregatedColumn="2"/>
        </ext>
      </extLst>
    </cacheHierarchy>
    <cacheHierarchy uniqueName="[Measures].[Contagem Distinta de CLIENTE]" caption="Contagem Distinta de CLIENTE" measure="1" displayFolder="" measureGroup="Intervalo" count="0" hidden="1">
      <extLst>
        <ext xmlns:x15="http://schemas.microsoft.com/office/spreadsheetml/2010/11/main" uri="{B97F6D7D-B522-45F9-BDA1-12C45D357490}">
          <x15:cacheHierarchy aggregatedColumn="2"/>
        </ext>
      </extLst>
    </cacheHierarchy>
    <cacheHierarchy uniqueName="[Measures].[Soma de VALOR]" caption="Soma de VALOR" measure="1" displayFolder="" measureGroup="Intervalo" count="0" hidden="1">
      <extLst>
        <ext xmlns:x15="http://schemas.microsoft.com/office/spreadsheetml/2010/11/main" uri="{B97F6D7D-B522-45F9-BDA1-12C45D357490}">
          <x15:cacheHierarchy aggregatedColumn="1"/>
        </ext>
      </extLst>
    </cacheHierarchy>
    <cacheHierarchy uniqueName="[Measures].[Contagem de CONTRATO]" caption="Contagem de CONTRATO" measure="1" displayFolder="" measureGroup="Intervalo" count="0" hidden="1">
      <extLst>
        <ext xmlns:x15="http://schemas.microsoft.com/office/spreadsheetml/2010/11/main" uri="{B97F6D7D-B522-45F9-BDA1-12C45D357490}">
          <x15:cacheHierarchy aggregatedColumn="0"/>
        </ext>
      </extLst>
    </cacheHierarchy>
    <cacheHierarchy uniqueName="[Measures].[Contagem de CLIENTE 2]" caption="Contagem de CLIENTE 2" measure="1" displayFolder="" measureGroup="Intervalo 1" count="0" hidden="1">
      <extLst>
        <ext xmlns:x15="http://schemas.microsoft.com/office/spreadsheetml/2010/11/main" uri="{B97F6D7D-B522-45F9-BDA1-12C45D357490}">
          <x15:cacheHierarchy aggregatedColumn="8"/>
        </ext>
      </extLst>
    </cacheHierarchy>
    <cacheHierarchy uniqueName="[Measures].[Contagem de CONTRATO 2]" caption="Contagem de CONTRATO 2" measure="1" displayFolder="" measureGroup="Intervalo 1" count="0" hidden="1">
      <extLst>
        <ext xmlns:x15="http://schemas.microsoft.com/office/spreadsheetml/2010/11/main" uri="{B97F6D7D-B522-45F9-BDA1-12C45D357490}">
          <x15:cacheHierarchy aggregatedColumn="6"/>
        </ext>
      </extLst>
    </cacheHierarchy>
    <cacheHierarchy uniqueName="[Measures].[Soma de VALOR 2]" caption="Soma de VALOR 2" measure="1" displayFolder="" measureGroup="Intervalo 1" count="0" hidden="1">
      <extLst>
        <ext xmlns:x15="http://schemas.microsoft.com/office/spreadsheetml/2010/11/main" uri="{B97F6D7D-B522-45F9-BDA1-12C45D357490}">
          <x15:cacheHierarchy aggregatedColumn="7"/>
        </ext>
      </extLst>
    </cacheHierarchy>
    <cacheHierarchy uniqueName="[Measures].[Contagem Distinta de CONTRATO]" caption="Contagem Distinta de CONTRATO" measure="1" displayFolder="" measureGroup="Intervalo 1" count="0" hidden="1">
      <extLst>
        <ext xmlns:x15="http://schemas.microsoft.com/office/spreadsheetml/2010/11/main" uri="{B97F6D7D-B522-45F9-BDA1-12C45D357490}">
          <x15:cacheHierarchy aggregatedColumn="6"/>
        </ext>
      </extLst>
    </cacheHierarchy>
    <cacheHierarchy uniqueName="[Measures].[Contagem Distinta de CLIENTE 2]" caption="Contagem Distinta de CLIENTE 2" measure="1" displayFolder="" measureGroup="Intervalo 1"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556273875"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heus Carvalho" refreshedDate="46219.518726504626" backgroundQuery="1" createdVersion="3" refreshedVersion="8" minRefreshableVersion="3" recordCount="0" supportSubquery="1" supportAdvancedDrill="1" xr:uid="{D0220656-CC38-4DFF-9F9E-AA6126BE3397}">
  <cacheSource type="external" connectionId="1">
    <extLst>
      <ext xmlns:x14="http://schemas.microsoft.com/office/spreadsheetml/2009/9/main" uri="{F057638F-6D5F-4e77-A914-E7F072B9BCA8}">
        <x14:sourceConnection name="ThisWorkbookDataModel"/>
      </ext>
    </extLst>
  </cacheSource>
  <cacheFields count="0"/>
  <cacheHierarchies count="47">
    <cacheHierarchy uniqueName="[Intervalo].[CONTRATO]" caption="CONTRATO" attribute="1" defaultMemberUniqueName="[Intervalo].[CONTRATO].[All]" allUniqueName="[Intervalo].[CONTRATO].[All]" dimensionUniqueName="[Intervalo]" displayFolder="" count="0" memberValueDatatype="130" unbalanced="0"/>
    <cacheHierarchy uniqueName="[Intervalo].[VALOR]" caption="VALOR" attribute="1" defaultMemberUniqueName="[Intervalo].[VALOR].[All]" allUniqueName="[Intervalo].[VALOR].[All]" dimensionUniqueName="[Intervalo]" displayFolder="" count="0" memberValueDatatype="5" unbalanced="0"/>
    <cacheHierarchy uniqueName="[Intervalo].[CLIENTE]" caption="CLIENTE" attribute="1" defaultMemberUniqueName="[Intervalo].[CLIENTE].[All]" allUniqueName="[Intervalo].[CLIENTE].[All]" dimensionUniqueName="[Intervalo]" displayFolder="" count="0" memberValueDatatype="130" unbalanced="0"/>
    <cacheHierarchy uniqueName="[Intervalo].[VIGENCIA]" caption="VIGENCIA" attribute="1" time="1" defaultMemberUniqueName="[Intervalo].[VIGENCIA].[All]" allUniqueName="[Intervalo].[VIGENCIA].[All]" dimensionUniqueName="[Intervalo]" displayFolder="" count="0" memberValueDatatype="7" unbalanced="0"/>
    <cacheHierarchy uniqueName="[Intervalo].[QUARTER]" caption="QUARTER" attribute="1" defaultMemberUniqueName="[Intervalo].[QUARTER].[All]" allUniqueName="[Intervalo].[QUARTER].[All]" dimensionUniqueName="[Intervalo]" displayFolder="" count="0" memberValueDatatype="130" unbalanced="0"/>
    <cacheHierarchy uniqueName="[Intervalo].[OBSERVAÇÃO]" caption="OBSERVAÇÃO" attribute="1" defaultMemberUniqueName="[Intervalo].[OBSERVAÇÃO].[All]" allUniqueName="[Intervalo].[OBSERVAÇÃO].[All]" dimensionUniqueName="[Intervalo]" displayFolder="" count="0" memberValueDatatype="130" unbalanced="0"/>
    <cacheHierarchy uniqueName="[Intervalo 1].[CONTRATO]" caption="CONTRATO" attribute="1" defaultMemberUniqueName="[Intervalo 1].[CONTRATO].[All]" allUniqueName="[Intervalo 1].[CONTRATO].[All]" dimensionUniqueName="[Intervalo 1]" displayFolder="" count="0" memberValueDatatype="130" unbalanced="0"/>
    <cacheHierarchy uniqueName="[Intervalo 1].[VALOR]" caption="VALOR" attribute="1" defaultMemberUniqueName="[Intervalo 1].[VALOR].[All]" allUniqueName="[Intervalo 1].[VALOR].[All]" dimensionUniqueName="[Intervalo 1]" displayFolder="" count="0" memberValueDatatype="5" unbalanced="0"/>
    <cacheHierarchy uniqueName="[Intervalo 1].[CLIENTE]" caption="CLIENTE" attribute="1" defaultMemberUniqueName="[Intervalo 1].[CLIENTE].[All]" allUniqueName="[Intervalo 1].[CLIENTE].[All]" dimensionUniqueName="[Intervalo 1]" displayFolder="" count="0" memberValueDatatype="130" unbalanced="0"/>
    <cacheHierarchy uniqueName="[Intervalo 1].[VIGENCIA]" caption="VIGENCIA" attribute="1" time="1" defaultMemberUniqueName="[Intervalo 1].[VIGENCIA].[All]" allUniqueName="[Intervalo 1].[VIGENCIA].[All]" dimensionUniqueName="[Intervalo 1]" displayFolder="" count="0" memberValueDatatype="7" unbalanced="0"/>
    <cacheHierarchy uniqueName="[Intervalo 1].[QUARTER]" caption="QUARTER" attribute="1" defaultMemberUniqueName="[Intervalo 1].[QUARTER].[All]" allUniqueName="[Intervalo 1].[QUARTER].[All]" dimensionUniqueName="[Intervalo 1]" displayFolder="" count="2" memberValueDatatype="130" unbalanced="0"/>
    <cacheHierarchy uniqueName="[Intervalo 1].[OBSERVAÇÃO]" caption="OBSERVAÇÃO" attribute="1" defaultMemberUniqueName="[Intervalo 1].[OBSERVAÇÃO].[All]" allUniqueName="[Intervalo 1].[OBSERVAÇÃO].[All]" dimensionUniqueName="[Intervalo 1]" displayFolder="" count="2" memberValueDatatype="130" unbalanced="0"/>
    <cacheHierarchy uniqueName="[Tabela2].[PRODUTO]" caption="PRODUTO" attribute="1" defaultMemberUniqueName="[Tabela2].[PRODUTO].[All]" allUniqueName="[Tabela2].[PRODUTO].[All]" dimensionUniqueName="[Tabela2]" displayFolder="" count="0" memberValueDatatype="130" unbalanced="0"/>
    <cacheHierarchy uniqueName="[Tabela2].[CLIENTE]" caption="CLIENTE" attribute="1" defaultMemberUniqueName="[Tabela2].[CLIENTE].[All]" allUniqueName="[Tabela2].[CLIENTE].[All]" dimensionUniqueName="[Tabela2]" displayFolder="" count="0" memberValueDatatype="130" unbalanced="0"/>
    <cacheHierarchy uniqueName="[Tabela2].[VALOR]" caption="VALOR" attribute="1" defaultMemberUniqueName="[Tabela2].[VALOR].[All]" allUniqueName="[Tabela2].[VALOR].[All]" dimensionUniqueName="[Tabela2]" displayFolder="" count="0" memberValueDatatype="5" unbalanced="0"/>
    <cacheHierarchy uniqueName="[Tabela2].[EXECUTIVO]" caption="EXECUTIVO" attribute="1" defaultMemberUniqueName="[Tabela2].[EXECUTIVO].[All]" allUniqueName="[Tabela2].[EXECUTIVO].[All]" dimensionUniqueName="[Tabela2]" displayFolder="" count="0" memberValueDatatype="130" unbalanced="0"/>
    <cacheHierarchy uniqueName="[Tabela2].[QUARTER]" caption="QUARTER" attribute="1" defaultMemberUniqueName="[Tabela2].[QUARTER].[All]" allUniqueName="[Tabela2].[QUARTER].[All]" dimensionUniqueName="[Tabela2]" displayFolder="" count="0" memberValueDatatype="130" unbalanced="0"/>
    <cacheHierarchy uniqueName="[Tabela2].[%]" caption="%" attribute="1" defaultMemberUniqueName="[Tabela2].[%].[All]" allUniqueName="[Tabela2].[%].[All]" dimensionUniqueName="[Tabela2]" displayFolder="" count="0" memberValueDatatype="5" unbalanced="0"/>
    <cacheHierarchy uniqueName="[Tabela2].[OBSERVAÇÃO]" caption="OBSERVAÇÃO" attribute="1" defaultMemberUniqueName="[Tabela2].[OBSERVAÇÃO].[All]" allUniqueName="[Tabela2].[OBSERVAÇÃO].[All]" dimensionUniqueName="[Tabela2]" displayFolder="" count="0" memberValueDatatype="130" unbalanced="0"/>
    <cacheHierarchy uniqueName="[Tabela3].[CONTRATO]" caption="CONTRATO" attribute="1" defaultMemberUniqueName="[Tabela3].[CONTRATO].[All]" allUniqueName="[Tabela3].[CONTRATO].[All]" dimensionUniqueName="[Tabela3]" displayFolder="" count="0" memberValueDatatype="130" unbalanced="0"/>
    <cacheHierarchy uniqueName="[Tabela3].[VALOR ***ALTERAR***]" caption="VALOR ***ALTERAR***" attribute="1" defaultMemberUniqueName="[Tabela3].[VALOR ***ALTERAR***].[All]" allUniqueName="[Tabela3].[VALOR ***ALTERAR***].[All]" dimensionUniqueName="[Tabela3]" displayFolder="" count="0" memberValueDatatype="5" unbalanced="0"/>
    <cacheHierarchy uniqueName="[Tabela3].[CLIENTE]" caption="CLIENTE" attribute="1" defaultMemberUniqueName="[Tabela3].[CLIENTE].[All]" allUniqueName="[Tabela3].[CLIENTE].[All]" dimensionUniqueName="[Tabela3]" displayFolder="" count="0" memberValueDatatype="130" unbalanced="0"/>
    <cacheHierarchy uniqueName="[Tabela3].[VIGENCIA]" caption="VIGENCIA" attribute="1" time="1" defaultMemberUniqueName="[Tabela3].[VIGENCIA].[All]" allUniqueName="[Tabela3].[VIGENCIA].[All]" dimensionUniqueName="[Tabela3]" displayFolder="" count="0" memberValueDatatype="7" unbalanced="0"/>
    <cacheHierarchy uniqueName="[Tabela3].[QUARTER]" caption="QUARTER" attribute="1" defaultMemberUniqueName="[Tabela3].[QUARTER].[All]" allUniqueName="[Tabela3].[QUARTER].[All]" dimensionUniqueName="[Tabela3]" displayFolder="" count="0" memberValueDatatype="130" unbalanced="0"/>
    <cacheHierarchy uniqueName="[Tabela3].[OBSERVAÇÃO]" caption="OBSERVAÇÃO" attribute="1" defaultMemberUniqueName="[Tabela3].[OBSERVAÇÃO].[All]" allUniqueName="[Tabela3].[OBSERVAÇÃO].[All]" dimensionUniqueName="[Tabela3]" displayFolder="" count="0" memberValueDatatype="130" unbalanced="0"/>
    <cacheHierarchy uniqueName="[Measures].[__XL_Count Tabela3]" caption="__XL_Count Tabela3" measure="1" displayFolder="" measureGroup="Tabela3" count="0" hidden="1"/>
    <cacheHierarchy uniqueName="[Measures].[__XL_Count Tabela2]" caption="__XL_Count Tabela2" measure="1" displayFolder="" measureGroup="Tabela2" count="0" hidden="1"/>
    <cacheHierarchy uniqueName="[Measures].[__XL_Count Intervalo]" caption="__XL_Count Intervalo" measure="1" displayFolder="" measureGroup="Intervalo" count="0" hidden="1"/>
    <cacheHierarchy uniqueName="[Measures].[__XL_Count Intervalo 1]" caption="__XL_Count Intervalo 1" measure="1" displayFolder="" measureGroup="Intervalo 1" count="0" hidden="1"/>
    <cacheHierarchy uniqueName="[Measures].[__No measures defined]" caption="__No measures defined" measure="1" displayFolder="" count="0" hidden="1"/>
    <cacheHierarchy uniqueName="[Measures].[Count of CONTRATO]" caption="Count of CONTRATO" measure="1" displayFolder="" measureGroup="Tabela3" count="0" hidden="1">
      <extLst>
        <ext xmlns:x15="http://schemas.microsoft.com/office/spreadsheetml/2010/11/main" uri="{B97F6D7D-B522-45F9-BDA1-12C45D357490}">
          <x15:cacheHierarchy aggregatedColumn="19"/>
        </ext>
      </extLst>
    </cacheHierarchy>
    <cacheHierarchy uniqueName="[Measures].[Count of CLIENTE]" caption="Count of CLIENTE" measure="1" displayFolder="" measureGroup="Tabela3" count="0" hidden="1">
      <extLst>
        <ext xmlns:x15="http://schemas.microsoft.com/office/spreadsheetml/2010/11/main" uri="{B97F6D7D-B522-45F9-BDA1-12C45D357490}">
          <x15:cacheHierarchy aggregatedColumn="21"/>
        </ext>
      </extLst>
    </cacheHierarchy>
    <cacheHierarchy uniqueName="[Measures].[Distinct Count of CLIENTE]" caption="Distinct Count of CLIENTE" measure="1" displayFolder="" measureGroup="Tabela3" count="0" hidden="1">
      <extLst>
        <ext xmlns:x15="http://schemas.microsoft.com/office/spreadsheetml/2010/11/main" uri="{B97F6D7D-B522-45F9-BDA1-12C45D357490}">
          <x15:cacheHierarchy aggregatedColumn="21"/>
        </ext>
      </extLst>
    </cacheHierarchy>
    <cacheHierarchy uniqueName="[Measures].[Sum of VALOR ***ALTERAR***]" caption="Sum of VALOR ***ALTERAR***" measure="1" displayFolder="" measureGroup="Tabela3" count="0" hidden="1">
      <extLst>
        <ext xmlns:x15="http://schemas.microsoft.com/office/spreadsheetml/2010/11/main" uri="{B97F6D7D-B522-45F9-BDA1-12C45D357490}">
          <x15:cacheHierarchy aggregatedColumn="20"/>
        </ext>
      </extLst>
    </cacheHierarchy>
    <cacheHierarchy uniqueName="[Measures].[Count of OBSERVAÇÃO]" caption="Count of OBSERVAÇÃO" measure="1" displayFolder="" measureGroup="Tabela3" count="0" hidden="1">
      <extLst>
        <ext xmlns:x15="http://schemas.microsoft.com/office/spreadsheetml/2010/11/main" uri="{B97F6D7D-B522-45F9-BDA1-12C45D357490}">
          <x15:cacheHierarchy aggregatedColumn="24"/>
        </ext>
      </extLst>
    </cacheHierarchy>
    <cacheHierarchy uniqueName="[Measures].[Sum of VALOR]" caption="Sum of VALOR" measure="1" displayFolder="" measureGroup="Tabela2" count="0" hidden="1">
      <extLst>
        <ext xmlns:x15="http://schemas.microsoft.com/office/spreadsheetml/2010/11/main" uri="{B97F6D7D-B522-45F9-BDA1-12C45D357490}">
          <x15:cacheHierarchy aggregatedColumn="14"/>
        </ext>
      </extLst>
    </cacheHierarchy>
    <cacheHierarchy uniqueName="[Measures].[Contagem de PRODUTO]" caption="Contagem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istinta de PRODUTO]" caption="Contagem Distinta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e CLIENTE]" caption="Contagem de CLIENTE" measure="1" displayFolder="" measureGroup="Intervalo" count="0" hidden="1">
      <extLst>
        <ext xmlns:x15="http://schemas.microsoft.com/office/spreadsheetml/2010/11/main" uri="{B97F6D7D-B522-45F9-BDA1-12C45D357490}">
          <x15:cacheHierarchy aggregatedColumn="2"/>
        </ext>
      </extLst>
    </cacheHierarchy>
    <cacheHierarchy uniqueName="[Measures].[Contagem Distinta de CLIENTE]" caption="Contagem Distinta de CLIENTE" measure="1" displayFolder="" measureGroup="Intervalo" count="0" hidden="1">
      <extLst>
        <ext xmlns:x15="http://schemas.microsoft.com/office/spreadsheetml/2010/11/main" uri="{B97F6D7D-B522-45F9-BDA1-12C45D357490}">
          <x15:cacheHierarchy aggregatedColumn="2"/>
        </ext>
      </extLst>
    </cacheHierarchy>
    <cacheHierarchy uniqueName="[Measures].[Soma de VALOR]" caption="Soma de VALOR" measure="1" displayFolder="" measureGroup="Intervalo" count="0" hidden="1">
      <extLst>
        <ext xmlns:x15="http://schemas.microsoft.com/office/spreadsheetml/2010/11/main" uri="{B97F6D7D-B522-45F9-BDA1-12C45D357490}">
          <x15:cacheHierarchy aggregatedColumn="1"/>
        </ext>
      </extLst>
    </cacheHierarchy>
    <cacheHierarchy uniqueName="[Measures].[Contagem de CONTRATO]" caption="Contagem de CONTRATO" measure="1" displayFolder="" measureGroup="Intervalo" count="0" hidden="1">
      <extLst>
        <ext xmlns:x15="http://schemas.microsoft.com/office/spreadsheetml/2010/11/main" uri="{B97F6D7D-B522-45F9-BDA1-12C45D357490}">
          <x15:cacheHierarchy aggregatedColumn="0"/>
        </ext>
      </extLst>
    </cacheHierarchy>
    <cacheHierarchy uniqueName="[Measures].[Contagem de CLIENTE 2]" caption="Contagem de CLIENTE 2" measure="1" displayFolder="" measureGroup="Intervalo 1" count="0" hidden="1">
      <extLst>
        <ext xmlns:x15="http://schemas.microsoft.com/office/spreadsheetml/2010/11/main" uri="{B97F6D7D-B522-45F9-BDA1-12C45D357490}">
          <x15:cacheHierarchy aggregatedColumn="8"/>
        </ext>
      </extLst>
    </cacheHierarchy>
    <cacheHierarchy uniqueName="[Measures].[Contagem de CONTRATO 2]" caption="Contagem de CONTRATO 2" measure="1" displayFolder="" measureGroup="Intervalo 1" count="0" hidden="1">
      <extLst>
        <ext xmlns:x15="http://schemas.microsoft.com/office/spreadsheetml/2010/11/main" uri="{B97F6D7D-B522-45F9-BDA1-12C45D357490}">
          <x15:cacheHierarchy aggregatedColumn="6"/>
        </ext>
      </extLst>
    </cacheHierarchy>
    <cacheHierarchy uniqueName="[Measures].[Soma de VALOR 2]" caption="Soma de VALOR 2" measure="1" displayFolder="" measureGroup="Intervalo 1" count="0" hidden="1">
      <extLst>
        <ext xmlns:x15="http://schemas.microsoft.com/office/spreadsheetml/2010/11/main" uri="{B97F6D7D-B522-45F9-BDA1-12C45D357490}">
          <x15:cacheHierarchy aggregatedColumn="7"/>
        </ext>
      </extLst>
    </cacheHierarchy>
    <cacheHierarchy uniqueName="[Measures].[Contagem Distinta de CONTRATO]" caption="Contagem Distinta de CONTRATO" measure="1" displayFolder="" measureGroup="Intervalo 1" count="0" hidden="1">
      <extLst>
        <ext xmlns:x15="http://schemas.microsoft.com/office/spreadsheetml/2010/11/main" uri="{B97F6D7D-B522-45F9-BDA1-12C45D357490}">
          <x15:cacheHierarchy aggregatedColumn="6"/>
        </ext>
      </extLst>
    </cacheHierarchy>
    <cacheHierarchy uniqueName="[Measures].[Contagem Distinta de CLIENTE 2]" caption="Contagem Distinta de CLIENTE 2" measure="1" displayFolder="" measureGroup="Intervalo 1"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866935802"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heus Carvalho" refreshedDate="46219.518736458333" backgroundQuery="1" createdVersion="3" refreshedVersion="8" minRefreshableVersion="3" recordCount="0" supportSubquery="1" supportAdvancedDrill="1" xr:uid="{E3AEC6BD-43B5-46FE-8E62-1EEAF632EE91}">
  <cacheSource type="external" connectionId="1">
    <extLst>
      <ext xmlns:x14="http://schemas.microsoft.com/office/spreadsheetml/2009/9/main" uri="{F057638F-6D5F-4e77-A914-E7F072B9BCA8}">
        <x14:sourceConnection name="ThisWorkbookDataModel"/>
      </ext>
    </extLst>
  </cacheSource>
  <cacheFields count="0"/>
  <cacheHierarchies count="47">
    <cacheHierarchy uniqueName="[Intervalo].[CONTRATO]" caption="CONTRATO" attribute="1" defaultMemberUniqueName="[Intervalo].[CONTRATO].[All]" allUniqueName="[Intervalo].[CONTRATO].[All]" dimensionUniqueName="[Intervalo]" displayFolder="" count="0" memberValueDatatype="130" unbalanced="0"/>
    <cacheHierarchy uniqueName="[Intervalo].[VALOR]" caption="VALOR" attribute="1" defaultMemberUniqueName="[Intervalo].[VALOR].[All]" allUniqueName="[Intervalo].[VALOR].[All]" dimensionUniqueName="[Intervalo]" displayFolder="" count="0" memberValueDatatype="5" unbalanced="0"/>
    <cacheHierarchy uniqueName="[Intervalo].[CLIENTE]" caption="CLIENTE" attribute="1" defaultMemberUniqueName="[Intervalo].[CLIENTE].[All]" allUniqueName="[Intervalo].[CLIENTE].[All]" dimensionUniqueName="[Intervalo]" displayFolder="" count="0" memberValueDatatype="130" unbalanced="0"/>
    <cacheHierarchy uniqueName="[Intervalo].[VIGENCIA]" caption="VIGENCIA" attribute="1" time="1" defaultMemberUniqueName="[Intervalo].[VIGENCIA].[All]" allUniqueName="[Intervalo].[VIGENCIA].[All]" dimensionUniqueName="[Intervalo]" displayFolder="" count="0" memberValueDatatype="7" unbalanced="0"/>
    <cacheHierarchy uniqueName="[Intervalo].[QUARTER]" caption="QUARTER" attribute="1" defaultMemberUniqueName="[Intervalo].[QUARTER].[All]" allUniqueName="[Intervalo].[QUARTER].[All]" dimensionUniqueName="[Intervalo]" displayFolder="" count="0" memberValueDatatype="130" unbalanced="0"/>
    <cacheHierarchy uniqueName="[Intervalo].[OBSERVAÇÃO]" caption="OBSERVAÇÃO" attribute="1" defaultMemberUniqueName="[Intervalo].[OBSERVAÇÃO].[All]" allUniqueName="[Intervalo].[OBSERVAÇÃO].[All]" dimensionUniqueName="[Intervalo]" displayFolder="" count="0" memberValueDatatype="130" unbalanced="0"/>
    <cacheHierarchy uniqueName="[Intervalo 1].[CONTRATO]" caption="CONTRATO" attribute="1" defaultMemberUniqueName="[Intervalo 1].[CONTRATO].[All]" allUniqueName="[Intervalo 1].[CONTRATO].[All]" dimensionUniqueName="[Intervalo 1]" displayFolder="" count="0" memberValueDatatype="130" unbalanced="0"/>
    <cacheHierarchy uniqueName="[Intervalo 1].[VALOR]" caption="VALOR" attribute="1" defaultMemberUniqueName="[Intervalo 1].[VALOR].[All]" allUniqueName="[Intervalo 1].[VALOR].[All]" dimensionUniqueName="[Intervalo 1]" displayFolder="" count="0" memberValueDatatype="5" unbalanced="0"/>
    <cacheHierarchy uniqueName="[Intervalo 1].[CLIENTE]" caption="CLIENTE" attribute="1" defaultMemberUniqueName="[Intervalo 1].[CLIENTE].[All]" allUniqueName="[Intervalo 1].[CLIENTE].[All]" dimensionUniqueName="[Intervalo 1]" displayFolder="" count="0" memberValueDatatype="130" unbalanced="0"/>
    <cacheHierarchy uniqueName="[Intervalo 1].[VIGENCIA]" caption="VIGENCIA" attribute="1" time="1" defaultMemberUniqueName="[Intervalo 1].[VIGENCIA].[All]" allUniqueName="[Intervalo 1].[VIGENCIA].[All]" dimensionUniqueName="[Intervalo 1]" displayFolder="" count="0" memberValueDatatype="7" unbalanced="0"/>
    <cacheHierarchy uniqueName="[Intervalo 1].[QUARTER]" caption="QUARTER" attribute="1" defaultMemberUniqueName="[Intervalo 1].[QUARTER].[All]" allUniqueName="[Intervalo 1].[QUARTER].[All]" dimensionUniqueName="[Intervalo 1]" displayFolder="" count="0" memberValueDatatype="130" unbalanced="0"/>
    <cacheHierarchy uniqueName="[Intervalo 1].[OBSERVAÇÃO]" caption="OBSERVAÇÃO" attribute="1" defaultMemberUniqueName="[Intervalo 1].[OBSERVAÇÃO].[All]" allUniqueName="[Intervalo 1].[OBSERVAÇÃO].[All]" dimensionUniqueName="[Intervalo 1]" displayFolder="" count="0" memberValueDatatype="130" unbalanced="0"/>
    <cacheHierarchy uniqueName="[Tabela2].[PRODUTO]" caption="PRODUTO" attribute="1" defaultMemberUniqueName="[Tabela2].[PRODUTO].[All]" allUniqueName="[Tabela2].[PRODUTO].[All]" dimensionUniqueName="[Tabela2]" displayFolder="" count="0" memberValueDatatype="130" unbalanced="0"/>
    <cacheHierarchy uniqueName="[Tabela2].[CLIENTE]" caption="CLIENTE" attribute="1" defaultMemberUniqueName="[Tabela2].[CLIENTE].[All]" allUniqueName="[Tabela2].[CLIENTE].[All]" dimensionUniqueName="[Tabela2]" displayFolder="" count="0" memberValueDatatype="130" unbalanced="0"/>
    <cacheHierarchy uniqueName="[Tabela2].[VALOR]" caption="VALOR" attribute="1" defaultMemberUniqueName="[Tabela2].[VALOR].[All]" allUniqueName="[Tabela2].[VALOR].[All]" dimensionUniqueName="[Tabela2]" displayFolder="" count="0" memberValueDatatype="5" unbalanced="0"/>
    <cacheHierarchy uniqueName="[Tabela2].[EXECUTIVO]" caption="EXECUTIVO" attribute="1" defaultMemberUniqueName="[Tabela2].[EXECUTIVO].[All]" allUniqueName="[Tabela2].[EXECUTIVO].[All]" dimensionUniqueName="[Tabela2]" displayFolder="" count="2" memberValueDatatype="130" unbalanced="0"/>
    <cacheHierarchy uniqueName="[Tabela2].[QUARTER]" caption="QUARTER" attribute="1" defaultMemberUniqueName="[Tabela2].[QUARTER].[All]" allUniqueName="[Tabela2].[QUARTER].[All]" dimensionUniqueName="[Tabela2]" displayFolder="" count="0" memberValueDatatype="130" unbalanced="0"/>
    <cacheHierarchy uniqueName="[Tabela2].[%]" caption="%" attribute="1" defaultMemberUniqueName="[Tabela2].[%].[All]" allUniqueName="[Tabela2].[%].[All]" dimensionUniqueName="[Tabela2]" displayFolder="" count="0" memberValueDatatype="5" unbalanced="0"/>
    <cacheHierarchy uniqueName="[Tabela2].[OBSERVAÇÃO]" caption="OBSERVAÇÃO" attribute="1" defaultMemberUniqueName="[Tabela2].[OBSERVAÇÃO].[All]" allUniqueName="[Tabela2].[OBSERVAÇÃO].[All]" dimensionUniqueName="[Tabela2]" displayFolder="" count="0" memberValueDatatype="130" unbalanced="0"/>
    <cacheHierarchy uniqueName="[Tabela3].[CONTRATO]" caption="CONTRATO" attribute="1" defaultMemberUniqueName="[Tabela3].[CONTRATO].[All]" allUniqueName="[Tabela3].[CONTRATO].[All]" dimensionUniqueName="[Tabela3]" displayFolder="" count="0" memberValueDatatype="130" unbalanced="0"/>
    <cacheHierarchy uniqueName="[Tabela3].[VALOR ***ALTERAR***]" caption="VALOR ***ALTERAR***" attribute="1" defaultMemberUniqueName="[Tabela3].[VALOR ***ALTERAR***].[All]" allUniqueName="[Tabela3].[VALOR ***ALTERAR***].[All]" dimensionUniqueName="[Tabela3]" displayFolder="" count="0" memberValueDatatype="5" unbalanced="0"/>
    <cacheHierarchy uniqueName="[Tabela3].[CLIENTE]" caption="CLIENTE" attribute="1" defaultMemberUniqueName="[Tabela3].[CLIENTE].[All]" allUniqueName="[Tabela3].[CLIENTE].[All]" dimensionUniqueName="[Tabela3]" displayFolder="" count="0" memberValueDatatype="130" unbalanced="0"/>
    <cacheHierarchy uniqueName="[Tabela3].[VIGENCIA]" caption="VIGENCIA" attribute="1" time="1" defaultMemberUniqueName="[Tabela3].[VIGENCIA].[All]" allUniqueName="[Tabela3].[VIGENCIA].[All]" dimensionUniqueName="[Tabela3]" displayFolder="" count="0" memberValueDatatype="7" unbalanced="0"/>
    <cacheHierarchy uniqueName="[Tabela3].[QUARTER]" caption="QUARTER" attribute="1" defaultMemberUniqueName="[Tabela3].[QUARTER].[All]" allUniqueName="[Tabela3].[QUARTER].[All]" dimensionUniqueName="[Tabela3]" displayFolder="" count="0" memberValueDatatype="130" unbalanced="0"/>
    <cacheHierarchy uniqueName="[Tabela3].[OBSERVAÇÃO]" caption="OBSERVAÇÃO" attribute="1" defaultMemberUniqueName="[Tabela3].[OBSERVAÇÃO].[All]" allUniqueName="[Tabela3].[OBSERVAÇÃO].[All]" dimensionUniqueName="[Tabela3]" displayFolder="" count="0" memberValueDatatype="130" unbalanced="0"/>
    <cacheHierarchy uniqueName="[Measures].[__XL_Count Tabela3]" caption="__XL_Count Tabela3" measure="1" displayFolder="" measureGroup="Tabela3" count="0" hidden="1"/>
    <cacheHierarchy uniqueName="[Measures].[__XL_Count Tabela2]" caption="__XL_Count Tabela2" measure="1" displayFolder="" measureGroup="Tabela2" count="0" hidden="1"/>
    <cacheHierarchy uniqueName="[Measures].[__XL_Count Intervalo]" caption="__XL_Count Intervalo" measure="1" displayFolder="" measureGroup="Intervalo" count="0" hidden="1"/>
    <cacheHierarchy uniqueName="[Measures].[__XL_Count Intervalo 1]" caption="__XL_Count Intervalo 1" measure="1" displayFolder="" measureGroup="Intervalo 1" count="0" hidden="1"/>
    <cacheHierarchy uniqueName="[Measures].[__No measures defined]" caption="__No measures defined" measure="1" displayFolder="" count="0" hidden="1"/>
    <cacheHierarchy uniqueName="[Measures].[Count of CONTRATO]" caption="Count of CONTRATO" measure="1" displayFolder="" measureGroup="Tabela3" count="0" hidden="1">
      <extLst>
        <ext xmlns:x15="http://schemas.microsoft.com/office/spreadsheetml/2010/11/main" uri="{B97F6D7D-B522-45F9-BDA1-12C45D357490}">
          <x15:cacheHierarchy aggregatedColumn="19"/>
        </ext>
      </extLst>
    </cacheHierarchy>
    <cacheHierarchy uniqueName="[Measures].[Count of CLIENTE]" caption="Count of CLIENTE" measure="1" displayFolder="" measureGroup="Tabela3" count="0" hidden="1">
      <extLst>
        <ext xmlns:x15="http://schemas.microsoft.com/office/spreadsheetml/2010/11/main" uri="{B97F6D7D-B522-45F9-BDA1-12C45D357490}">
          <x15:cacheHierarchy aggregatedColumn="21"/>
        </ext>
      </extLst>
    </cacheHierarchy>
    <cacheHierarchy uniqueName="[Measures].[Distinct Count of CLIENTE]" caption="Distinct Count of CLIENTE" measure="1" displayFolder="" measureGroup="Tabela3" count="0" hidden="1">
      <extLst>
        <ext xmlns:x15="http://schemas.microsoft.com/office/spreadsheetml/2010/11/main" uri="{B97F6D7D-B522-45F9-BDA1-12C45D357490}">
          <x15:cacheHierarchy aggregatedColumn="21"/>
        </ext>
      </extLst>
    </cacheHierarchy>
    <cacheHierarchy uniqueName="[Measures].[Sum of VALOR ***ALTERAR***]" caption="Sum of VALOR ***ALTERAR***" measure="1" displayFolder="" measureGroup="Tabela3" count="0" hidden="1">
      <extLst>
        <ext xmlns:x15="http://schemas.microsoft.com/office/spreadsheetml/2010/11/main" uri="{B97F6D7D-B522-45F9-BDA1-12C45D357490}">
          <x15:cacheHierarchy aggregatedColumn="20"/>
        </ext>
      </extLst>
    </cacheHierarchy>
    <cacheHierarchy uniqueName="[Measures].[Count of OBSERVAÇÃO]" caption="Count of OBSERVAÇÃO" measure="1" displayFolder="" measureGroup="Tabela3" count="0" hidden="1">
      <extLst>
        <ext xmlns:x15="http://schemas.microsoft.com/office/spreadsheetml/2010/11/main" uri="{B97F6D7D-B522-45F9-BDA1-12C45D357490}">
          <x15:cacheHierarchy aggregatedColumn="24"/>
        </ext>
      </extLst>
    </cacheHierarchy>
    <cacheHierarchy uniqueName="[Measures].[Sum of VALOR]" caption="Sum of VALOR" measure="1" displayFolder="" measureGroup="Tabela2" count="0" hidden="1">
      <extLst>
        <ext xmlns:x15="http://schemas.microsoft.com/office/spreadsheetml/2010/11/main" uri="{B97F6D7D-B522-45F9-BDA1-12C45D357490}">
          <x15:cacheHierarchy aggregatedColumn="14"/>
        </ext>
      </extLst>
    </cacheHierarchy>
    <cacheHierarchy uniqueName="[Measures].[Contagem de PRODUTO]" caption="Contagem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istinta de PRODUTO]" caption="Contagem Distinta de PRODUTO" measure="1" displayFolder="" measureGroup="Tabela2" count="0" hidden="1">
      <extLst>
        <ext xmlns:x15="http://schemas.microsoft.com/office/spreadsheetml/2010/11/main" uri="{B97F6D7D-B522-45F9-BDA1-12C45D357490}">
          <x15:cacheHierarchy aggregatedColumn="12"/>
        </ext>
      </extLst>
    </cacheHierarchy>
    <cacheHierarchy uniqueName="[Measures].[Contagem de CLIENTE]" caption="Contagem de CLIENTE" measure="1" displayFolder="" measureGroup="Intervalo" count="0" hidden="1">
      <extLst>
        <ext xmlns:x15="http://schemas.microsoft.com/office/spreadsheetml/2010/11/main" uri="{B97F6D7D-B522-45F9-BDA1-12C45D357490}">
          <x15:cacheHierarchy aggregatedColumn="2"/>
        </ext>
      </extLst>
    </cacheHierarchy>
    <cacheHierarchy uniqueName="[Measures].[Contagem Distinta de CLIENTE]" caption="Contagem Distinta de CLIENTE" measure="1" displayFolder="" measureGroup="Intervalo" count="0" hidden="1">
      <extLst>
        <ext xmlns:x15="http://schemas.microsoft.com/office/spreadsheetml/2010/11/main" uri="{B97F6D7D-B522-45F9-BDA1-12C45D357490}">
          <x15:cacheHierarchy aggregatedColumn="2"/>
        </ext>
      </extLst>
    </cacheHierarchy>
    <cacheHierarchy uniqueName="[Measures].[Soma de VALOR]" caption="Soma de VALOR" measure="1" displayFolder="" measureGroup="Intervalo" count="0" hidden="1">
      <extLst>
        <ext xmlns:x15="http://schemas.microsoft.com/office/spreadsheetml/2010/11/main" uri="{B97F6D7D-B522-45F9-BDA1-12C45D357490}">
          <x15:cacheHierarchy aggregatedColumn="1"/>
        </ext>
      </extLst>
    </cacheHierarchy>
    <cacheHierarchy uniqueName="[Measures].[Contagem de CONTRATO]" caption="Contagem de CONTRATO" measure="1" displayFolder="" measureGroup="Intervalo" count="0" hidden="1">
      <extLst>
        <ext xmlns:x15="http://schemas.microsoft.com/office/spreadsheetml/2010/11/main" uri="{B97F6D7D-B522-45F9-BDA1-12C45D357490}">
          <x15:cacheHierarchy aggregatedColumn="0"/>
        </ext>
      </extLst>
    </cacheHierarchy>
    <cacheHierarchy uniqueName="[Measures].[Contagem de CLIENTE 2]" caption="Contagem de CLIENTE 2" measure="1" displayFolder="" measureGroup="Intervalo 1" count="0" hidden="1">
      <extLst>
        <ext xmlns:x15="http://schemas.microsoft.com/office/spreadsheetml/2010/11/main" uri="{B97F6D7D-B522-45F9-BDA1-12C45D357490}">
          <x15:cacheHierarchy aggregatedColumn="8"/>
        </ext>
      </extLst>
    </cacheHierarchy>
    <cacheHierarchy uniqueName="[Measures].[Contagem de CONTRATO 2]" caption="Contagem de CONTRATO 2" measure="1" displayFolder="" measureGroup="Intervalo 1" count="0" hidden="1">
      <extLst>
        <ext xmlns:x15="http://schemas.microsoft.com/office/spreadsheetml/2010/11/main" uri="{B97F6D7D-B522-45F9-BDA1-12C45D357490}">
          <x15:cacheHierarchy aggregatedColumn="6"/>
        </ext>
      </extLst>
    </cacheHierarchy>
    <cacheHierarchy uniqueName="[Measures].[Soma de VALOR 2]" caption="Soma de VALOR 2" measure="1" displayFolder="" measureGroup="Intervalo 1" count="0" hidden="1">
      <extLst>
        <ext xmlns:x15="http://schemas.microsoft.com/office/spreadsheetml/2010/11/main" uri="{B97F6D7D-B522-45F9-BDA1-12C45D357490}">
          <x15:cacheHierarchy aggregatedColumn="7"/>
        </ext>
      </extLst>
    </cacheHierarchy>
    <cacheHierarchy uniqueName="[Measures].[Contagem Distinta de CONTRATO]" caption="Contagem Distinta de CONTRATO" measure="1" displayFolder="" measureGroup="Intervalo 1" count="0" hidden="1">
      <extLst>
        <ext xmlns:x15="http://schemas.microsoft.com/office/spreadsheetml/2010/11/main" uri="{B97F6D7D-B522-45F9-BDA1-12C45D357490}">
          <x15:cacheHierarchy aggregatedColumn="6"/>
        </ext>
      </extLst>
    </cacheHierarchy>
    <cacheHierarchy uniqueName="[Measures].[Contagem Distinta de CLIENTE 2]" caption="Contagem Distinta de CLIENTE 2" measure="1" displayFolder="" measureGroup="Intervalo 1"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78697584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
  <r>
    <x v="0"/>
    <n v="59366.340000000011"/>
    <x v="0"/>
    <n v="1800000"/>
  </r>
  <r>
    <x v="1"/>
    <n v="5462.5"/>
    <x v="0"/>
    <n v="1800000"/>
  </r>
  <r>
    <x v="2"/>
    <n v="9520"/>
    <x v="0"/>
    <n v="1800000"/>
  </r>
  <r>
    <x v="3"/>
    <n v="2307.1"/>
    <x v="0"/>
    <n v="1800000"/>
  </r>
  <r>
    <x v="4"/>
    <n v="24500"/>
    <x v="0"/>
    <n v="1800000"/>
  </r>
  <r>
    <x v="5"/>
    <n v="2614.8000000000002"/>
    <x v="0"/>
    <n v="1800000"/>
  </r>
  <r>
    <x v="6"/>
    <n v="72828.25"/>
    <x v="0"/>
    <n v="1800000"/>
  </r>
  <r>
    <x v="7"/>
    <n v="25200.510000000002"/>
    <x v="0"/>
    <n v="1800000"/>
  </r>
  <r>
    <x v="8"/>
    <n v="45504"/>
    <x v="0"/>
    <n v="1800000"/>
  </r>
  <r>
    <x v="9"/>
    <n v="19852.96"/>
    <x v="0"/>
    <n v="1800000"/>
  </r>
  <r>
    <x v="10"/>
    <n v="19271.849999999999"/>
    <x v="0"/>
    <n v="1800000"/>
  </r>
  <r>
    <x v="11"/>
    <n v="66288.66"/>
    <x v="0"/>
    <n v="1800000"/>
  </r>
  <r>
    <x v="12"/>
    <n v="127560"/>
    <x v="0"/>
    <n v="1800000"/>
  </r>
  <r>
    <x v="13"/>
    <n v="19125"/>
    <x v="0"/>
    <n v="1800000"/>
  </r>
  <r>
    <x v="14"/>
    <n v="3814.33"/>
    <x v="0"/>
    <n v="1800000"/>
  </r>
  <r>
    <x v="15"/>
    <n v="14200"/>
    <x v="0"/>
    <n v="1800000"/>
  </r>
  <r>
    <x v="16"/>
    <n v="62713.13"/>
    <x v="0"/>
    <n v="1800000"/>
  </r>
  <r>
    <x v="17"/>
    <n v="92109.56"/>
    <x v="0"/>
    <n v="1800000"/>
  </r>
  <r>
    <x v="18"/>
    <n v="4699.7999999999993"/>
    <x v="0"/>
    <n v="1800000"/>
  </r>
  <r>
    <x v="19"/>
    <n v="8910.5400000000009"/>
    <x v="0"/>
    <n v="1800000"/>
  </r>
  <r>
    <x v="20"/>
    <n v="2940"/>
    <x v="0"/>
    <n v="1800000"/>
  </r>
  <r>
    <x v="21"/>
    <n v="66827.64"/>
    <x v="0"/>
    <n v="1800000"/>
  </r>
  <r>
    <x v="22"/>
    <n v="1976"/>
    <x v="0"/>
    <n v="1800000"/>
  </r>
  <r>
    <x v="23"/>
    <n v="68409.89"/>
    <x v="0"/>
    <n v="1800000"/>
  </r>
  <r>
    <x v="24"/>
    <n v="18800"/>
    <x v="0"/>
    <n v="1800000"/>
  </r>
  <r>
    <x v="25"/>
    <n v="6129.47"/>
    <x v="0"/>
    <n v="1800000"/>
  </r>
  <r>
    <x v="26"/>
    <n v="14625"/>
    <x v="0"/>
    <n v="1800000"/>
  </r>
  <r>
    <x v="27"/>
    <n v="108564.68000000004"/>
    <x v="0"/>
    <n v="1800000"/>
  </r>
  <r>
    <x v="28"/>
    <n v="80088"/>
    <x v="0"/>
    <n v="1800000"/>
  </r>
  <r>
    <x v="29"/>
    <n v="3228.13"/>
    <x v="0"/>
    <n v="1800000"/>
  </r>
  <r>
    <x v="30"/>
    <n v="52896.28"/>
    <x v="0"/>
    <n v="1800000"/>
  </r>
  <r>
    <x v="31"/>
    <n v="109404"/>
    <x v="0"/>
    <n v="1800000"/>
  </r>
  <r>
    <x v="32"/>
    <n v="65435.759999999995"/>
    <x v="0"/>
    <n v="1800000"/>
  </r>
  <r>
    <x v="33"/>
    <n v="17250.75"/>
    <x v="0"/>
    <n v="1800000"/>
  </r>
  <r>
    <x v="34"/>
    <n v="25033.02"/>
    <x v="0"/>
    <n v="1800000"/>
  </r>
  <r>
    <x v="35"/>
    <n v="1815.71"/>
    <x v="0"/>
    <n v="1800000"/>
  </r>
  <r>
    <x v="36"/>
    <n v="9520.26"/>
    <x v="0"/>
    <n v="1800000"/>
  </r>
  <r>
    <x v="37"/>
    <n v="53529.599999999999"/>
    <x v="0"/>
    <n v="1800000"/>
  </r>
  <r>
    <x v="38"/>
    <n v="79790.31"/>
    <x v="0"/>
    <n v="1800000"/>
  </r>
  <r>
    <x v="39"/>
    <n v="37180.990000000005"/>
    <x v="0"/>
    <n v="1800000"/>
  </r>
  <r>
    <x v="40"/>
    <n v="12241.83"/>
    <x v="0"/>
    <n v="1800000"/>
  </r>
  <r>
    <x v="41"/>
    <n v="95347.66"/>
    <x v="0"/>
    <n v="1800000"/>
  </r>
  <r>
    <x v="42"/>
    <n v="36329.869999999995"/>
    <x v="0"/>
    <n v="1800000"/>
  </r>
  <r>
    <x v="43"/>
    <n v="7949.2199999999993"/>
    <x v="0"/>
    <n v="1800000"/>
  </r>
  <r>
    <x v="44"/>
    <n v="11585.849999999999"/>
    <x v="0"/>
    <n v="1800000"/>
  </r>
  <r>
    <x v="45"/>
    <n v="11585.849999999999"/>
    <x v="0"/>
    <n v="1800000"/>
  </r>
  <r>
    <x v="46"/>
    <n v="52244"/>
    <x v="0"/>
    <n v="1800000"/>
  </r>
  <r>
    <x v="47"/>
    <n v="15475.380000000001"/>
    <x v="0"/>
    <n v="1800000"/>
  </r>
  <r>
    <x v="48"/>
    <n v="36052.5"/>
    <x v="0"/>
    <n v="1800000"/>
  </r>
  <r>
    <x v="49"/>
    <n v="8500"/>
    <x v="0"/>
    <n v="1800000"/>
  </r>
  <r>
    <x v="50"/>
    <n v="15738.88"/>
    <x v="0"/>
    <n v="1800000"/>
  </r>
  <r>
    <x v="51"/>
    <n v="1140.8599999999999"/>
    <x v="0"/>
    <n v="1800000"/>
  </r>
  <r>
    <x v="52"/>
    <n v="36069.21"/>
    <x v="0"/>
    <n v="1800000"/>
  </r>
  <r>
    <x v="53"/>
    <n v="12761.189999999999"/>
    <x v="0"/>
    <n v="1800000"/>
  </r>
  <r>
    <x v="54"/>
    <n v="61743.72"/>
    <x v="0"/>
    <n v="1800000"/>
  </r>
  <r>
    <x v="0"/>
    <n v="51463.47"/>
    <x v="1"/>
    <n v="1800000"/>
  </r>
  <r>
    <x v="1"/>
    <n v="37152"/>
    <x v="1"/>
    <n v="1800000"/>
  </r>
  <r>
    <x v="2"/>
    <n v="5462"/>
    <x v="1"/>
    <n v="1800000"/>
  </r>
  <r>
    <x v="3"/>
    <n v="22490"/>
    <x v="1"/>
    <n v="1800000"/>
  </r>
  <r>
    <x v="4"/>
    <n v="1700"/>
    <x v="1"/>
    <n v="1800000"/>
  </r>
  <r>
    <x v="5"/>
    <n v="64542.720000000001"/>
    <x v="1"/>
    <n v="1800000"/>
  </r>
  <r>
    <x v="6"/>
    <n v="12436"/>
    <x v="1"/>
    <n v="1800000"/>
  </r>
  <r>
    <x v="7"/>
    <n v="109872.5"/>
    <x v="1"/>
    <n v="1800000"/>
  </r>
  <r>
    <x v="8"/>
    <n v="25200.510000000002"/>
    <x v="1"/>
    <n v="1800000"/>
  </r>
  <r>
    <x v="9"/>
    <n v="47796"/>
    <x v="1"/>
    <n v="1800000"/>
  </r>
  <r>
    <x v="10"/>
    <n v="4182.08"/>
    <x v="1"/>
    <n v="1800000"/>
  </r>
  <r>
    <x v="11"/>
    <n v="19271.849999999999"/>
    <x v="1"/>
    <n v="1800000"/>
  </r>
  <r>
    <x v="12"/>
    <n v="48639.29"/>
    <x v="1"/>
    <n v="1800000"/>
  </r>
  <r>
    <x v="13"/>
    <n v="79800"/>
    <x v="1"/>
    <n v="1800000"/>
  </r>
  <r>
    <x v="14"/>
    <n v="3900"/>
    <x v="1"/>
    <n v="1800000"/>
  </r>
  <r>
    <x v="15"/>
    <n v="6300"/>
    <x v="1"/>
    <n v="1800000"/>
  </r>
  <r>
    <x v="16"/>
    <n v="56326.37"/>
    <x v="1"/>
    <n v="1800000"/>
  </r>
  <r>
    <x v="17"/>
    <n v="62771.490000000005"/>
    <x v="1"/>
    <n v="1800000"/>
  </r>
  <r>
    <x v="18"/>
    <n v="4699.7999999999993"/>
    <x v="1"/>
    <n v="1800000"/>
  </r>
  <r>
    <x v="19"/>
    <n v="16227.900000000001"/>
    <x v="1"/>
    <n v="1800000"/>
  </r>
  <r>
    <x v="20"/>
    <n v="15094"/>
    <x v="1"/>
    <n v="1800000"/>
  </r>
  <r>
    <x v="21"/>
    <n v="0"/>
    <x v="1"/>
    <n v="1800000"/>
  </r>
  <r>
    <x v="22"/>
    <n v="17327.64"/>
    <x v="1"/>
    <n v="1800000"/>
  </r>
  <r>
    <x v="23"/>
    <n v="22300"/>
    <x v="1"/>
    <n v="1800000"/>
  </r>
  <r>
    <x v="24"/>
    <n v="65469.279999999999"/>
    <x v="1"/>
    <n v="1800000"/>
  </r>
  <r>
    <x v="25"/>
    <n v="62844"/>
    <x v="1"/>
    <n v="1800000"/>
  </r>
  <r>
    <x v="26"/>
    <n v="6228.33"/>
    <x v="1"/>
    <n v="1800000"/>
  </r>
  <r>
    <x v="27"/>
    <n v="0"/>
    <x v="1"/>
    <n v="1800000"/>
  </r>
  <r>
    <x v="28"/>
    <n v="5462.5"/>
    <x v="1"/>
    <n v="1800000"/>
  </r>
  <r>
    <x v="29"/>
    <n v="13500"/>
    <x v="1"/>
    <n v="1800000"/>
  </r>
  <r>
    <x v="30"/>
    <n v="73984.680000000008"/>
    <x v="1"/>
    <n v="1800000"/>
  </r>
  <r>
    <x v="31"/>
    <n v="12250"/>
    <x v="1"/>
    <n v="1800000"/>
  </r>
  <r>
    <x v="32"/>
    <n v="0"/>
    <x v="1"/>
    <n v="1800000"/>
  </r>
  <r>
    <x v="33"/>
    <n v="55285.919999999998"/>
    <x v="1"/>
    <n v="1800000"/>
  </r>
  <r>
    <x v="34"/>
    <n v="177827"/>
    <x v="1"/>
    <n v="1800000"/>
  </r>
  <r>
    <x v="35"/>
    <n v="74219.88"/>
    <x v="1"/>
    <n v="1800000"/>
  </r>
  <r>
    <x v="36"/>
    <n v="10246"/>
    <x v="1"/>
    <n v="1800000"/>
  </r>
  <r>
    <x v="37"/>
    <n v="10246"/>
    <x v="1"/>
    <n v="1800000"/>
  </r>
  <r>
    <x v="38"/>
    <n v="36658.720000000001"/>
    <x v="1"/>
    <n v="1800000"/>
  </r>
  <r>
    <x v="39"/>
    <n v="58883.37"/>
    <x v="1"/>
    <n v="1800000"/>
  </r>
  <r>
    <x v="40"/>
    <n v="24529.74"/>
    <x v="1"/>
    <n v="1800000"/>
  </r>
  <r>
    <x v="41"/>
    <n v="21316.36"/>
    <x v="1"/>
    <n v="1800000"/>
  </r>
  <r>
    <x v="42"/>
    <n v="72900"/>
    <x v="1"/>
    <n v="1800000"/>
  </r>
  <r>
    <x v="43"/>
    <n v="71028.899999999994"/>
    <x v="1"/>
    <n v="1800000"/>
  </r>
  <r>
    <x v="44"/>
    <n v="24849.759999999998"/>
    <x v="1"/>
    <n v="1800000"/>
  </r>
  <r>
    <x v="45"/>
    <n v="3588.99"/>
    <x v="1"/>
    <n v="1800000"/>
  </r>
  <r>
    <x v="46"/>
    <n v="47838.95"/>
    <x v="1"/>
    <n v="1800000"/>
  </r>
  <r>
    <x v="47"/>
    <n v="63484.33"/>
    <x v="1"/>
    <n v="1800000"/>
  </r>
  <r>
    <x v="48"/>
    <n v="28812.27"/>
    <x v="1"/>
    <n v="1800000"/>
  </r>
  <r>
    <x v="49"/>
    <n v="38250"/>
    <x v="1"/>
    <n v="1800000"/>
  </r>
  <r>
    <x v="50"/>
    <n v="7960.21"/>
    <x v="1"/>
    <n v="1800000"/>
  </r>
  <r>
    <x v="51"/>
    <n v="11601.87"/>
    <x v="1"/>
    <n v="1800000"/>
  </r>
  <r>
    <x v="52"/>
    <n v="11601.87"/>
    <x v="1"/>
    <n v="1800000"/>
  </r>
  <r>
    <x v="53"/>
    <n v="42775"/>
    <x v="1"/>
    <n v="1800000"/>
  </r>
  <r>
    <x v="54"/>
    <n v="15475.38"/>
    <x v="1"/>
    <n v="1800000"/>
  </r>
  <r>
    <x v="55"/>
    <n v="6570"/>
    <x v="1"/>
    <n v="1800000"/>
  </r>
  <r>
    <x v="56"/>
    <n v="0"/>
    <x v="1"/>
    <n v="1800000"/>
  </r>
  <r>
    <x v="57"/>
    <n v="8637"/>
    <x v="1"/>
    <n v="1800000"/>
  </r>
  <r>
    <x v="58"/>
    <n v="30909"/>
    <x v="1"/>
    <n v="1800000"/>
  </r>
  <r>
    <x v="59"/>
    <n v="0"/>
    <x v="1"/>
    <n v="1800000"/>
  </r>
  <r>
    <x v="60"/>
    <n v="36912.410000000003"/>
    <x v="1"/>
    <n v="1800000"/>
  </r>
  <r>
    <x v="61"/>
    <n v="30906.66"/>
    <x v="1"/>
    <n v="1800000"/>
  </r>
  <r>
    <x v="62"/>
    <n v="12761.19"/>
    <x v="1"/>
    <n v="1800000"/>
  </r>
  <r>
    <x v="63"/>
    <n v="61743.72"/>
    <x v="1"/>
    <n v="1800000"/>
  </r>
  <r>
    <x v="0"/>
    <n v="51463.47"/>
    <x v="2"/>
    <n v="1800000"/>
  </r>
  <r>
    <x v="1"/>
    <n v="0"/>
    <x v="2"/>
    <n v="1800000"/>
  </r>
  <r>
    <x v="2"/>
    <n v="29390"/>
    <x v="2"/>
    <n v="1800000"/>
  </r>
  <r>
    <x v="3"/>
    <n v="2100"/>
    <x v="2"/>
    <n v="1800000"/>
  </r>
  <r>
    <x v="4"/>
    <n v="0"/>
    <x v="2"/>
    <n v="1800000"/>
  </r>
  <r>
    <x v="5"/>
    <n v="7500"/>
    <x v="2"/>
    <n v="1800000"/>
  </r>
  <r>
    <x v="6"/>
    <n v="11065"/>
    <x v="2"/>
    <n v="1800000"/>
  </r>
  <r>
    <x v="7"/>
    <n v="110534.42"/>
    <x v="2"/>
    <n v="1800000"/>
  </r>
  <r>
    <x v="8"/>
    <n v="35847"/>
    <x v="2"/>
    <n v="1800000"/>
  </r>
  <r>
    <x v="9"/>
    <n v="91408.5"/>
    <x v="2"/>
    <n v="1800000"/>
  </r>
  <r>
    <x v="10"/>
    <n v="19593.05"/>
    <x v="2"/>
    <n v="1800000"/>
  </r>
  <r>
    <x v="11"/>
    <n v="25974.9"/>
    <x v="2"/>
    <n v="1800000"/>
  </r>
  <r>
    <x v="12"/>
    <n v="79800"/>
    <x v="2"/>
    <n v="1800000"/>
  </r>
  <r>
    <x v="13"/>
    <n v="3900"/>
    <x v="2"/>
    <n v="1800000"/>
  </r>
  <r>
    <x v="14"/>
    <n v="6300"/>
    <x v="2"/>
    <n v="1800000"/>
  </r>
  <r>
    <x v="15"/>
    <n v="59463.87"/>
    <x v="2"/>
    <n v="1800000"/>
  </r>
  <r>
    <x v="16"/>
    <n v="62771.490000000005"/>
    <x v="2"/>
    <n v="1800000"/>
  </r>
  <r>
    <x v="17"/>
    <n v="4699.7999999999993"/>
    <x v="2"/>
    <n v="1800000"/>
  </r>
  <r>
    <x v="18"/>
    <n v="16227.900000000001"/>
    <x v="2"/>
    <n v="1800000"/>
  </r>
  <r>
    <x v="19"/>
    <n v="0"/>
    <x v="2"/>
    <n v="1800000"/>
  </r>
  <r>
    <x v="20"/>
    <n v="17905.240000000002"/>
    <x v="2"/>
    <n v="1800000"/>
  </r>
  <r>
    <x v="21"/>
    <n v="0"/>
    <x v="2"/>
    <n v="1800000"/>
  </r>
  <r>
    <x v="22"/>
    <n v="66603.11"/>
    <x v="2"/>
    <n v="1800000"/>
  </r>
  <r>
    <x v="23"/>
    <n v="0"/>
    <x v="2"/>
    <n v="1800000"/>
  </r>
  <r>
    <x v="24"/>
    <n v="6228.33"/>
    <x v="2"/>
    <n v="1800000"/>
  </r>
  <r>
    <x v="25"/>
    <n v="0"/>
    <x v="2"/>
    <n v="1800000"/>
  </r>
  <r>
    <x v="26"/>
    <n v="5462.5"/>
    <x v="2"/>
    <n v="1800000"/>
  </r>
  <r>
    <x v="27"/>
    <n v="4500"/>
    <x v="2"/>
    <n v="1800000"/>
  </r>
  <r>
    <x v="28"/>
    <n v="73984.680000000008"/>
    <x v="2"/>
    <n v="1800000"/>
  </r>
  <r>
    <x v="29"/>
    <n v="0"/>
    <x v="2"/>
    <n v="1800000"/>
  </r>
  <r>
    <x v="30"/>
    <n v="6148.92"/>
    <x v="2"/>
    <n v="1800000"/>
  </r>
  <r>
    <x v="31"/>
    <n v="29170"/>
    <x v="2"/>
    <n v="1800000"/>
  </r>
  <r>
    <x v="32"/>
    <n v="21424.98"/>
    <x v="2"/>
    <n v="1800000"/>
  </r>
  <r>
    <x v="33"/>
    <n v="49138.68"/>
    <x v="2"/>
    <n v="1800000"/>
  </r>
  <r>
    <x v="34"/>
    <n v="22154.62"/>
    <x v="2"/>
    <n v="1800000"/>
  </r>
  <r>
    <x v="35"/>
    <n v="18382.5"/>
    <x v="2"/>
    <n v="1800000"/>
  </r>
  <r>
    <x v="36"/>
    <n v="80407.09"/>
    <x v="2"/>
    <n v="1800000"/>
  </r>
  <r>
    <x v="37"/>
    <n v="55973.35"/>
    <x v="2"/>
    <n v="1800000"/>
  </r>
  <r>
    <x v="38"/>
    <n v="11849.76"/>
    <x v="2"/>
    <n v="1800000"/>
  </r>
  <r>
    <x v="39"/>
    <n v="20384.990000000002"/>
    <x v="2"/>
    <n v="1800000"/>
  </r>
  <r>
    <x v="40"/>
    <n v="47790.48"/>
    <x v="2"/>
    <n v="1800000"/>
  </r>
  <r>
    <x v="41"/>
    <n v="31621"/>
    <x v="2"/>
    <n v="1800000"/>
  </r>
  <r>
    <x v="42"/>
    <n v="28812.27"/>
    <x v="2"/>
    <n v="1800000"/>
  </r>
  <r>
    <x v="43"/>
    <n v="7982.19"/>
    <x v="2"/>
    <n v="1800000"/>
  </r>
  <r>
    <x v="44"/>
    <n v="11633.91"/>
    <x v="2"/>
    <n v="1800000"/>
  </r>
  <r>
    <x v="45"/>
    <n v="11633.91"/>
    <x v="2"/>
    <n v="1800000"/>
  </r>
  <r>
    <x v="46"/>
    <n v="26145"/>
    <x v="2"/>
    <n v="1800000"/>
  </r>
  <r>
    <x v="47"/>
    <n v="15475.38"/>
    <x v="2"/>
    <n v="1800000"/>
  </r>
  <r>
    <x v="48"/>
    <n v="0"/>
    <x v="2"/>
    <n v="1800000"/>
  </r>
  <r>
    <x v="49"/>
    <n v="8637"/>
    <x v="2"/>
    <n v="1800000"/>
  </r>
  <r>
    <x v="50"/>
    <n v="24000"/>
    <x v="2"/>
    <n v="1800000"/>
  </r>
  <r>
    <x v="51"/>
    <n v="0"/>
    <x v="2"/>
    <n v="1800000"/>
  </r>
  <r>
    <x v="52"/>
    <n v="37334.01"/>
    <x v="2"/>
    <n v="1800000"/>
  </r>
  <r>
    <x v="53"/>
    <n v="49647.6"/>
    <x v="2"/>
    <n v="1800000"/>
  </r>
  <r>
    <x v="54"/>
    <n v="12973.88"/>
    <x v="2"/>
    <n v="1800000"/>
  </r>
  <r>
    <x v="55"/>
    <n v="61743.72"/>
    <x v="2"/>
    <n v="1800000"/>
  </r>
  <r>
    <x v="0"/>
    <n v="51463.47"/>
    <x v="3"/>
    <n v="1800000"/>
  </r>
  <r>
    <x v="1"/>
    <n v="0"/>
    <x v="3"/>
    <n v="1800000"/>
  </r>
  <r>
    <x v="2"/>
    <n v="10350"/>
    <x v="3"/>
    <n v="1800000"/>
  </r>
  <r>
    <x v="3"/>
    <n v="2100"/>
    <x v="3"/>
    <n v="1800000"/>
  </r>
  <r>
    <x v="4"/>
    <n v="0"/>
    <x v="3"/>
    <n v="1800000"/>
  </r>
  <r>
    <x v="5"/>
    <n v="7500"/>
    <x v="3"/>
    <n v="1800000"/>
  </r>
  <r>
    <x v="6"/>
    <n v="0"/>
    <x v="3"/>
    <n v="1800000"/>
  </r>
  <r>
    <x v="7"/>
    <n v="38030.82"/>
    <x v="3"/>
    <n v="1800000"/>
  </r>
  <r>
    <x v="8"/>
    <n v="35847"/>
    <x v="3"/>
    <n v="1800000"/>
  </r>
  <r>
    <x v="9"/>
    <n v="86513.03"/>
    <x v="3"/>
    <n v="1800000"/>
  </r>
  <r>
    <x v="10"/>
    <n v="20235.45"/>
    <x v="3"/>
    <n v="1800000"/>
  </r>
  <r>
    <x v="11"/>
    <n v="25974.9"/>
    <x v="3"/>
    <n v="1800000"/>
  </r>
  <r>
    <x v="12"/>
    <n v="79800"/>
    <x v="3"/>
    <n v="1800000"/>
  </r>
  <r>
    <x v="13"/>
    <n v="3900"/>
    <x v="3"/>
    <n v="1800000"/>
  </r>
  <r>
    <x v="14"/>
    <n v="6300"/>
    <x v="3"/>
    <n v="1800000"/>
  </r>
  <r>
    <x v="15"/>
    <n v="59463.87"/>
    <x v="3"/>
    <n v="1800000"/>
  </r>
  <r>
    <x v="16"/>
    <n v="64229.83"/>
    <x v="3"/>
    <n v="1800000"/>
  </r>
  <r>
    <x v="17"/>
    <n v="4934.79"/>
    <x v="3"/>
    <n v="1800000"/>
  </r>
  <r>
    <x v="18"/>
    <n v="8997.9000000000015"/>
    <x v="3"/>
    <n v="1800000"/>
  </r>
  <r>
    <x v="19"/>
    <n v="0"/>
    <x v="3"/>
    <n v="1800000"/>
  </r>
  <r>
    <x v="20"/>
    <n v="18194.04"/>
    <x v="3"/>
    <n v="1800000"/>
  </r>
  <r>
    <x v="21"/>
    <n v="0"/>
    <x v="3"/>
    <n v="1800000"/>
  </r>
  <r>
    <x v="22"/>
    <n v="66935.61"/>
    <x v="3"/>
    <n v="1800000"/>
  </r>
  <r>
    <x v="23"/>
    <n v="0"/>
    <x v="3"/>
    <n v="1800000"/>
  </r>
  <r>
    <x v="24"/>
    <n v="6228.33"/>
    <x v="3"/>
    <n v="1800000"/>
  </r>
  <r>
    <x v="25"/>
    <n v="0"/>
    <x v="3"/>
    <n v="1800000"/>
  </r>
  <r>
    <x v="26"/>
    <n v="0"/>
    <x v="3"/>
    <n v="1800000"/>
  </r>
  <r>
    <x v="27"/>
    <n v="0"/>
    <x v="3"/>
    <n v="1800000"/>
  </r>
  <r>
    <x v="28"/>
    <n v="62367.14"/>
    <x v="3"/>
    <n v="1800000"/>
  </r>
  <r>
    <x v="29"/>
    <n v="0"/>
    <x v="3"/>
    <n v="1800000"/>
  </r>
  <r>
    <x v="30"/>
    <n v="4108.92"/>
    <x v="3"/>
    <n v="1800000"/>
  </r>
  <r>
    <x v="31"/>
    <n v="16920"/>
    <x v="3"/>
    <n v="1800000"/>
  </r>
  <r>
    <x v="32"/>
    <n v="16756.68"/>
    <x v="3"/>
    <n v="1800000"/>
  </r>
  <r>
    <x v="33"/>
    <n v="18016.68"/>
    <x v="3"/>
    <n v="1800000"/>
  </r>
  <r>
    <x v="34"/>
    <n v="12274.62"/>
    <x v="3"/>
    <n v="1800000"/>
  </r>
  <r>
    <x v="35"/>
    <n v="0"/>
    <x v="3"/>
    <n v="1800000"/>
  </r>
  <r>
    <x v="36"/>
    <n v="20902.89"/>
    <x v="3"/>
    <n v="1800000"/>
  </r>
  <r>
    <x v="37"/>
    <n v="23889.599999999999"/>
    <x v="3"/>
    <n v="1800000"/>
  </r>
  <r>
    <x v="38"/>
    <n v="11849.76"/>
    <x v="3"/>
    <n v="1800000"/>
  </r>
  <r>
    <x v="39"/>
    <n v="3588.99"/>
    <x v="3"/>
    <n v="1800000"/>
  </r>
  <r>
    <x v="40"/>
    <n v="7500"/>
    <x v="3"/>
    <n v="1800000"/>
  </r>
  <r>
    <x v="41"/>
    <n v="0"/>
    <x v="3"/>
    <n v="1800000"/>
  </r>
  <r>
    <x v="42"/>
    <n v="28812.27"/>
    <x v="3"/>
    <n v="1800000"/>
  </r>
  <r>
    <x v="43"/>
    <n v="7982.19"/>
    <x v="3"/>
    <n v="1800000"/>
  </r>
  <r>
    <x v="44"/>
    <n v="11633.91"/>
    <x v="3"/>
    <n v="1800000"/>
  </r>
  <r>
    <x v="45"/>
    <n v="11633.91"/>
    <x v="3"/>
    <n v="1800000"/>
  </r>
  <r>
    <x v="46"/>
    <n v="26145"/>
    <x v="3"/>
    <n v="1800000"/>
  </r>
  <r>
    <x v="47"/>
    <n v="15991.22"/>
    <x v="3"/>
    <n v="1800000"/>
  </r>
  <r>
    <x v="48"/>
    <n v="0"/>
    <x v="3"/>
    <n v="1800000"/>
  </r>
  <r>
    <x v="49"/>
    <n v="8637"/>
    <x v="3"/>
    <n v="1800000"/>
  </r>
  <r>
    <x v="50"/>
    <n v="24000"/>
    <x v="3"/>
    <n v="1800000"/>
  </r>
  <r>
    <x v="51"/>
    <n v="0"/>
    <x v="3"/>
    <n v="1800000"/>
  </r>
  <r>
    <x v="52"/>
    <n v="26560.68"/>
    <x v="3"/>
    <n v="1800000"/>
  </r>
  <r>
    <x v="53"/>
    <n v="39247.14"/>
    <x v="3"/>
    <n v="1800000"/>
  </r>
  <r>
    <x v="54"/>
    <n v="13399.26"/>
    <x v="3"/>
    <n v="1800000"/>
  </r>
  <r>
    <x v="55"/>
    <n v="63801.84"/>
    <x v="3"/>
    <n v="1800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x v="0"/>
    <x v="0"/>
    <n v="548182.99000000011"/>
    <x v="0"/>
  </r>
  <r>
    <x v="1"/>
    <x v="0"/>
    <n v="327267.19"/>
    <x v="0"/>
  </r>
  <r>
    <x v="2"/>
    <x v="1"/>
    <n v="287306.31"/>
    <x v="0"/>
  </r>
  <r>
    <x v="3"/>
    <x v="0"/>
    <n v="225732.54"/>
    <x v="0"/>
  </r>
  <r>
    <x v="4"/>
    <x v="1"/>
    <n v="208910.49"/>
    <x v="0"/>
  </r>
  <r>
    <x v="5"/>
    <x v="1"/>
    <n v="117610.83"/>
    <x v="0"/>
  </r>
  <r>
    <x v="6"/>
    <x v="0"/>
    <n v="89599.99"/>
    <x v="0"/>
  </r>
  <r>
    <x v="7"/>
    <x v="1"/>
    <n v="58310"/>
    <x v="0"/>
  </r>
  <r>
    <x v="8"/>
    <x v="0"/>
    <n v="37697.280000000013"/>
    <x v="0"/>
  </r>
  <r>
    <x v="9"/>
    <x v="1"/>
    <n v="16879.739999999998"/>
    <x v="0"/>
  </r>
  <r>
    <x v="10"/>
    <x v="0"/>
    <n v="7318.5"/>
    <x v="0"/>
  </r>
  <r>
    <x v="0"/>
    <x v="0"/>
    <n v="395518.18"/>
    <x v="1"/>
  </r>
  <r>
    <x v="1"/>
    <x v="0"/>
    <n v="189192.48"/>
    <x v="1"/>
  </r>
  <r>
    <x v="2"/>
    <x v="1"/>
    <n v="270558.78000000003"/>
    <x v="1"/>
  </r>
  <r>
    <x v="3"/>
    <x v="0"/>
    <n v="91615.99"/>
    <x v="1"/>
  </r>
  <r>
    <x v="4"/>
    <x v="1"/>
    <n v="9880"/>
    <x v="1"/>
  </r>
  <r>
    <x v="5"/>
    <x v="1"/>
    <n v="143735.32999999999"/>
    <x v="1"/>
  </r>
  <r>
    <x v="6"/>
    <x v="0"/>
    <n v="43146.66"/>
    <x v="1"/>
  </r>
  <r>
    <x v="7"/>
    <x v="1"/>
    <n v="49500"/>
    <x v="1"/>
  </r>
  <r>
    <x v="8"/>
    <x v="0"/>
    <n v="39276.959999999999"/>
    <x v="1"/>
  </r>
  <r>
    <x v="9"/>
    <x v="1"/>
    <n v="10096.620000000001"/>
    <x v="1"/>
  </r>
  <r>
    <x v="10"/>
    <x v="0"/>
    <n v="4879"/>
    <x v="1"/>
  </r>
  <r>
    <x v="0"/>
    <x v="0"/>
    <n v="1536"/>
    <x v="2"/>
  </r>
  <r>
    <x v="1"/>
    <x v="0"/>
    <n v="35454"/>
    <x v="2"/>
  </r>
  <r>
    <x v="2"/>
    <x v="1"/>
    <n v="84531"/>
    <x v="2"/>
  </r>
  <r>
    <x v="3"/>
    <x v="0"/>
    <n v="76545"/>
    <x v="2"/>
  </r>
  <r>
    <x v="4"/>
    <x v="1"/>
    <n v="6454"/>
    <x v="2"/>
  </r>
  <r>
    <x v="5"/>
    <x v="1"/>
    <n v="864453"/>
    <x v="2"/>
  </r>
  <r>
    <x v="6"/>
    <x v="0"/>
    <n v="12387"/>
    <x v="2"/>
  </r>
  <r>
    <x v="7"/>
    <x v="1"/>
    <n v="54321"/>
    <x v="2"/>
  </r>
  <r>
    <x v="8"/>
    <x v="0"/>
    <n v="3476"/>
    <x v="2"/>
  </r>
  <r>
    <x v="9"/>
    <x v="1"/>
    <n v="78941"/>
    <x v="2"/>
  </r>
  <r>
    <x v="10"/>
    <x v="0"/>
    <n v="32156"/>
    <x v="2"/>
  </r>
  <r>
    <x v="0"/>
    <x v="0"/>
    <n v="38968"/>
    <x v="3"/>
  </r>
  <r>
    <x v="1"/>
    <x v="0"/>
    <n v="1238"/>
    <x v="3"/>
  </r>
  <r>
    <x v="2"/>
    <x v="1"/>
    <n v="546"/>
    <x v="3"/>
  </r>
  <r>
    <x v="3"/>
    <x v="0"/>
    <n v="1534"/>
    <x v="3"/>
  </r>
  <r>
    <x v="4"/>
    <x v="1"/>
    <n v="9874"/>
    <x v="3"/>
  </r>
  <r>
    <x v="5"/>
    <x v="1"/>
    <n v="234576"/>
    <x v="3"/>
  </r>
  <r>
    <x v="6"/>
    <x v="0"/>
    <n v="13878"/>
    <x v="3"/>
  </r>
  <r>
    <x v="7"/>
    <x v="1"/>
    <n v="54687"/>
    <x v="3"/>
  </r>
  <r>
    <x v="8"/>
    <x v="0"/>
    <n v="13576"/>
    <x v="3"/>
  </r>
  <r>
    <x v="9"/>
    <x v="1"/>
    <n v="78645"/>
    <x v="3"/>
  </r>
  <r>
    <x v="10"/>
    <x v="0"/>
    <n v="67868"/>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
  <r>
    <x v="0"/>
    <n v="59366.340000000011"/>
    <s v="Q1/2026"/>
    <n v="1800000"/>
  </r>
  <r>
    <x v="1"/>
    <n v="5462.5"/>
    <s v="Q1/2026"/>
    <n v="1800000"/>
  </r>
  <r>
    <x v="2"/>
    <n v="9520"/>
    <s v="Q1/2026"/>
    <n v="1800000"/>
  </r>
  <r>
    <x v="3"/>
    <n v="2307.1"/>
    <s v="Q1/2026"/>
    <n v="1800000"/>
  </r>
  <r>
    <x v="4"/>
    <n v="24500"/>
    <s v="Q1/2026"/>
    <n v="1800000"/>
  </r>
  <r>
    <x v="5"/>
    <n v="2614.8000000000002"/>
    <s v="Q1/2026"/>
    <n v="1800000"/>
  </r>
  <r>
    <x v="6"/>
    <n v="72828.25"/>
    <s v="Q1/2026"/>
    <n v="1800000"/>
  </r>
  <r>
    <x v="7"/>
    <n v="25200.510000000002"/>
    <s v="Q1/2026"/>
    <n v="1800000"/>
  </r>
  <r>
    <x v="8"/>
    <n v="45504"/>
    <s v="Q1/2026"/>
    <n v="1800000"/>
  </r>
  <r>
    <x v="9"/>
    <n v="19852.96"/>
    <s v="Q1/2026"/>
    <n v="1800000"/>
  </r>
  <r>
    <x v="10"/>
    <n v="19271.849999999999"/>
    <s v="Q1/2026"/>
    <n v="1800000"/>
  </r>
  <r>
    <x v="11"/>
    <n v="66288.66"/>
    <s v="Q1/2026"/>
    <n v="1800000"/>
  </r>
  <r>
    <x v="12"/>
    <n v="127560"/>
    <s v="Q1/2026"/>
    <n v="1800000"/>
  </r>
  <r>
    <x v="13"/>
    <n v="19125"/>
    <s v="Q1/2026"/>
    <n v="1800000"/>
  </r>
  <r>
    <x v="14"/>
    <n v="3814.33"/>
    <s v="Q1/2026"/>
    <n v="1800000"/>
  </r>
  <r>
    <x v="15"/>
    <n v="14200"/>
    <s v="Q1/2026"/>
    <n v="1800000"/>
  </r>
  <r>
    <x v="16"/>
    <n v="62713.13"/>
    <s v="Q1/2026"/>
    <n v="1800000"/>
  </r>
  <r>
    <x v="17"/>
    <n v="92109.56"/>
    <s v="Q1/2026"/>
    <n v="1800000"/>
  </r>
  <r>
    <x v="18"/>
    <n v="4699.7999999999993"/>
    <s v="Q1/2026"/>
    <n v="1800000"/>
  </r>
  <r>
    <x v="19"/>
    <n v="8910.5400000000009"/>
    <s v="Q1/2026"/>
    <n v="1800000"/>
  </r>
  <r>
    <x v="20"/>
    <n v="2940"/>
    <s v="Q1/2026"/>
    <n v="1800000"/>
  </r>
  <r>
    <x v="21"/>
    <n v="66827.64"/>
    <s v="Q1/2026"/>
    <n v="1800000"/>
  </r>
  <r>
    <x v="22"/>
    <n v="1976"/>
    <s v="Q1/2026"/>
    <n v="1800000"/>
  </r>
  <r>
    <x v="23"/>
    <n v="68409.89"/>
    <s v="Q1/2026"/>
    <n v="1800000"/>
  </r>
  <r>
    <x v="24"/>
    <n v="18800"/>
    <s v="Q1/2026"/>
    <n v="1800000"/>
  </r>
  <r>
    <x v="25"/>
    <n v="6129.47"/>
    <s v="Q1/2026"/>
    <n v="1800000"/>
  </r>
  <r>
    <x v="26"/>
    <n v="14625"/>
    <s v="Q1/2026"/>
    <n v="1800000"/>
  </r>
  <r>
    <x v="27"/>
    <n v="108564.68000000004"/>
    <s v="Q1/2026"/>
    <n v="1800000"/>
  </r>
  <r>
    <x v="28"/>
    <n v="80088"/>
    <s v="Q1/2026"/>
    <n v="1800000"/>
  </r>
  <r>
    <x v="29"/>
    <n v="3228.13"/>
    <s v="Q1/2026"/>
    <n v="1800000"/>
  </r>
  <r>
    <x v="30"/>
    <n v="52896.28"/>
    <s v="Q1/2026"/>
    <n v="1800000"/>
  </r>
  <r>
    <x v="31"/>
    <n v="109404"/>
    <s v="Q1/2026"/>
    <n v="1800000"/>
  </r>
  <r>
    <x v="32"/>
    <n v="65435.759999999995"/>
    <s v="Q1/2026"/>
    <n v="1800000"/>
  </r>
  <r>
    <x v="33"/>
    <n v="17250.75"/>
    <s v="Q1/2026"/>
    <n v="1800000"/>
  </r>
  <r>
    <x v="34"/>
    <n v="25033.02"/>
    <s v="Q1/2026"/>
    <n v="1800000"/>
  </r>
  <r>
    <x v="35"/>
    <n v="1815.71"/>
    <s v="Q1/2026"/>
    <n v="1800000"/>
  </r>
  <r>
    <x v="36"/>
    <n v="9520.26"/>
    <s v="Q1/2026"/>
    <n v="1800000"/>
  </r>
  <r>
    <x v="37"/>
    <n v="53529.599999999999"/>
    <s v="Q1/2026"/>
    <n v="1800000"/>
  </r>
  <r>
    <x v="38"/>
    <n v="79790.31"/>
    <s v="Q1/2026"/>
    <n v="1800000"/>
  </r>
  <r>
    <x v="39"/>
    <n v="37180.990000000005"/>
    <s v="Q1/2026"/>
    <n v="1800000"/>
  </r>
  <r>
    <x v="40"/>
    <n v="12241.83"/>
    <s v="Q1/2026"/>
    <n v="1800000"/>
  </r>
  <r>
    <x v="41"/>
    <n v="95347.66"/>
    <s v="Q1/2026"/>
    <n v="1800000"/>
  </r>
  <r>
    <x v="42"/>
    <n v="36329.869999999995"/>
    <s v="Q1/2026"/>
    <n v="1800000"/>
  </r>
  <r>
    <x v="43"/>
    <n v="7949.2199999999993"/>
    <s v="Q1/2026"/>
    <n v="1800000"/>
  </r>
  <r>
    <x v="44"/>
    <n v="11585.849999999999"/>
    <s v="Q1/2026"/>
    <n v="1800000"/>
  </r>
  <r>
    <x v="45"/>
    <n v="11585.849999999999"/>
    <s v="Q1/2026"/>
    <n v="1800000"/>
  </r>
  <r>
    <x v="46"/>
    <n v="52244"/>
    <s v="Q1/2026"/>
    <n v="1800000"/>
  </r>
  <r>
    <x v="47"/>
    <n v="15475.380000000001"/>
    <s v="Q1/2026"/>
    <n v="1800000"/>
  </r>
  <r>
    <x v="48"/>
    <n v="36052.5"/>
    <s v="Q1/2026"/>
    <n v="1800000"/>
  </r>
  <r>
    <x v="49"/>
    <n v="8500"/>
    <s v="Q1/2026"/>
    <n v="1800000"/>
  </r>
  <r>
    <x v="50"/>
    <n v="15738.88"/>
    <s v="Q1/2026"/>
    <n v="1800000"/>
  </r>
  <r>
    <x v="51"/>
    <n v="1140.8599999999999"/>
    <s v="Q1/2026"/>
    <n v="1800000"/>
  </r>
  <r>
    <x v="52"/>
    <n v="36069.21"/>
    <s v="Q1/2026"/>
    <n v="1800000"/>
  </r>
  <r>
    <x v="53"/>
    <n v="12761.189999999999"/>
    <s v="Q1/2026"/>
    <n v="1800000"/>
  </r>
  <r>
    <x v="54"/>
    <n v="61743.72"/>
    <s v="Q1/2026"/>
    <n v="1800000"/>
  </r>
  <r>
    <x v="0"/>
    <n v="51463.47"/>
    <s v="Q2/2026"/>
    <n v="1800000"/>
  </r>
  <r>
    <x v="1"/>
    <n v="37152"/>
    <s v="Q2/2026"/>
    <n v="1800000"/>
  </r>
  <r>
    <x v="2"/>
    <n v="5462"/>
    <s v="Q2/2026"/>
    <n v="1800000"/>
  </r>
  <r>
    <x v="3"/>
    <n v="22490"/>
    <s v="Q2/2026"/>
    <n v="1800000"/>
  </r>
  <r>
    <x v="4"/>
    <n v="1700"/>
    <s v="Q2/2026"/>
    <n v="1800000"/>
  </r>
  <r>
    <x v="5"/>
    <n v="64542.720000000001"/>
    <s v="Q2/2026"/>
    <n v="1800000"/>
  </r>
  <r>
    <x v="6"/>
    <n v="12436"/>
    <s v="Q2/2026"/>
    <n v="1800000"/>
  </r>
  <r>
    <x v="7"/>
    <n v="109872.5"/>
    <s v="Q2/2026"/>
    <n v="1800000"/>
  </r>
  <r>
    <x v="8"/>
    <n v="25200.510000000002"/>
    <s v="Q2/2026"/>
    <n v="1800000"/>
  </r>
  <r>
    <x v="9"/>
    <n v="47796"/>
    <s v="Q2/2026"/>
    <n v="1800000"/>
  </r>
  <r>
    <x v="10"/>
    <n v="4182.08"/>
    <s v="Q2/2026"/>
    <n v="1800000"/>
  </r>
  <r>
    <x v="11"/>
    <n v="19271.849999999999"/>
    <s v="Q2/2026"/>
    <n v="1800000"/>
  </r>
  <r>
    <x v="12"/>
    <n v="48639.29"/>
    <s v="Q2/2026"/>
    <n v="1800000"/>
  </r>
  <r>
    <x v="13"/>
    <n v="79800"/>
    <s v="Q2/2026"/>
    <n v="1800000"/>
  </r>
  <r>
    <x v="14"/>
    <n v="3900"/>
    <s v="Q2/2026"/>
    <n v="1800000"/>
  </r>
  <r>
    <x v="15"/>
    <n v="6300"/>
    <s v="Q2/2026"/>
    <n v="1800000"/>
  </r>
  <r>
    <x v="16"/>
    <n v="56326.37"/>
    <s v="Q2/2026"/>
    <n v="1800000"/>
  </r>
  <r>
    <x v="17"/>
    <n v="62771.490000000005"/>
    <s v="Q2/2026"/>
    <n v="1800000"/>
  </r>
  <r>
    <x v="18"/>
    <n v="4699.7999999999993"/>
    <s v="Q2/2026"/>
    <n v="1800000"/>
  </r>
  <r>
    <x v="19"/>
    <n v="16227.900000000001"/>
    <s v="Q2/2026"/>
    <n v="1800000"/>
  </r>
  <r>
    <x v="20"/>
    <n v="15094"/>
    <s v="Q2/2026"/>
    <n v="1800000"/>
  </r>
  <r>
    <x v="21"/>
    <n v="0"/>
    <s v="Q2/2026"/>
    <n v="1800000"/>
  </r>
  <r>
    <x v="22"/>
    <n v="17327.64"/>
    <s v="Q2/2026"/>
    <n v="1800000"/>
  </r>
  <r>
    <x v="23"/>
    <n v="22300"/>
    <s v="Q2/2026"/>
    <n v="1800000"/>
  </r>
  <r>
    <x v="24"/>
    <n v="65469.279999999999"/>
    <s v="Q2/2026"/>
    <n v="1800000"/>
  </r>
  <r>
    <x v="25"/>
    <n v="62844"/>
    <s v="Q2/2026"/>
    <n v="1800000"/>
  </r>
  <r>
    <x v="26"/>
    <n v="6228.33"/>
    <s v="Q2/2026"/>
    <n v="1800000"/>
  </r>
  <r>
    <x v="27"/>
    <n v="0"/>
    <s v="Q2/2026"/>
    <n v="1800000"/>
  </r>
  <r>
    <x v="28"/>
    <n v="5462.5"/>
    <s v="Q2/2026"/>
    <n v="1800000"/>
  </r>
  <r>
    <x v="29"/>
    <n v="13500"/>
    <s v="Q2/2026"/>
    <n v="1800000"/>
  </r>
  <r>
    <x v="30"/>
    <n v="73984.680000000008"/>
    <s v="Q2/2026"/>
    <n v="1800000"/>
  </r>
  <r>
    <x v="31"/>
    <n v="12250"/>
    <s v="Q2/2026"/>
    <n v="1800000"/>
  </r>
  <r>
    <x v="32"/>
    <n v="0"/>
    <s v="Q2/2026"/>
    <n v="1800000"/>
  </r>
  <r>
    <x v="33"/>
    <n v="55285.919999999998"/>
    <s v="Q2/2026"/>
    <n v="1800000"/>
  </r>
  <r>
    <x v="34"/>
    <n v="177827"/>
    <s v="Q2/2026"/>
    <n v="1800000"/>
  </r>
  <r>
    <x v="35"/>
    <n v="74219.88"/>
    <s v="Q2/2026"/>
    <n v="1800000"/>
  </r>
  <r>
    <x v="36"/>
    <n v="10246"/>
    <s v="Q2/2026"/>
    <n v="1800000"/>
  </r>
  <r>
    <x v="37"/>
    <n v="10246"/>
    <s v="Q2/2026"/>
    <n v="1800000"/>
  </r>
  <r>
    <x v="38"/>
    <n v="36658.720000000001"/>
    <s v="Q2/2026"/>
    <n v="1800000"/>
  </r>
  <r>
    <x v="39"/>
    <n v="58883.37"/>
    <s v="Q2/2026"/>
    <n v="1800000"/>
  </r>
  <r>
    <x v="40"/>
    <n v="24529.74"/>
    <s v="Q2/2026"/>
    <n v="1800000"/>
  </r>
  <r>
    <x v="41"/>
    <n v="21316.36"/>
    <s v="Q2/2026"/>
    <n v="1800000"/>
  </r>
  <r>
    <x v="42"/>
    <n v="72900"/>
    <s v="Q2/2026"/>
    <n v="1800000"/>
  </r>
  <r>
    <x v="43"/>
    <n v="71028.899999999994"/>
    <s v="Q2/2026"/>
    <n v="1800000"/>
  </r>
  <r>
    <x v="44"/>
    <n v="24849.759999999998"/>
    <s v="Q2/2026"/>
    <n v="1800000"/>
  </r>
  <r>
    <x v="45"/>
    <n v="3588.99"/>
    <s v="Q2/2026"/>
    <n v="1800000"/>
  </r>
  <r>
    <x v="46"/>
    <n v="47838.95"/>
    <s v="Q2/2026"/>
    <n v="1800000"/>
  </r>
  <r>
    <x v="47"/>
    <n v="63484.33"/>
    <s v="Q2/2026"/>
    <n v="1800000"/>
  </r>
  <r>
    <x v="48"/>
    <n v="28812.27"/>
    <s v="Q2/2026"/>
    <n v="1800000"/>
  </r>
  <r>
    <x v="49"/>
    <n v="38250"/>
    <s v="Q2/2026"/>
    <n v="1800000"/>
  </r>
  <r>
    <x v="50"/>
    <n v="7960.21"/>
    <s v="Q2/2026"/>
    <n v="1800000"/>
  </r>
  <r>
    <x v="51"/>
    <n v="11601.87"/>
    <s v="Q2/2026"/>
    <n v="1800000"/>
  </r>
  <r>
    <x v="52"/>
    <n v="11601.87"/>
    <s v="Q2/2026"/>
    <n v="1800000"/>
  </r>
  <r>
    <x v="53"/>
    <n v="42775"/>
    <s v="Q2/2026"/>
    <n v="1800000"/>
  </r>
  <r>
    <x v="54"/>
    <n v="15475.38"/>
    <s v="Q2/2026"/>
    <n v="1800000"/>
  </r>
  <r>
    <x v="55"/>
    <n v="6570"/>
    <s v="Q2/2026"/>
    <n v="1800000"/>
  </r>
  <r>
    <x v="56"/>
    <n v="0"/>
    <s v="Q2/2026"/>
    <n v="1800000"/>
  </r>
  <r>
    <x v="57"/>
    <n v="8637"/>
    <s v="Q2/2026"/>
    <n v="1800000"/>
  </r>
  <r>
    <x v="58"/>
    <n v="30909"/>
    <s v="Q2/2026"/>
    <n v="1800000"/>
  </r>
  <r>
    <x v="59"/>
    <n v="0"/>
    <s v="Q2/2026"/>
    <n v="1800000"/>
  </r>
  <r>
    <x v="60"/>
    <n v="36912.410000000003"/>
    <s v="Q2/2026"/>
    <n v="1800000"/>
  </r>
  <r>
    <x v="61"/>
    <n v="30906.66"/>
    <s v="Q2/2026"/>
    <n v="1800000"/>
  </r>
  <r>
    <x v="62"/>
    <n v="12761.19"/>
    <s v="Q2/2026"/>
    <n v="1800000"/>
  </r>
  <r>
    <x v="63"/>
    <n v="61743.72"/>
    <s v="Q2/2026"/>
    <n v="1800000"/>
  </r>
  <r>
    <x v="0"/>
    <n v="51463.47"/>
    <s v="Q3/2026"/>
    <n v="1800000"/>
  </r>
  <r>
    <x v="1"/>
    <n v="0"/>
    <s v="Q3/2026"/>
    <n v="1800000"/>
  </r>
  <r>
    <x v="2"/>
    <n v="29390"/>
    <s v="Q3/2026"/>
    <n v="1800000"/>
  </r>
  <r>
    <x v="3"/>
    <n v="2100"/>
    <s v="Q3/2026"/>
    <n v="1800000"/>
  </r>
  <r>
    <x v="4"/>
    <n v="0"/>
    <s v="Q3/2026"/>
    <n v="1800000"/>
  </r>
  <r>
    <x v="5"/>
    <n v="7500"/>
    <s v="Q3/2026"/>
    <n v="1800000"/>
  </r>
  <r>
    <x v="6"/>
    <n v="11065"/>
    <s v="Q3/2026"/>
    <n v="1800000"/>
  </r>
  <r>
    <x v="7"/>
    <n v="110534.42"/>
    <s v="Q3/2026"/>
    <n v="1800000"/>
  </r>
  <r>
    <x v="8"/>
    <n v="35847"/>
    <s v="Q3/2026"/>
    <n v="1800000"/>
  </r>
  <r>
    <x v="9"/>
    <n v="91408.5"/>
    <s v="Q3/2026"/>
    <n v="1800000"/>
  </r>
  <r>
    <x v="10"/>
    <n v="19593.05"/>
    <s v="Q3/2026"/>
    <n v="1800000"/>
  </r>
  <r>
    <x v="11"/>
    <n v="25974.9"/>
    <s v="Q3/2026"/>
    <n v="1800000"/>
  </r>
  <r>
    <x v="12"/>
    <n v="79800"/>
    <s v="Q3/2026"/>
    <n v="1800000"/>
  </r>
  <r>
    <x v="13"/>
    <n v="3900"/>
    <s v="Q3/2026"/>
    <n v="1800000"/>
  </r>
  <r>
    <x v="14"/>
    <n v="6300"/>
    <s v="Q3/2026"/>
    <n v="1800000"/>
  </r>
  <r>
    <x v="15"/>
    <n v="59463.87"/>
    <s v="Q3/2026"/>
    <n v="1800000"/>
  </r>
  <r>
    <x v="16"/>
    <n v="62771.490000000005"/>
    <s v="Q3/2026"/>
    <n v="1800000"/>
  </r>
  <r>
    <x v="17"/>
    <n v="4699.7999999999993"/>
    <s v="Q3/2026"/>
    <n v="1800000"/>
  </r>
  <r>
    <x v="18"/>
    <n v="16227.900000000001"/>
    <s v="Q3/2026"/>
    <n v="1800000"/>
  </r>
  <r>
    <x v="19"/>
    <n v="0"/>
    <s v="Q3/2026"/>
    <n v="1800000"/>
  </r>
  <r>
    <x v="20"/>
    <n v="17905.240000000002"/>
    <s v="Q3/2026"/>
    <n v="1800000"/>
  </r>
  <r>
    <x v="21"/>
    <n v="0"/>
    <s v="Q3/2026"/>
    <n v="1800000"/>
  </r>
  <r>
    <x v="22"/>
    <n v="66603.11"/>
    <s v="Q3/2026"/>
    <n v="1800000"/>
  </r>
  <r>
    <x v="23"/>
    <n v="0"/>
    <s v="Q3/2026"/>
    <n v="1800000"/>
  </r>
  <r>
    <x v="24"/>
    <n v="6228.33"/>
    <s v="Q3/2026"/>
    <n v="1800000"/>
  </r>
  <r>
    <x v="25"/>
    <n v="0"/>
    <s v="Q3/2026"/>
    <n v="1800000"/>
  </r>
  <r>
    <x v="26"/>
    <n v="5462.5"/>
    <s v="Q3/2026"/>
    <n v="1800000"/>
  </r>
  <r>
    <x v="27"/>
    <n v="4500"/>
    <s v="Q3/2026"/>
    <n v="1800000"/>
  </r>
  <r>
    <x v="28"/>
    <n v="73984.680000000008"/>
    <s v="Q3/2026"/>
    <n v="1800000"/>
  </r>
  <r>
    <x v="29"/>
    <n v="0"/>
    <s v="Q3/2026"/>
    <n v="1800000"/>
  </r>
  <r>
    <x v="30"/>
    <n v="6148.92"/>
    <s v="Q3/2026"/>
    <n v="1800000"/>
  </r>
  <r>
    <x v="31"/>
    <n v="29170"/>
    <s v="Q3/2026"/>
    <n v="1800000"/>
  </r>
  <r>
    <x v="32"/>
    <n v="21424.98"/>
    <s v="Q3/2026"/>
    <n v="1800000"/>
  </r>
  <r>
    <x v="33"/>
    <n v="49138.68"/>
    <s v="Q3/2026"/>
    <n v="1800000"/>
  </r>
  <r>
    <x v="34"/>
    <n v="22154.62"/>
    <s v="Q3/2026"/>
    <n v="1800000"/>
  </r>
  <r>
    <x v="35"/>
    <n v="18382.5"/>
    <s v="Q3/2026"/>
    <n v="1800000"/>
  </r>
  <r>
    <x v="36"/>
    <n v="80407.09"/>
    <s v="Q3/2026"/>
    <n v="1800000"/>
  </r>
  <r>
    <x v="37"/>
    <n v="55973.35"/>
    <s v="Q3/2026"/>
    <n v="1800000"/>
  </r>
  <r>
    <x v="38"/>
    <n v="11849.76"/>
    <s v="Q3/2026"/>
    <n v="1800000"/>
  </r>
  <r>
    <x v="39"/>
    <n v="20384.990000000002"/>
    <s v="Q3/2026"/>
    <n v="1800000"/>
  </r>
  <r>
    <x v="40"/>
    <n v="47790.48"/>
    <s v="Q3/2026"/>
    <n v="1800000"/>
  </r>
  <r>
    <x v="41"/>
    <n v="31621"/>
    <s v="Q3/2026"/>
    <n v="1800000"/>
  </r>
  <r>
    <x v="42"/>
    <n v="28812.27"/>
    <s v="Q3/2026"/>
    <n v="1800000"/>
  </r>
  <r>
    <x v="43"/>
    <n v="7982.19"/>
    <s v="Q3/2026"/>
    <n v="1800000"/>
  </r>
  <r>
    <x v="44"/>
    <n v="11633.91"/>
    <s v="Q3/2026"/>
    <n v="1800000"/>
  </r>
  <r>
    <x v="45"/>
    <n v="11633.91"/>
    <s v="Q3/2026"/>
    <n v="1800000"/>
  </r>
  <r>
    <x v="46"/>
    <n v="26145"/>
    <s v="Q3/2026"/>
    <n v="1800000"/>
  </r>
  <r>
    <x v="47"/>
    <n v="15475.38"/>
    <s v="Q3/2026"/>
    <n v="1800000"/>
  </r>
  <r>
    <x v="48"/>
    <n v="0"/>
    <s v="Q3/2026"/>
    <n v="1800000"/>
  </r>
  <r>
    <x v="49"/>
    <n v="8637"/>
    <s v="Q3/2026"/>
    <n v="1800000"/>
  </r>
  <r>
    <x v="50"/>
    <n v="24000"/>
    <s v="Q3/2026"/>
    <n v="1800000"/>
  </r>
  <r>
    <x v="51"/>
    <n v="0"/>
    <s v="Q3/2026"/>
    <n v="1800000"/>
  </r>
  <r>
    <x v="52"/>
    <n v="37334.01"/>
    <s v="Q3/2026"/>
    <n v="1800000"/>
  </r>
  <r>
    <x v="53"/>
    <n v="49647.6"/>
    <s v="Q3/2026"/>
    <n v="1800000"/>
  </r>
  <r>
    <x v="54"/>
    <n v="12973.88"/>
    <s v="Q3/2026"/>
    <n v="1800000"/>
  </r>
  <r>
    <x v="55"/>
    <n v="61743.72"/>
    <s v="Q3/2026"/>
    <n v="1800000"/>
  </r>
  <r>
    <x v="0"/>
    <n v="51463.47"/>
    <s v="Q4/2026"/>
    <n v="1800000"/>
  </r>
  <r>
    <x v="1"/>
    <n v="0"/>
    <s v="Q4/2026"/>
    <n v="1800000"/>
  </r>
  <r>
    <x v="2"/>
    <n v="10350"/>
    <s v="Q4/2026"/>
    <n v="1800000"/>
  </r>
  <r>
    <x v="3"/>
    <n v="2100"/>
    <s v="Q4/2026"/>
    <n v="1800000"/>
  </r>
  <r>
    <x v="4"/>
    <n v="0"/>
    <s v="Q4/2026"/>
    <n v="1800000"/>
  </r>
  <r>
    <x v="5"/>
    <n v="7500"/>
    <s v="Q4/2026"/>
    <n v="1800000"/>
  </r>
  <r>
    <x v="6"/>
    <n v="0"/>
    <s v="Q4/2026"/>
    <n v="1800000"/>
  </r>
  <r>
    <x v="7"/>
    <n v="38030.82"/>
    <s v="Q4/2026"/>
    <n v="1800000"/>
  </r>
  <r>
    <x v="8"/>
    <n v="35847"/>
    <s v="Q4/2026"/>
    <n v="1800000"/>
  </r>
  <r>
    <x v="9"/>
    <n v="86513.03"/>
    <s v="Q4/2026"/>
    <n v="1800000"/>
  </r>
  <r>
    <x v="10"/>
    <n v="20235.45"/>
    <s v="Q4/2026"/>
    <n v="1800000"/>
  </r>
  <r>
    <x v="11"/>
    <n v="25974.9"/>
    <s v="Q4/2026"/>
    <n v="1800000"/>
  </r>
  <r>
    <x v="12"/>
    <n v="79800"/>
    <s v="Q4/2026"/>
    <n v="1800000"/>
  </r>
  <r>
    <x v="13"/>
    <n v="3900"/>
    <s v="Q4/2026"/>
    <n v="1800000"/>
  </r>
  <r>
    <x v="14"/>
    <n v="6300"/>
    <s v="Q4/2026"/>
    <n v="1800000"/>
  </r>
  <r>
    <x v="15"/>
    <n v="59463.87"/>
    <s v="Q4/2026"/>
    <n v="1800000"/>
  </r>
  <r>
    <x v="16"/>
    <n v="64229.83"/>
    <s v="Q4/2026"/>
    <n v="1800000"/>
  </r>
  <r>
    <x v="17"/>
    <n v="4934.79"/>
    <s v="Q4/2026"/>
    <n v="1800000"/>
  </r>
  <r>
    <x v="18"/>
    <n v="8997.9000000000015"/>
    <s v="Q4/2026"/>
    <n v="1800000"/>
  </r>
  <r>
    <x v="19"/>
    <n v="0"/>
    <s v="Q4/2026"/>
    <n v="1800000"/>
  </r>
  <r>
    <x v="20"/>
    <n v="18194.04"/>
    <s v="Q4/2026"/>
    <n v="1800000"/>
  </r>
  <r>
    <x v="21"/>
    <n v="0"/>
    <s v="Q4/2026"/>
    <n v="1800000"/>
  </r>
  <r>
    <x v="22"/>
    <n v="66935.61"/>
    <s v="Q4/2026"/>
    <n v="1800000"/>
  </r>
  <r>
    <x v="23"/>
    <n v="0"/>
    <s v="Q4/2026"/>
    <n v="1800000"/>
  </r>
  <r>
    <x v="24"/>
    <n v="6228.33"/>
    <s v="Q4/2026"/>
    <n v="1800000"/>
  </r>
  <r>
    <x v="25"/>
    <n v="0"/>
    <s v="Q4/2026"/>
    <n v="1800000"/>
  </r>
  <r>
    <x v="26"/>
    <n v="0"/>
    <s v="Q4/2026"/>
    <n v="1800000"/>
  </r>
  <r>
    <x v="27"/>
    <n v="0"/>
    <s v="Q4/2026"/>
    <n v="1800000"/>
  </r>
  <r>
    <x v="28"/>
    <n v="62367.14"/>
    <s v="Q4/2026"/>
    <n v="1800000"/>
  </r>
  <r>
    <x v="29"/>
    <n v="0"/>
    <s v="Q4/2026"/>
    <n v="1800000"/>
  </r>
  <r>
    <x v="30"/>
    <n v="4108.92"/>
    <s v="Q4/2026"/>
    <n v="1800000"/>
  </r>
  <r>
    <x v="31"/>
    <n v="16920"/>
    <s v="Q4/2026"/>
    <n v="1800000"/>
  </r>
  <r>
    <x v="32"/>
    <n v="16756.68"/>
    <s v="Q4/2026"/>
    <n v="1800000"/>
  </r>
  <r>
    <x v="33"/>
    <n v="18016.68"/>
    <s v="Q4/2026"/>
    <n v="1800000"/>
  </r>
  <r>
    <x v="34"/>
    <n v="12274.62"/>
    <s v="Q4/2026"/>
    <n v="1800000"/>
  </r>
  <r>
    <x v="35"/>
    <n v="0"/>
    <s v="Q4/2026"/>
    <n v="1800000"/>
  </r>
  <r>
    <x v="36"/>
    <n v="20902.89"/>
    <s v="Q4/2026"/>
    <n v="1800000"/>
  </r>
  <r>
    <x v="37"/>
    <n v="23889.599999999999"/>
    <s v="Q4/2026"/>
    <n v="1800000"/>
  </r>
  <r>
    <x v="38"/>
    <n v="11849.76"/>
    <s v="Q4/2026"/>
    <n v="1800000"/>
  </r>
  <r>
    <x v="39"/>
    <n v="3588.99"/>
    <s v="Q4/2026"/>
    <n v="1800000"/>
  </r>
  <r>
    <x v="40"/>
    <n v="7500"/>
    <s v="Q4/2026"/>
    <n v="1800000"/>
  </r>
  <r>
    <x v="41"/>
    <n v="0"/>
    <s v="Q4/2026"/>
    <n v="1800000"/>
  </r>
  <r>
    <x v="42"/>
    <n v="28812.27"/>
    <s v="Q4/2026"/>
    <n v="1800000"/>
  </r>
  <r>
    <x v="43"/>
    <n v="7982.19"/>
    <s v="Q4/2026"/>
    <n v="1800000"/>
  </r>
  <r>
    <x v="44"/>
    <n v="11633.91"/>
    <s v="Q4/2026"/>
    <n v="1800000"/>
  </r>
  <r>
    <x v="45"/>
    <n v="11633.91"/>
    <s v="Q4/2026"/>
    <n v="1800000"/>
  </r>
  <r>
    <x v="46"/>
    <n v="26145"/>
    <s v="Q4/2026"/>
    <n v="1800000"/>
  </r>
  <r>
    <x v="47"/>
    <n v="15991.22"/>
    <s v="Q4/2026"/>
    <n v="1800000"/>
  </r>
  <r>
    <x v="48"/>
    <n v="0"/>
    <s v="Q4/2026"/>
    <n v="1800000"/>
  </r>
  <r>
    <x v="49"/>
    <n v="8637"/>
    <s v="Q4/2026"/>
    <n v="1800000"/>
  </r>
  <r>
    <x v="50"/>
    <n v="24000"/>
    <s v="Q4/2026"/>
    <n v="1800000"/>
  </r>
  <r>
    <x v="51"/>
    <n v="0"/>
    <s v="Q4/2026"/>
    <n v="1800000"/>
  </r>
  <r>
    <x v="52"/>
    <n v="26560.68"/>
    <s v="Q4/2026"/>
    <n v="1800000"/>
  </r>
  <r>
    <x v="53"/>
    <n v="39247.14"/>
    <s v="Q4/2026"/>
    <n v="1800000"/>
  </r>
  <r>
    <x v="54"/>
    <n v="13399.26"/>
    <s v="Q4/2026"/>
    <n v="1800000"/>
  </r>
  <r>
    <x v="55"/>
    <n v="63801.84"/>
    <s v="Q4/2026"/>
    <n v="1800000"/>
  </r>
  <r>
    <x v="64"/>
    <m/>
    <m/>
    <n v="18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E593451-3857-4693-AFEC-62812925FB66}" name="Tabela dinâmica2" cacheId="33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location ref="T7:Y60" firstHeaderRow="0" firstDataRow="1" firstDataCol="3" rowPageCount="1" colPageCount="1"/>
  <pivotFields count="9">
    <pivotField axis="axisRow" compact="0" allDrilled="1" outline="0" showAll="0" dataSourceSort="1"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axis="axisRow" compact="0" allDrilled="1" outline="0" showAll="0" dataSourceSort="1" defaultSubtotal="0" defaultAttributeDrillState="1">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s>
    </pivotField>
    <pivotField axis="axisRow" compact="0" allDrilled="1" outline="0" showAll="0" dataSourceSort="1" defaultSubtotal="0" defaultAttributeDrillState="1">
      <items count="4">
        <item x="0"/>
        <item x="1"/>
        <item x="2"/>
        <item x="3"/>
      </items>
    </pivotField>
    <pivotField dataField="1" compact="0" outline="0" showAll="0" defaultSubtotal="0"/>
    <pivotField dataField="1" compact="0" outline="0" showAll="0" defaultSubtotal="0"/>
    <pivotField dataField="1" compact="0" outline="0" showAll="0" defaultSubtotal="0"/>
    <pivotField axis="axisPage" compact="0" allDrilled="1" outline="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3">
    <field x="0"/>
    <field x="1"/>
    <field x="2"/>
  </rowFields>
  <rowItems count="53">
    <i>
      <x/>
      <x/>
      <x/>
    </i>
    <i>
      <x v="1"/>
      <x v="1"/>
      <x v="1"/>
    </i>
    <i>
      <x v="2"/>
      <x v="2"/>
      <x v="1"/>
    </i>
    <i>
      <x v="3"/>
      <x v="3"/>
      <x v="1"/>
    </i>
    <i>
      <x v="4"/>
      <x v="4"/>
      <x/>
    </i>
    <i>
      <x v="5"/>
      <x v="5"/>
      <x/>
    </i>
    <i>
      <x v="6"/>
      <x v="6"/>
      <x/>
    </i>
    <i r="1">
      <x v="7"/>
      <x/>
    </i>
    <i>
      <x v="7"/>
      <x v="8"/>
      <x v="1"/>
    </i>
    <i>
      <x v="8"/>
      <x v="9"/>
      <x/>
    </i>
    <i>
      <x v="9"/>
      <x v="10"/>
      <x/>
    </i>
    <i>
      <x v="10"/>
      <x v="11"/>
      <x/>
    </i>
    <i r="1">
      <x v="12"/>
      <x/>
    </i>
    <i>
      <x v="11"/>
      <x v="13"/>
      <x/>
    </i>
    <i r="1">
      <x v="14"/>
      <x/>
    </i>
    <i>
      <x v="12"/>
      <x v="15"/>
      <x/>
    </i>
    <i>
      <x v="13"/>
      <x v="16"/>
      <x/>
    </i>
    <i>
      <x v="14"/>
      <x v="17"/>
      <x v="1"/>
    </i>
    <i r="1">
      <x v="18"/>
      <x v="1"/>
    </i>
    <i>
      <x v="15"/>
      <x v="19"/>
      <x v="1"/>
    </i>
    <i>
      <x v="16"/>
      <x v="20"/>
      <x v="1"/>
    </i>
    <i r="1">
      <x v="21"/>
      <x/>
    </i>
    <i r="1">
      <x v="22"/>
      <x/>
    </i>
    <i r="1">
      <x v="23"/>
      <x v="1"/>
    </i>
    <i r="1">
      <x v="24"/>
      <x/>
    </i>
    <i>
      <x v="17"/>
      <x v="25"/>
      <x/>
    </i>
    <i>
      <x v="18"/>
      <x v="26"/>
      <x/>
    </i>
    <i r="1">
      <x v="27"/>
      <x/>
    </i>
    <i>
      <x v="19"/>
      <x v="28"/>
      <x v="2"/>
    </i>
    <i r="1">
      <x v="29"/>
      <x v="2"/>
    </i>
    <i>
      <x v="20"/>
      <x v="30"/>
      <x v="2"/>
    </i>
    <i>
      <x v="21"/>
      <x v="31"/>
      <x/>
    </i>
    <i>
      <x v="22"/>
      <x v="32"/>
      <x v="3"/>
    </i>
    <i>
      <x v="23"/>
      <x v="33"/>
      <x v="1"/>
    </i>
    <i r="1">
      <x v="34"/>
      <x v="3"/>
    </i>
    <i>
      <x v="24"/>
      <x v="35"/>
      <x v="3"/>
    </i>
    <i>
      <x v="25"/>
      <x v="36"/>
      <x v="3"/>
    </i>
    <i r="1">
      <x v="37"/>
      <x v="3"/>
    </i>
    <i>
      <x v="26"/>
      <x v="38"/>
      <x v="1"/>
    </i>
    <i>
      <x v="27"/>
      <x v="39"/>
      <x/>
    </i>
    <i>
      <x v="28"/>
      <x v="40"/>
      <x/>
    </i>
    <i>
      <x v="29"/>
      <x v="41"/>
      <x/>
    </i>
    <i>
      <x v="30"/>
      <x v="42"/>
      <x/>
    </i>
    <i>
      <x v="31"/>
      <x v="43"/>
      <x v="3"/>
    </i>
    <i>
      <x v="32"/>
      <x v="44"/>
      <x/>
    </i>
    <i>
      <x v="33"/>
      <x v="45"/>
      <x/>
    </i>
    <i>
      <x v="34"/>
      <x v="46"/>
      <x v="3"/>
    </i>
    <i>
      <x v="35"/>
      <x v="47"/>
      <x/>
    </i>
    <i>
      <x v="36"/>
      <x v="48"/>
      <x/>
    </i>
    <i>
      <x v="37"/>
      <x v="49"/>
      <x v="3"/>
    </i>
    <i>
      <x v="38"/>
      <x v="50"/>
      <x/>
    </i>
    <i>
      <x v="39"/>
      <x v="51"/>
      <x/>
    </i>
    <i>
      <x v="40"/>
      <x v="52"/>
      <x/>
    </i>
  </rowItems>
  <colFields count="1">
    <field x="-2"/>
  </colFields>
  <colItems count="3">
    <i>
      <x/>
    </i>
    <i i="1">
      <x v="1"/>
    </i>
    <i i="2">
      <x v="2"/>
    </i>
  </colItems>
  <pageFields count="1">
    <pageField fld="6" hier="4" name="[Intervalo].[QUARTER].[All]" cap="All"/>
  </pageFields>
  <dataFields count="3">
    <dataField name="cliente" fld="3" subtotal="count" baseField="0" baseItem="1">
      <extLst>
        <ext xmlns:x15="http://schemas.microsoft.com/office/spreadsheetml/2010/11/main" uri="{FABC7310-3BB5-11E1-824E-6D434824019B}">
          <x15:dataField isCountDistinct="1"/>
        </ext>
      </extLst>
    </dataField>
    <dataField name="contrato" fld="4" subtotal="count" baseField="0" baseItem="0"/>
    <dataField name="total" fld="5" baseField="0" baseItem="0"/>
  </dataField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Tabela3].[OBSERVAÇÃO].&amp;[EM FLUXO DE RENOVAÇÃO]"/>
      </members>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liente"/>
    <pivotHierarchy dragToData="1" caption="total"/>
    <pivotHierarchy dragToData="1" caption="contrato"/>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2"/>
    <rowHierarchyUsage hierarchyUsage="0"/>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NOVAÇÕES !$A$3:$F$58">
        <x15:activeTabTopLevelEntity name="[Intervalo]"/>
        <x15:activeTabTopLevelEntity name="[Tabela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5A0499-F144-4D11-9A1A-3D3079309ABF}" name="PivotTable3" cacheId="331" applyNumberFormats="0" applyBorderFormats="0" applyFontFormats="0" applyPatternFormats="0" applyAlignmentFormats="0" applyWidthHeightFormats="1" dataCaption="Values" updatedVersion="8" minRefreshableVersion="3" subtotalHiddenItems="1" itemPrintTitles="1" createdVersion="8" indent="0" compact="0" compactData="0" multipleFieldFilters="0" rowHeaderCaption="CLIENTES">
  <location ref="H3:M57" firstHeaderRow="0" firstDataRow="1" firstDataCol="3" rowPageCount="1" colPageCount="1"/>
  <pivotFields count="10">
    <pivotField compact="0" allDrilled="1" outline="0" showAll="0" sortType="a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axis="axisPage" compact="0" allDrilled="1" outline="0" subtotalTop="0" showAll="0" dataSourceSort="1" defaultSubtotal="0" defaultAttributeDrillState="1"/>
    <pivotField axis="axisRow" compact="0" allDrilled="1" outline="0" subtotalTop="0" showAll="0" dataSourceSort="1"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axis="axisRow" compact="0" allDrilled="1" outline="0" subtotalTop="0" showAll="0" dataSourceSort="1" defaultSubtotal="0" defaultAttributeDrillState="1">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s>
    </pivotField>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3">
    <field x="2"/>
    <field x="3"/>
    <field x="4"/>
  </rowFields>
  <rowItems count="54">
    <i>
      <x/>
      <x/>
      <x/>
    </i>
    <i>
      <x v="1"/>
      <x v="1"/>
      <x v="1"/>
    </i>
    <i>
      <x v="2"/>
      <x v="2"/>
      <x v="1"/>
    </i>
    <i>
      <x v="3"/>
      <x v="3"/>
      <x v="1"/>
    </i>
    <i>
      <x v="4"/>
      <x v="4"/>
      <x/>
    </i>
    <i>
      <x v="5"/>
      <x v="5"/>
      <x/>
    </i>
    <i>
      <x v="6"/>
      <x v="6"/>
      <x/>
    </i>
    <i r="1">
      <x v="7"/>
      <x/>
    </i>
    <i>
      <x v="7"/>
      <x v="8"/>
      <x v="1"/>
    </i>
    <i>
      <x v="8"/>
      <x v="9"/>
      <x/>
    </i>
    <i>
      <x v="9"/>
      <x v="10"/>
      <x/>
    </i>
    <i>
      <x v="10"/>
      <x v="11"/>
      <x/>
    </i>
    <i r="1">
      <x v="12"/>
      <x/>
    </i>
    <i>
      <x v="11"/>
      <x v="13"/>
      <x/>
    </i>
    <i r="1">
      <x v="14"/>
      <x/>
    </i>
    <i>
      <x v="12"/>
      <x v="15"/>
      <x/>
    </i>
    <i>
      <x v="13"/>
      <x v="16"/>
      <x/>
    </i>
    <i>
      <x v="14"/>
      <x v="17"/>
      <x v="1"/>
    </i>
    <i r="1">
      <x v="18"/>
      <x v="1"/>
    </i>
    <i>
      <x v="15"/>
      <x v="19"/>
      <x v="1"/>
    </i>
    <i>
      <x v="16"/>
      <x v="20"/>
      <x v="1"/>
    </i>
    <i r="1">
      <x v="21"/>
      <x/>
    </i>
    <i r="1">
      <x v="22"/>
      <x/>
    </i>
    <i r="1">
      <x v="23"/>
      <x v="1"/>
    </i>
    <i r="1">
      <x v="24"/>
      <x/>
    </i>
    <i>
      <x v="17"/>
      <x v="25"/>
      <x/>
    </i>
    <i>
      <x v="18"/>
      <x v="26"/>
      <x/>
    </i>
    <i r="1">
      <x v="27"/>
      <x/>
    </i>
    <i>
      <x v="19"/>
      <x v="28"/>
      <x v="2"/>
    </i>
    <i r="1">
      <x v="29"/>
      <x v="2"/>
    </i>
    <i>
      <x v="20"/>
      <x v="30"/>
      <x v="2"/>
    </i>
    <i>
      <x v="21"/>
      <x v="31"/>
      <x/>
    </i>
    <i>
      <x v="22"/>
      <x v="32"/>
      <x v="3"/>
    </i>
    <i>
      <x v="23"/>
      <x v="33"/>
      <x v="1"/>
    </i>
    <i r="1">
      <x v="34"/>
      <x v="3"/>
    </i>
    <i>
      <x v="24"/>
      <x v="35"/>
      <x v="3"/>
    </i>
    <i>
      <x v="25"/>
      <x v="36"/>
      <x v="3"/>
    </i>
    <i r="1">
      <x v="37"/>
      <x v="3"/>
    </i>
    <i>
      <x v="26"/>
      <x v="38"/>
      <x v="1"/>
    </i>
    <i>
      <x v="27"/>
      <x v="39"/>
      <x/>
    </i>
    <i>
      <x v="28"/>
      <x v="40"/>
      <x/>
    </i>
    <i>
      <x v="29"/>
      <x v="41"/>
      <x/>
    </i>
    <i>
      <x v="30"/>
      <x v="42"/>
      <x/>
    </i>
    <i>
      <x v="31"/>
      <x v="43"/>
      <x v="3"/>
    </i>
    <i>
      <x v="32"/>
      <x v="44"/>
      <x/>
    </i>
    <i>
      <x v="33"/>
      <x v="45"/>
      <x/>
    </i>
    <i>
      <x v="34"/>
      <x v="46"/>
      <x v="3"/>
    </i>
    <i>
      <x v="35"/>
      <x v="47"/>
      <x/>
    </i>
    <i>
      <x v="36"/>
      <x v="48"/>
      <x/>
    </i>
    <i>
      <x v="37"/>
      <x v="49"/>
      <x v="3"/>
    </i>
    <i>
      <x v="38"/>
      <x v="50"/>
      <x/>
    </i>
    <i>
      <x v="39"/>
      <x v="51"/>
      <x/>
    </i>
    <i>
      <x v="40"/>
      <x v="52"/>
      <x/>
    </i>
    <i t="grand">
      <x/>
    </i>
  </rowItems>
  <colFields count="1">
    <field x="-2"/>
  </colFields>
  <colItems count="3">
    <i>
      <x/>
    </i>
    <i i="1">
      <x v="1"/>
    </i>
    <i i="2">
      <x v="2"/>
    </i>
  </colItems>
  <pageFields count="1">
    <pageField fld="1" hier="4" name="[Intervalo].[QUARTER].[All]" cap="All"/>
  </pageFields>
  <dataFields count="3">
    <dataField name="Contagem Distinta de CLIENTE" fld="5" subtotal="count" baseField="4" baseItem="0">
      <extLst>
        <ext xmlns:x15="http://schemas.microsoft.com/office/spreadsheetml/2010/11/main" uri="{FABC7310-3BB5-11E1-824E-6D434824019B}">
          <x15:dataField isCountDistinct="1"/>
        </ext>
      </extLst>
    </dataField>
    <dataField name="Contagem de CONTRATO" fld="7" subtotal="count" baseField="0" baseItem="0"/>
    <dataField name="Soma de VALOR" fld="6" baseField="0" baseItem="0" numFmtId="44"/>
  </dataFields>
  <formats count="10">
    <format dxfId="38">
      <pivotArea field="0" type="button" dataOnly="0" labelOnly="1" outline="0"/>
    </format>
    <format dxfId="37">
      <pivotArea field="0" type="button" dataOnly="0" labelOnly="1" outline="0"/>
    </format>
    <format dxfId="36">
      <pivotArea grandRow="1" outline="0" collapsedLevelsAreSubtotals="1" fieldPosition="0"/>
    </format>
    <format dxfId="35">
      <pivotArea dataOnly="0" labelOnly="1" grandRow="1" outline="0" fieldPosition="0"/>
    </format>
    <format dxfId="34">
      <pivotArea grandRow="1" outline="0" collapsedLevelsAreSubtotals="1" fieldPosition="0"/>
    </format>
    <format dxfId="33">
      <pivotArea dataOnly="0" labelOnly="1" grandRow="1" outline="0" fieldPosition="0"/>
    </format>
    <format dxfId="32">
      <pivotArea field="0" type="button" dataOnly="0" labelOnly="1" outline="0"/>
    </format>
    <format dxfId="31">
      <pivotArea field="0" type="button" dataOnly="0" labelOnly="1" outline="0"/>
    </format>
    <format dxfId="30">
      <pivotArea dataOnly="0" labelOnly="1" grandRow="1" outline="0" fieldPosition="0"/>
    </format>
    <format dxfId="29">
      <pivotArea outline="0" fieldPosition="0">
        <references count="1">
          <reference field="4294967294" count="1" selected="0">
            <x v="2"/>
          </reference>
        </references>
      </pivotArea>
    </format>
  </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Tabela3].[OBSERVAÇÃO].&amp;[EM FLUXO DE RENOVAÇÃO]"/>
      </members>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TD. CONTRATOS"/>
    <pivotHierarchy dragToData="1" caption="QTD. CLIENTES"/>
    <pivotHierarchy dragToData="1" caption="Distinct Count of CLIENTE"/>
    <pivotHierarchy dragToData="1" caption="VALOR"/>
    <pivotHierarchy dragToData="1"/>
    <pivotHierarchy dragToData="1"/>
    <pivotHierarchy dragToData="1"/>
    <pivotHierarchy dragToData="1"/>
    <pivotHierarchy dragToData="1"/>
    <pivotHierarchy dragToData="1" caption="Contagem Distinta de CLIENTE"/>
    <pivotHierarchy dragToData="1"/>
    <pivotHierarchy dragToData="1"/>
    <pivotHierarchy dragToData="1"/>
    <pivotHierarchy dragToData="1"/>
    <pivotHierarchy dragToData="1"/>
    <pivotHierarchy dragToData="1"/>
    <pivotHierarchy dragToData="1"/>
  </pivotHierarchies>
  <pivotTableStyleInfo name="PivotStyleMedium9" showRowHeaders="1" showColHeaders="1" showRowStripes="0" showColStripes="0" showLastColumn="1"/>
  <rowHierarchiesUsage count="3">
    <rowHierarchyUsage hierarchyUsage="2"/>
    <rowHierarchyUsage hierarchyUsage="0"/>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Tabela3]"/>
        <x15:activeTabTopLevelEntity name="[Interval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8C73BA-B05A-4705-A39E-8E4490E5E121}" name="PivotTable2" cacheId="32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XER5:XET6" firstHeaderRow="0" firstDataRow="1" firstDataCol="0" rowPageCount="1" colPageCount="1"/>
  <pivotFields count="5">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pageFields count="1">
    <pageField fld="0" hier="23" name="[Tabela3].[QUARTER].[All]" cap="All"/>
  </pageFields>
  <dataFields count="3">
    <dataField name="QTD. CONTRATOS" fld="1" subtotal="count" baseField="0" baseItem="0"/>
    <dataField name="QTD. CLIENTES" fld="2" subtotal="count" baseField="0" baseItem="1">
      <extLst>
        <ext xmlns:x15="http://schemas.microsoft.com/office/spreadsheetml/2010/11/main" uri="{FABC7310-3BB5-11E1-824E-6D434824019B}">
          <x15:dataField isCountDistinct="1"/>
        </ext>
      </extLst>
    </dataField>
    <dataField name="VALOR" fld="3" baseField="0" baseItem="0" numFmtId="44"/>
  </dataFields>
  <formats count="1">
    <format dxfId="39">
      <pivotArea outline="0" collapsedLevelsAreSubtotals="1" fieldPosition="0">
        <references count="1">
          <reference field="4294967294" count="1" selected="0">
            <x v="2"/>
          </reference>
        </references>
      </pivotArea>
    </format>
  </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Tabela3].[OBSERVAÇÃO].&amp;[EM FLUXO DE RENOVAÇÃO]"/>
      </members>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TD. CONTRATOS"/>
    <pivotHierarchy dragToData="1"/>
    <pivotHierarchy dragToData="1" caption="QTD. CLIENTES"/>
    <pivotHierarchy dragToData="1" caption="VALOR"/>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DICADORES FIN_2026 V2.xlsx!Tabela3">
        <x15:activeTabTopLevelEntity name="[Tabela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410E5D-6FA0-4694-905A-3CC2233653B6}" name="Tabela dinâmica5" cacheId="33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H3:M59" firstHeaderRow="0" firstDataRow="1" firstDataCol="3" rowPageCount="1" colPageCount="1"/>
  <pivotFields count="7">
    <pivotField axis="axisPage" compact="0" allDrilled="1" outline="0" showAll="0" dataSourceSort="1" defaultSubtotal="0" defaultAttributeDrillState="1"/>
    <pivotField axis="axisRow" compact="0" allDrilled="1" outline="0" showAll="0" dataSourceSort="1"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axis="axisRow" compact="0" allDrilled="1" outline="0" showAll="0" dataSourceSort="1" defaultSubtotal="0" defaultAttributeDrillState="1">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s>
    </pivotField>
    <pivotField axis="axisRow" compact="0" allDrilled="1" outline="0" showAll="0" dataSourceSort="1" defaultSubtotal="0" defaultAttributeDrillState="1">
      <items count="4">
        <item x="0"/>
        <item x="1"/>
        <item x="2"/>
        <item x="3"/>
      </items>
    </pivotField>
    <pivotField dataField="1" compact="0" outline="0" showAll="0" defaultSubtotal="0"/>
    <pivotField dataField="1" compact="0" outline="0" showAll="0" defaultSubtotal="0"/>
    <pivotField dataField="1" compact="0" outline="0" subtotalTop="0" showAll="0" defaultSubtotal="0"/>
  </pivotFields>
  <rowFields count="3">
    <field x="1"/>
    <field x="2"/>
    <field x="3"/>
  </rowFields>
  <rowItems count="56">
    <i>
      <x/>
      <x/>
      <x/>
    </i>
    <i r="1">
      <x v="1"/>
      <x/>
    </i>
    <i>
      <x v="1"/>
      <x v="2"/>
      <x v="1"/>
    </i>
    <i>
      <x v="2"/>
      <x v="3"/>
      <x v="1"/>
    </i>
    <i r="1">
      <x v="4"/>
      <x v="1"/>
    </i>
    <i>
      <x v="3"/>
      <x v="5"/>
      <x v="1"/>
    </i>
    <i>
      <x v="4"/>
      <x v="6"/>
      <x v="1"/>
    </i>
    <i>
      <x v="5"/>
      <x v="7"/>
      <x v="2"/>
    </i>
    <i>
      <x v="6"/>
      <x v="8"/>
      <x v="2"/>
    </i>
    <i r="1">
      <x v="9"/>
      <x v="2"/>
    </i>
    <i>
      <x v="7"/>
      <x v="10"/>
      <x v="3"/>
    </i>
    <i>
      <x v="8"/>
      <x v="11"/>
      <x v="3"/>
    </i>
    <i r="1">
      <x v="12"/>
      <x v="3"/>
    </i>
    <i>
      <x v="9"/>
      <x v="13"/>
      <x v="3"/>
    </i>
    <i r="1">
      <x v="14"/>
      <x v="3"/>
    </i>
    <i>
      <x v="10"/>
      <x v="15"/>
      <x v="3"/>
    </i>
    <i>
      <x v="11"/>
      <x v="16"/>
      <x/>
    </i>
    <i>
      <x v="12"/>
      <x v="17"/>
      <x v="1"/>
    </i>
    <i>
      <x v="13"/>
      <x v="18"/>
      <x v="3"/>
    </i>
    <i>
      <x v="14"/>
      <x v="19"/>
      <x v="3"/>
    </i>
    <i>
      <x v="15"/>
      <x v="20"/>
      <x v="3"/>
    </i>
    <i r="1">
      <x v="21"/>
      <x v="3"/>
    </i>
    <i>
      <x v="16"/>
      <x v="22"/>
      <x v="3"/>
    </i>
    <i>
      <x v="17"/>
      <x v="23"/>
      <x v="3"/>
    </i>
    <i r="1">
      <x v="24"/>
      <x v="3"/>
    </i>
    <i>
      <x v="18"/>
      <x v="25"/>
      <x v="3"/>
    </i>
    <i>
      <x v="19"/>
      <x v="26"/>
      <x v="3"/>
    </i>
    <i>
      <x v="20"/>
      <x v="27"/>
      <x v="3"/>
    </i>
    <i>
      <x v="21"/>
      <x v="28"/>
      <x v="3"/>
    </i>
    <i>
      <x v="22"/>
      <x v="29"/>
      <x/>
    </i>
    <i>
      <x v="23"/>
      <x v="30"/>
      <x v="3"/>
    </i>
    <i>
      <x v="24"/>
      <x v="31"/>
      <x v="3"/>
    </i>
    <i>
      <x v="25"/>
      <x v="32"/>
      <x v="3"/>
    </i>
    <i r="1">
      <x v="33"/>
      <x v="3"/>
    </i>
    <i r="1">
      <x v="34"/>
      <x v="3"/>
    </i>
    <i>
      <x v="26"/>
      <x v="35"/>
      <x v="3"/>
    </i>
    <i>
      <x v="27"/>
      <x v="36"/>
      <x v="3"/>
    </i>
    <i>
      <x v="28"/>
      <x v="37"/>
      <x v="3"/>
    </i>
    <i>
      <x v="29"/>
      <x v="38"/>
      <x v="3"/>
    </i>
    <i>
      <x v="30"/>
      <x v="39"/>
      <x v="3"/>
    </i>
    <i>
      <x v="31"/>
      <x v="40"/>
      <x v="3"/>
    </i>
    <i>
      <x v="32"/>
      <x v="41"/>
      <x v="1"/>
    </i>
    <i>
      <x v="33"/>
      <x v="42"/>
      <x/>
    </i>
    <i>
      <x v="34"/>
      <x v="43"/>
      <x v="3"/>
    </i>
    <i>
      <x v="35"/>
      <x v="44"/>
      <x v="3"/>
    </i>
    <i>
      <x v="36"/>
      <x v="45"/>
      <x/>
    </i>
    <i>
      <x v="37"/>
      <x v="46"/>
      <x v="1"/>
    </i>
    <i>
      <x v="38"/>
      <x v="47"/>
      <x/>
    </i>
    <i>
      <x v="39"/>
      <x v="48"/>
      <x v="1"/>
    </i>
    <i r="1">
      <x v="49"/>
      <x/>
    </i>
    <i>
      <x v="40"/>
      <x v="50"/>
      <x v="1"/>
    </i>
    <i r="1">
      <x v="51"/>
      <x v="1"/>
    </i>
    <i r="1">
      <x v="52"/>
      <x v="3"/>
    </i>
    <i r="1">
      <x v="53"/>
      <x v="3"/>
    </i>
    <i r="1">
      <x v="54"/>
      <x v="3"/>
    </i>
    <i t="grand">
      <x/>
    </i>
  </rowItems>
  <colFields count="1">
    <field x="-2"/>
  </colFields>
  <colItems count="3">
    <i>
      <x/>
    </i>
    <i i="1">
      <x v="1"/>
    </i>
    <i i="2">
      <x v="2"/>
    </i>
  </colItems>
  <pageFields count="1">
    <pageField fld="0" hier="10" name="[Intervalo 1].[QUARTER].[All]" cap="All"/>
  </pageFields>
  <dataFields count="3">
    <dataField name="CLIENTE" fld="5" subtotal="count" baseField="1" baseItem="0">
      <extLst>
        <ext xmlns:x15="http://schemas.microsoft.com/office/spreadsheetml/2010/11/main" uri="{FABC7310-3BB5-11E1-824E-6D434824019B}">
          <x15:dataField isCountDistinct="1"/>
        </ext>
      </extLst>
    </dataField>
    <dataField name="CONTRATO " fld="6" subtotal="count" baseField="3" baseItem="0"/>
    <dataField name="TOTAL" fld="4" baseField="0" baseItem="0"/>
  </dataFields>
  <formats count="8">
    <format dxfId="27">
      <pivotArea field="1" type="button" dataOnly="0" labelOnly="1" outline="0" axis="axisRow" fieldPosition="0"/>
    </format>
    <format dxfId="26">
      <pivotArea field="2" type="button" dataOnly="0" labelOnly="1" outline="0" axis="axisRow" fieldPosition="1"/>
    </format>
    <format dxfId="25">
      <pivotArea field="3" type="button" dataOnly="0" labelOnly="1" outline="0" axis="axisRow" fieldPosition="2"/>
    </format>
    <format dxfId="24">
      <pivotArea dataOnly="0" labelOnly="1" outline="0" fieldPosition="0">
        <references count="1">
          <reference field="4294967294" count="3">
            <x v="0"/>
            <x v="1"/>
            <x v="2"/>
          </reference>
        </references>
      </pivotArea>
    </format>
    <format dxfId="23">
      <pivotArea field="1" type="button" dataOnly="0" labelOnly="1" outline="0" axis="axisRow" fieldPosition="0"/>
    </format>
    <format dxfId="22">
      <pivotArea field="2" type="button" dataOnly="0" labelOnly="1" outline="0" axis="axisRow" fieldPosition="1"/>
    </format>
    <format dxfId="21">
      <pivotArea field="3" type="button" dataOnly="0" labelOnly="1" outline="0" axis="axisRow" fieldPosition="2"/>
    </format>
    <format dxfId="20">
      <pivotArea dataOnly="0" labelOnly="1" outline="0" fieldPosition="0">
        <references count="1">
          <reference field="4294967294" count="3">
            <x v="0"/>
            <x v="1"/>
            <x v="2"/>
          </reference>
        </references>
      </pivotArea>
    </format>
  </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NTRATO "/>
    <pivotHierarchy dragToData="1"/>
    <pivotHierarchy dragToData="1" caption="CONTRATO"/>
    <pivotHierarchy dragToData="1" caption="CLIENTE"/>
  </pivotHierarchies>
  <pivotTableStyleInfo name="PivotStyleMedium9" showRowHeaders="1" showColHeaders="1" showRowStripes="0" showColStripes="0" showLastColumn="1"/>
  <rowHierarchiesUsage count="3">
    <rowHierarchyUsage hierarchyUsage="8"/>
    <rowHierarchyUsage hierarchyUsage="6"/>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lanilha1!$A$2:$F$57">
        <x15:activeTabTopLevelEntity name="[Intervalo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2D3830-6AFA-428B-8C47-0B332903A45D}" name="Tabela dinâmica4" cacheId="33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1">
  <location ref="T3:U7" firstHeaderRow="1" firstDataRow="1" firstDataCol="1" rowPageCount="1" colPageCount="1"/>
  <pivotFields count="3">
    <pivotField axis="axisRow" allDrilled="1" subtotalTop="0" showAll="0" defaultSubtotal="0" defaultAttributeDrillState="1">
      <items count="3">
        <item x="2"/>
        <item x="0"/>
        <item x="1"/>
      </items>
    </pivotField>
    <pivotField axis="axisPage" allDrilled="1" subtotalTop="0" showAll="0" dataSourceSort="1" defaultSubtotal="0" defaultAttributeDrillState="1"/>
    <pivotField dataField="1" subtotalTop="0" showAll="0" defaultSubtotal="0"/>
  </pivotFields>
  <rowFields count="1">
    <field x="0"/>
  </rowFields>
  <rowItems count="4">
    <i>
      <x/>
    </i>
    <i>
      <x v="1"/>
    </i>
    <i>
      <x v="2"/>
    </i>
    <i t="grand">
      <x/>
    </i>
  </rowItems>
  <colItems count="1">
    <i/>
  </colItems>
  <pageFields count="1">
    <pageField fld="1" hier="16" name="[Tabela2].[QUARTER].[All]" cap="All"/>
  </pageFields>
  <dataFields count="1">
    <dataField name="Contagem de PRODUTO" fld="2" subtotal="count" baseField="0" baseItem="0"/>
  </dataFields>
  <formats count="1">
    <format dxfId="0">
      <pivotArea outline="0" collapsedLevelsAreSubtotals="1" fieldPosition="0"/>
    </format>
  </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ntagem de PRODUTO"/>
    <pivotHierarchy dragToData="1" caption="Contagem Distinta de PRODUTO"/>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DICADORES FIN_2026 V2.xlsx!Tabela2">
        <x15:activeTabTopLevelEntity name="[Tabel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742779-F636-4694-9A4D-CD301BBBF692}" name="PivotTable4" cacheId="33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1">
  <location ref="P3:Q7" firstHeaderRow="1" firstDataRow="1" firstDataCol="1" rowPageCount="1" colPageCount="1"/>
  <pivotFields count="3">
    <pivotField axis="axisRow" allDrilled="1" subtotalTop="0" showAll="0"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dataField="1" subtotalTop="0" showAll="0" defaultSubtotal="0"/>
  </pivotFields>
  <rowFields count="1">
    <field x="0"/>
  </rowFields>
  <rowItems count="4">
    <i>
      <x v="1"/>
    </i>
    <i>
      <x/>
    </i>
    <i>
      <x v="2"/>
    </i>
    <i t="grand">
      <x/>
    </i>
  </rowItems>
  <colItems count="1">
    <i/>
  </colItems>
  <pageFields count="1">
    <pageField fld="1" hier="16" name="[Tabela2].[QUARTER].[All]" cap="All"/>
  </pageFields>
  <dataFields count="1">
    <dataField name="Sum of VALOR" fld="2" baseField="0" baseItem="0" numFmtId="165"/>
  </dataFields>
  <formats count="1">
    <format dxfId="1">
      <pivotArea outline="0" collapsedLevelsAreSubtotals="1" fieldPosition="0"/>
    </format>
  </formats>
  <chartFormats count="1">
    <chartFormat chart="15" format="2" series="1">
      <pivotArea type="data" outline="0" fieldPosition="0">
        <references count="1">
          <reference field="4294967294" count="1" selected="0">
            <x v="0"/>
          </reference>
        </references>
      </pivotArea>
    </chartFormat>
  </chart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DICADORES FIN_2026 V2.xlsx!Tabela2">
        <x15:activeTabTopLevelEntity name="[Tabel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073587D-1095-4623-8DA1-1FFD2F02BDF9}" name="Tabela dinâmica2" cacheId="33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22">
  <location ref="I4:J7" firstHeaderRow="1" firstDataRow="1" firstDataCol="1" rowPageCount="1" colPageCount="1"/>
  <pivotFields count="4">
    <pivotField showAll="0" sortType="ascending">
      <autoSortScope>
        <pivotArea dataOnly="0" outline="0" fieldPosition="0">
          <references count="1">
            <reference field="4294967294" count="1" selected="0">
              <x v="0"/>
            </reference>
          </references>
        </pivotArea>
      </autoSortScope>
    </pivotField>
    <pivotField axis="axisRow" showAll="0">
      <items count="3">
        <item x="1"/>
        <item x="0"/>
        <item t="default"/>
      </items>
    </pivotField>
    <pivotField dataField="1" numFmtId="44" showAll="0"/>
    <pivotField axis="axisPage" showAll="0">
      <items count="5">
        <item x="0"/>
        <item x="1"/>
        <item x="2"/>
        <item x="3"/>
        <item t="default"/>
      </items>
    </pivotField>
  </pivotFields>
  <rowFields count="1">
    <field x="1"/>
  </rowFields>
  <rowItems count="3">
    <i>
      <x/>
    </i>
    <i>
      <x v="1"/>
    </i>
    <i t="grand">
      <x/>
    </i>
  </rowItems>
  <colItems count="1">
    <i/>
  </colItems>
  <pageFields count="1">
    <pageField fld="3" hier="-1"/>
  </pageFields>
  <dataFields count="1">
    <dataField name="Soma de FAT PRODUTO" fld="2" showDataAs="percentOfTotal" baseField="0" baseItem="0" numFmtId="9"/>
  </dataFields>
  <formats count="1">
    <format dxfId="2">
      <pivotArea outline="0" collapsedLevelsAreSubtotals="1" fieldPosition="0"/>
    </format>
  </formats>
  <chartFormats count="4">
    <chartFormat chart="16" format="2"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21" format="5">
      <pivotArea type="data" outline="0" fieldPosition="0">
        <references count="2">
          <reference field="4294967294" count="1" selected="0">
            <x v="0"/>
          </reference>
          <reference field="1" count="1" selected="0">
            <x v="0"/>
          </reference>
        </references>
      </pivotArea>
    </chartFormat>
    <chartFormat chart="21" format="6">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ADA291C-7578-4134-9D76-D1087B3B7264}" name="PivotTable5" cacheId="335" applyNumberFormats="0" applyBorderFormats="0" applyFontFormats="0" applyPatternFormats="0" applyAlignmentFormats="0" applyWidthHeightFormats="1" dataCaption="Values" showMissing="0" updatedVersion="8" minRefreshableVersion="3" itemPrintTitles="1" createdVersion="8" indent="0" outline="1" outlineData="1" multipleFieldFilters="0" chartFormat="8">
  <location ref="B2:D7" firstHeaderRow="0" firstDataRow="1" firstDataCol="1"/>
  <pivotFields count="8">
    <pivotField showAll="0"/>
    <pivotField dataField="1" showAll="0"/>
    <pivotField axis="axisRow" showAll="0">
      <items count="5">
        <item x="0"/>
        <item x="1"/>
        <item x="2"/>
        <item x="3"/>
        <item t="default"/>
      </items>
    </pivotField>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Fields count="1">
    <field x="-2"/>
  </colFields>
  <colItems count="2">
    <i>
      <x/>
    </i>
    <i i="1">
      <x v="1"/>
    </i>
  </colItems>
  <dataFields count="2">
    <dataField name="FATURAMENTO " fld="1" baseField="0" baseItem="0" numFmtId="165"/>
    <dataField name="META " fld="3" subtotal="average" baseField="2" baseItem="0" numFmtId="165"/>
  </dataFields>
  <chartFormats count="3">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9">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4559622-04F8-4BFF-912A-E936D2E901A2}" name="Tabela dinâmica3" cacheId="335" applyNumberFormats="0" applyBorderFormats="0" applyFontFormats="0" applyPatternFormats="0" applyAlignmentFormats="0" applyWidthHeightFormats="1" dataCaption="Values" showMissing="0" updatedVersion="8" minRefreshableVersion="3" itemPrintTitles="1" createdVersion="8" indent="0" outline="1" outlineData="1" multipleFieldFilters="0" chartFormat="14">
  <location ref="F13:G19" firstHeaderRow="1" firstDataRow="1" firstDataCol="1"/>
  <pivotFields count="8">
    <pivotField axis="axisRow" showAll="0" measureFilter="1" sortType="ascending">
      <items count="130">
        <item m="1" x="117"/>
        <item m="1" x="116"/>
        <item m="1" x="128"/>
        <item m="1" x="127"/>
        <item m="1" x="115"/>
        <item m="1" x="114"/>
        <item m="1" x="113"/>
        <item m="1" x="112"/>
        <item m="1" x="111"/>
        <item m="1" x="126"/>
        <item m="1" x="110"/>
        <item m="1" x="109"/>
        <item m="1" x="108"/>
        <item m="1" x="107"/>
        <item m="1" x="106"/>
        <item m="1" x="125"/>
        <item m="1" x="105"/>
        <item m="1" x="104"/>
        <item m="1" x="103"/>
        <item m="1" x="102"/>
        <item m="1" x="101"/>
        <item m="1" x="100"/>
        <item m="1" x="99"/>
        <item m="1" x="98"/>
        <item m="1" x="97"/>
        <item m="1" x="96"/>
        <item m="1" x="124"/>
        <item m="1" x="123"/>
        <item m="1" x="122"/>
        <item m="1" x="95"/>
        <item m="1" x="94"/>
        <item m="1" x="93"/>
        <item m="1" x="92"/>
        <item m="1" x="91"/>
        <item m="1" x="90"/>
        <item m="1" x="121"/>
        <item m="1" x="120"/>
        <item m="1" x="89"/>
        <item m="1" x="88"/>
        <item m="1" x="87"/>
        <item m="1" x="86"/>
        <item m="1" x="85"/>
        <item m="1" x="84"/>
        <item m="1" x="83"/>
        <item m="1" x="119"/>
        <item m="1" x="82"/>
        <item m="1" x="81"/>
        <item m="1" x="80"/>
        <item m="1" x="79"/>
        <item m="1" x="78"/>
        <item m="1" x="77"/>
        <item m="1" x="76"/>
        <item m="1" x="75"/>
        <item m="1" x="74"/>
        <item m="1" x="73"/>
        <item m="1" x="72"/>
        <item m="1" x="71"/>
        <item m="1" x="70"/>
        <item m="1" x="69"/>
        <item m="1" x="68"/>
        <item m="1" x="67"/>
        <item m="1" x="66"/>
        <item m="1" x="65"/>
        <item m="1" x="118"/>
        <item m="1" x="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autoSortScope>
        <pivotArea dataOnly="0" outline="0" fieldPosition="0">
          <references count="1">
            <reference field="4294967294" count="1" selected="0">
              <x v="0"/>
            </reference>
          </references>
        </pivotArea>
      </autoSortScope>
    </pivotField>
    <pivotField dataField="1" showAll="0"/>
    <pivotField showAll="0">
      <items count="5">
        <item x="0"/>
        <item x="1"/>
        <item x="2"/>
        <item x="3"/>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6">
    <i>
      <x v="99"/>
    </i>
    <i>
      <x v="74"/>
    </i>
    <i>
      <x v="81"/>
    </i>
    <i>
      <x v="72"/>
    </i>
    <i>
      <x v="77"/>
    </i>
    <i t="grand">
      <x/>
    </i>
  </rowItems>
  <colItems count="1">
    <i/>
  </colItems>
  <dataFields count="1">
    <dataField name="FATURAMENTO " fld="1" baseField="0" baseItem="0" numFmtId="165"/>
  </dataFields>
  <chartFormats count="2">
    <chartFormat chart="3" format="6"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00A9BFF-A5E8-41A4-91E3-7D47F4CAEA72}" name="PivotTable8" cacheId="337" applyNumberFormats="0" applyBorderFormats="0" applyFontFormats="0" applyPatternFormats="0" applyAlignmentFormats="0" applyWidthHeightFormats="1" dataCaption="Values" showMissing="0" updatedVersion="8" minRefreshableVersion="3" itemPrintTitles="1" createdVersion="8" indent="0" outline="1" outlineData="1" multipleFieldFilters="0" chartFormat="12" rowHeaderCaption="CLIENTES">
  <location ref="F2:G8" firstHeaderRow="1" firstDataRow="1" firstDataCol="1"/>
  <pivotFields count="8">
    <pivotField axis="axisRow" showAll="0" measureFilter="1" sortType="ascending">
      <items count="133">
        <item m="1" x="65"/>
        <item m="1" x="66"/>
        <item m="1" x="67"/>
        <item m="1" x="68"/>
        <item m="1" x="69"/>
        <item m="1" x="70"/>
        <item m="1" x="71"/>
        <item m="1" x="72"/>
        <item m="1" x="73"/>
        <item m="1" x="74"/>
        <item m="1" x="75"/>
        <item m="1" x="76"/>
        <item m="1" x="131"/>
        <item m="1" x="77"/>
        <item m="1" x="78"/>
        <item m="1" x="79"/>
        <item m="1" x="80"/>
        <item m="1" x="81"/>
        <item m="1" x="82"/>
        <item m="1" x="83"/>
        <item m="1" x="84"/>
        <item m="1" x="85"/>
        <item m="1" x="86"/>
        <item m="1" x="87"/>
        <item m="1" x="88"/>
        <item m="1" x="89"/>
        <item m="1" x="90"/>
        <item m="1" x="91"/>
        <item m="1" x="92"/>
        <item m="1" x="93"/>
        <item m="1" x="94"/>
        <item m="1" x="95"/>
        <item m="1" x="96"/>
        <item m="1" x="97"/>
        <item m="1" x="98"/>
        <item m="1" x="130"/>
        <item m="1" x="99"/>
        <item m="1" x="100"/>
        <item m="1" x="101"/>
        <item m="1" x="102"/>
        <item m="1" x="103"/>
        <item m="1" x="104"/>
        <item m="1" x="105"/>
        <item m="1" x="106"/>
        <item m="1" x="107"/>
        <item m="1" x="108"/>
        <item m="1" x="109"/>
        <item m="1" x="110"/>
        <item m="1" x="111"/>
        <item m="1" x="112"/>
        <item m="1" x="113"/>
        <item m="1" x="114"/>
        <item m="1" x="115"/>
        <item m="1" x="116"/>
        <item m="1" x="117"/>
        <item m="1" x="118"/>
        <item x="64"/>
        <item m="1" x="119"/>
        <item m="1" x="122"/>
        <item m="1" x="121"/>
        <item m="1" x="123"/>
        <item m="1" x="124"/>
        <item m="1" x="120"/>
        <item m="1" x="125"/>
        <item m="1" x="126"/>
        <item m="1" x="127"/>
        <item m="1" x="128"/>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6">
    <i>
      <x v="102"/>
    </i>
    <i>
      <x v="77"/>
    </i>
    <i>
      <x v="84"/>
    </i>
    <i>
      <x v="75"/>
    </i>
    <i>
      <x v="80"/>
    </i>
    <i t="grand">
      <x/>
    </i>
  </rowItems>
  <colItems count="1">
    <i/>
  </colItems>
  <dataFields count="1">
    <dataField name="FATURAMENTO " fld="1" baseField="0" baseItem="0" numFmtId="165"/>
  </dataFields>
  <formats count="2">
    <format dxfId="4">
      <pivotArea outline="0" collapsedLevelsAreSubtotals="1" fieldPosition="0"/>
    </format>
    <format dxfId="3">
      <pivotArea outline="0" collapsedLevelsAreSubtotals="1" fieldPosition="0">
        <references count="1">
          <reference field="4294967294" count="1" selected="0">
            <x v="0"/>
          </reference>
        </references>
      </pivotArea>
    </format>
  </formats>
  <chartFormats count="1">
    <chartFormat chart="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35B5A7F-8F0F-40C2-A8A3-EA24F13D9E6C}" name="Tabela dinâmica1" cacheId="33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7">
  <location ref="B13:C25" firstHeaderRow="1" firstDataRow="1" firstDataCol="1" rowPageCount="1" colPageCount="1"/>
  <pivotFields count="4">
    <pivotField axis="axisRow" showAll="0" sortType="ascending">
      <items count="23">
        <item m="1" x="16"/>
        <item m="1" x="12"/>
        <item m="1" x="20"/>
        <item m="1" x="19"/>
        <item m="1" x="18"/>
        <item m="1" x="17"/>
        <item m="1" x="13"/>
        <item m="1" x="15"/>
        <item m="1" x="11"/>
        <item m="1" x="14"/>
        <item m="1" x="21"/>
        <item x="0"/>
        <item x="1"/>
        <item x="2"/>
        <item x="3"/>
        <item x="4"/>
        <item x="5"/>
        <item x="6"/>
        <item x="7"/>
        <item x="8"/>
        <item x="9"/>
        <item x="10"/>
        <item t="default"/>
      </items>
      <autoSortScope>
        <pivotArea dataOnly="0" outline="0" fieldPosition="0">
          <references count="1">
            <reference field="4294967294" count="1" selected="0">
              <x v="0"/>
            </reference>
          </references>
        </pivotArea>
      </autoSortScope>
    </pivotField>
    <pivotField showAll="0"/>
    <pivotField dataField="1" numFmtId="44" showAll="0"/>
    <pivotField axis="axisPage" showAll="0">
      <items count="5">
        <item x="0"/>
        <item x="1"/>
        <item x="2"/>
        <item x="3"/>
        <item t="default"/>
      </items>
    </pivotField>
  </pivotFields>
  <rowFields count="1">
    <field x="0"/>
  </rowFields>
  <rowItems count="12">
    <i>
      <x v="19"/>
    </i>
    <i>
      <x v="21"/>
    </i>
    <i>
      <x v="17"/>
    </i>
    <i>
      <x v="20"/>
    </i>
    <i>
      <x v="18"/>
    </i>
    <i>
      <x v="15"/>
    </i>
    <i>
      <x v="14"/>
    </i>
    <i>
      <x v="12"/>
    </i>
    <i>
      <x v="13"/>
    </i>
    <i>
      <x v="11"/>
    </i>
    <i>
      <x v="16"/>
    </i>
    <i t="grand">
      <x/>
    </i>
  </rowItems>
  <colItems count="1">
    <i/>
  </colItems>
  <pageFields count="1">
    <pageField fld="3" hier="-1"/>
  </pageFields>
  <dataFields count="1">
    <dataField name="Soma de FAT PRODUTO" fld="2" showDataAs="percentOfTotal" baseField="0" baseItem="0" numFmtId="9"/>
  </dataFields>
  <formats count="2">
    <format dxfId="6">
      <pivotArea outline="0" collapsedLevelsAreSubtotals="1" fieldPosition="0"/>
    </format>
    <format dxfId="5">
      <pivotArea collapsedLevelsAreSubtotals="1" fieldPosition="0">
        <references count="1">
          <reference field="0" count="1">
            <x v="10"/>
          </reference>
        </references>
      </pivotArea>
    </format>
  </format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 xr10:uid="{42C4D761-E257-4778-9085-B7CC4B1F9687}" sourceName="QUARTER">
  <pivotTables>
    <pivotTable tabId="19" name="Tabela dinâmica3"/>
    <pivotTable tabId="19" name="PivotTable5"/>
  </pivotTables>
  <data>
    <tabular pivotCacheId="1473804382" customListSort="0" showMissing="0" crossFilter="none">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 xr10:uid="{2A4FED39-ECFC-43F2-BE5A-9DCFDF2CA353}" sourceName="[Tabela3].[QUARTER]">
  <pivotTables>
    <pivotTable tabId="6" name="PivotTable2"/>
    <pivotTable tabId="6" name="PivotTable3"/>
    <pivotTable tabId="6" name="Tabela dinâmica2"/>
  </pivotTables>
  <data>
    <olap pivotCacheId="1556273875">
      <levels count="2">
        <level uniqueName="[Tabela3].[QUARTER].[(All)]" sourceCaption="(All)" count="0"/>
        <level uniqueName="[Tabela3].[QUARTER].[QUARTER]" sourceCaption="QUARTER" count="6">
          <ranges>
            <range startItem="0">
              <i n="[Tabela3].[QUARTER].&amp;[Q1-2026]" c="Q1-2026"/>
              <i n="[Tabela3].[QUARTER].&amp;[Q1-2027]" c="Q1-2027"/>
              <i n="[Tabela3].[QUARTER].&amp;[Q2-2026]" c="Q2-2026"/>
              <i n="[Tabela3].[QUARTER].&amp;[Q3-2026]" c="Q3-2026"/>
              <i n="[Tabela3].[QUARTER].&amp;[Q2-2028]" c="Q2-2028" nd="1"/>
              <i n="[Tabela3].[QUARTER].&amp;[Q4-2026]" c="Q4-2026" nd="1"/>
            </range>
          </ranges>
        </level>
      </levels>
      <selections count="1">
        <selection n="[Tabela3].[QUART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BSERVAÇÃO" xr10:uid="{60948945-BBE9-4E03-B033-AD8AE1659865}" sourceName="[Tabela3].[OBSERVAÇÃO]">
  <pivotTables>
    <pivotTable tabId="6" name="PivotTable2"/>
    <pivotTable tabId="6" name="PivotTable3"/>
    <pivotTable tabId="6" name="Tabela dinâmica2"/>
  </pivotTables>
  <data>
    <olap pivotCacheId="1556273875">
      <levels count="2">
        <level uniqueName="[Tabela3].[OBSERVAÇÃO].[(All)]" sourceCaption="(All)" count="0"/>
        <level uniqueName="[Tabela3].[OBSERVAÇÃO].[OBSERVAÇÃO]" sourceCaption="OBSERVAÇÃO" count="4">
          <ranges>
            <range startItem="0">
              <i n="[Tabela3].[OBSERVAÇÃO].&amp;[ATIVO]" c="ATIVO"/>
              <i n="[Tabela3].[OBSERVAÇÃO].&amp;[EM FLUXO DE RENOVAÇÃO]" c="EM FLUXO DE RENOVAÇÃO"/>
              <i n="[Tabela3].[OBSERVAÇÃO].&amp;[NÃO RENOVARÁ]" c="NÃO RENOVARÁ"/>
              <i n="[Tabela3].[OBSERVAÇÃO].&amp;[RENOVADO]" c="RENOVADO"/>
            </range>
          </ranges>
        </level>
      </levels>
      <selections count="1">
        <selection n="[Tabela3].[OBSERVAÇÃO].&amp;[EM FLUXO DE RENOVAÇÃO]"/>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QUARTER" xr10:uid="{2FC3294B-4B2B-43D6-9133-8FF286C0A3C6}" sourceName="QUARTER">
  <pivotTables>
    <pivotTable tabId="19" name="Tabela dinâmica2"/>
    <pivotTable tabId="19" name="Tabela dinâmica1"/>
  </pivotTables>
  <data>
    <tabular pivotCacheId="712411138">
      <items count="4">
        <i x="0" s="1"/>
        <i x="1"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EXECUTIVO" xr10:uid="{7CA6DF7D-AC29-47B7-8CB4-1E773F0E9EA6}" sourceName="[Tabela2].[EXECUTIVO]">
  <pivotTables>
    <pivotTable tabId="19" name="PivotTable4"/>
    <pivotTable tabId="19" name="Tabela dinâmica4"/>
  </pivotTables>
  <data>
    <olap pivotCacheId="786975847">
      <levels count="2">
        <level uniqueName="[Tabela2].[EXECUTIVO].[(All)]" sourceCaption="(All)" count="0"/>
        <level uniqueName="[Tabela2].[EXECUTIVO].[EXECUTIVO]" sourceCaption="EXECUTIVO" count="3">
          <ranges>
            <range startItem="0">
              <i n="[Tabela2].[EXECUTIVO].&amp;[Executivo A]" c="Executivo A"/>
              <i n="[Tabela2].[EXECUTIVO].&amp;[Executivo B]" c="Executivo B"/>
              <i n="[Tabela2].[EXECUTIVO].&amp;[Executivo C]" c="Executivo C"/>
            </range>
          </ranges>
        </level>
      </levels>
      <selections count="1">
        <selection n="[Tabela2].[EXECUTIVO].[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OBSERVAÇÃO" xr10:uid="{10DC0D52-FD27-4DBA-8B6D-10654E8AFB0E}" sourceName="[Intervalo 1].[OBSERVAÇÃO]">
  <pivotTables>
    <pivotTable tabId="18" name="Tabela dinâmica5"/>
  </pivotTables>
  <data>
    <olap pivotCacheId="1866935802">
      <levels count="2">
        <level uniqueName="[Intervalo 1].[OBSERVAÇÃO].[(All)]" sourceCaption="(All)" count="0"/>
        <level uniqueName="[Intervalo 1].[OBSERVAÇÃO].[OBSERVAÇÃO]" sourceCaption="OBSERVAÇÃO" count="4">
          <ranges>
            <range startItem="0">
              <i n="[Intervalo 1].[OBSERVAÇÃO].&amp;[ATIVO]" c="ATIVO"/>
              <i n="[Intervalo 1].[OBSERVAÇÃO].&amp;[EM FLUXO DE RENOVAÇÃO]" c="EM FLUXO DE RENOVAÇÃO"/>
              <i n="[Intervalo 1].[OBSERVAÇÃO].&amp;[NÃO RENOVARÁ]" c="NÃO RENOVARÁ"/>
              <i n="[Intervalo 1].[OBSERVAÇÃO].&amp;[RENOVADO]" c="RENOVADO"/>
            </range>
          </ranges>
        </level>
      </levels>
      <selections count="1">
        <selection n="[Intervalo 1].[OBSERVAÇÃO].[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QUARTER1" xr10:uid="{60C80CFD-F23F-4FCB-A202-47B693577EEE}" sourceName="[Intervalo 1].[QUARTER]">
  <pivotTables>
    <pivotTable tabId="18" name="Tabela dinâmica5"/>
  </pivotTables>
  <data>
    <olap pivotCacheId="1866935802">
      <levels count="2">
        <level uniqueName="[Intervalo 1].[QUARTER].[(All)]" sourceCaption="(All)" count="0"/>
        <level uniqueName="[Intervalo 1].[QUARTER].[QUARTER]" sourceCaption="QUARTER" count="6">
          <ranges>
            <range startItem="0">
              <i n="[Intervalo 1].[QUARTER].&amp;[Q1-2026]" c="Q1-2026"/>
              <i n="[Intervalo 1].[QUARTER].&amp;[Q1-2027]" c="Q1-2027"/>
              <i n="[Intervalo 1].[QUARTER].&amp;[Q2-2026]" c="Q2-2026"/>
              <i n="[Intervalo 1].[QUARTER].&amp;[Q2-2028]" c="Q2-2028"/>
              <i n="[Intervalo 1].[QUARTER].&amp;[Q3-2026]" c="Q3-2026"/>
              <i n="[Intervalo 1].[QUARTER].&amp;[Q4-2026]" c="Q4-2026"/>
            </range>
          </ranges>
        </level>
      </levels>
      <selections count="1">
        <selection n="[Intervalo 1].[QUART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 4" xr10:uid="{4B25D9B1-86DB-45D9-A57A-3F2DDC9904C5}" cache="Slicer_QUARTER2" caption="QUARTER" columnCount="4" style="Slicer Style 1" rowHeight="257175"/>
  <slicer name="QUARTER 1" xr10:uid="{0CE105FC-C95C-49B5-9B33-AA6711E7518D}" cache="SegmentaçãodeDados_QUARTER" caption="QUARTER" style="Slicer Style 2" rowHeight="247650"/>
  <slicer name="EXECUTIVO 1" xr10:uid="{88E4A53E-1FEF-49F8-BBDE-5A81D8C5016E}" cache="SegmentaçãodeDados_EXECUTIVO" caption="EXECUTIVO" columnCount="3" level="1" style="Slicer Style 2" rowHeight="247650"/>
  <slicer name="OBSERVAÇÃO 3" xr10:uid="{CE825E87-E62D-476B-9EB9-229700339903}" cache="SegmentaçãodeDados_OBSERVAÇÃO" caption="OBSERVAÇÃO" columnCount="2" level="1" style="Slicer Style 2" rowHeight="257175"/>
  <slicer name="QUARTER 3" xr10:uid="{98D9EE7E-3A9A-4704-98D9-C05F89F332EE}" cache="SegmentaçãodeDados_QUARTER1" caption="QUARTER" columnCount="3" level="1" style="Slicer Style 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 xr10:uid="{C17C97C0-0527-41C9-A253-5C11DA1FA0ED}" cache="Slicer_QUARTER3" caption="QUARTER" level="1" style="Slicer Style 1" rowHeight="257175"/>
  <slicer name="OBSERVAÇÃO" xr10:uid="{82554D84-5A88-4F6A-8BDE-AA5AF1763B94}" cache="Slicer_OBSERVAÇÃO" caption="STATUS" level="1" style="Slicer Style 1"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BSERVAÇÃO 2" xr10:uid="{8A28D43C-4625-4F5F-A94D-1E173AA1E0E1}" cache="SegmentaçãodeDados_OBSERVAÇÃO" caption="OBSERVAÇÃO" level="1" style="Slicer Style 1" rowHeight="257175"/>
  <slicer name="QUARTER 2" xr10:uid="{50C6702E-FEBE-4BC6-A440-A3AC8B0CD326}" cache="SegmentaçãodeDados_QUARTER1" caption="QUARTER" level="1" style="Slicer Style 1"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ECUTIVO" xr10:uid="{4AA35889-B095-42D5-BD5C-1A79D83A77F4}" cache="SegmentaçãodeDados_EXECUTIVO" caption="EXECUTIVO" level="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95E3AF-C60C-4958-ADE2-60C0522C17DC}" name="Tabela2" displayName="Tabela2" ref="B2:H31" totalsRowShown="0" headerRowDxfId="19" dataDxfId="18" tableBorderDxfId="17">
  <autoFilter ref="B2:H31" xr:uid="{0495E3AF-C60C-4958-ADE2-60C0522C17DC}"/>
  <sortState xmlns:xlrd2="http://schemas.microsoft.com/office/spreadsheetml/2017/richdata2" ref="B3:H31">
    <sortCondition ref="F2:F31"/>
  </sortState>
  <tableColumns count="7">
    <tableColumn id="1" xr3:uid="{CE027ED7-B7F9-46FE-8513-A36C87DE628B}" name="PRODUTO" dataDxfId="16"/>
    <tableColumn id="2" xr3:uid="{2142ACE4-9DEE-48C8-AC36-2721B6027DCB}" name="CLIENTE" dataDxfId="15"/>
    <tableColumn id="3" xr3:uid="{0E01B8F7-E106-4C84-958E-938BFD5D5C29}" name="VALOR" dataDxfId="14"/>
    <tableColumn id="4" xr3:uid="{D58D83D8-88D0-4A43-8B56-E778F377C412}" name="EXECUTIVO" dataDxfId="13"/>
    <tableColumn id="7" xr3:uid="{4990BA9A-D092-4506-852D-AA2EAFF4C4DF}" name="QUARTER " dataDxfId="12"/>
    <tableColumn id="5" xr3:uid="{109B48E7-D09C-4C31-9B97-58AF822255C1}" name="%" dataDxfId="11"/>
    <tableColumn id="6" xr3:uid="{E5FF3871-090F-4038-8E3F-71255EC2E864}" name="OBSERVAÇÃO" dataDxfId="10"/>
  </tableColumns>
  <tableStyleInfo name="TableStyleLight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pivotTable" Target="../pivotTables/pivotTable7.xml"/><Relationship Id="rId7" Type="http://schemas.openxmlformats.org/officeDocument/2006/relationships/pivotTable" Target="../pivotTables/pivotTable1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 Id="rId9" Type="http://schemas.microsoft.com/office/2007/relationships/slicer" Target="../slicers/slicer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751DE-DBF6-4843-B74E-5930C499D5E7}">
  <sheetPr codeName="Planilha1"/>
  <dimension ref="A1:AG608"/>
  <sheetViews>
    <sheetView showGridLines="0" showRowColHeaders="0" tabSelected="1" zoomScaleNormal="100" workbookViewId="0">
      <pane ySplit="1" topLeftCell="A44" activePane="bottomLeft" state="frozen"/>
      <selection pane="bottomLeft" activeCell="AC98" sqref="AC98"/>
    </sheetView>
  </sheetViews>
  <sheetFormatPr defaultColWidth="0" defaultRowHeight="15" zeroHeight="1" x14ac:dyDescent="0.25"/>
  <cols>
    <col min="1" max="33" width="9.140625" customWidth="1"/>
    <col min="34" max="16384" width="9.140625" hidden="1"/>
  </cols>
  <sheetData>
    <row r="1" spans="1:33" s="214" customFormat="1" ht="54" customHeight="1" x14ac:dyDescent="0.25"/>
    <row r="2" spans="1:33" x14ac:dyDescent="0.25">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row>
    <row r="3" spans="1:33" x14ac:dyDescent="0.25">
      <c r="A3" s="89"/>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row>
    <row r="4" spans="1:33" x14ac:dyDescent="0.25">
      <c r="A4" s="89"/>
      <c r="B4" s="89"/>
      <c r="C4" s="89"/>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row>
    <row r="5" spans="1:33" x14ac:dyDescent="0.25">
      <c r="A5" s="89"/>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row>
    <row r="6" spans="1:33" x14ac:dyDescent="0.25">
      <c r="A6" s="89"/>
      <c r="B6" s="89"/>
      <c r="C6" s="89"/>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row>
    <row r="7" spans="1:33" x14ac:dyDescent="0.25">
      <c r="A7" s="89"/>
      <c r="B7" s="89"/>
      <c r="C7" s="89"/>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row>
    <row r="8" spans="1:33" x14ac:dyDescent="0.25">
      <c r="A8" s="89"/>
      <c r="B8" s="89"/>
      <c r="C8" s="89"/>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row>
    <row r="9" spans="1:33" x14ac:dyDescent="0.25">
      <c r="A9" s="89"/>
      <c r="B9" s="89"/>
      <c r="C9" s="89"/>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row>
    <row r="10" spans="1:33" x14ac:dyDescent="0.25">
      <c r="A10" s="89"/>
      <c r="B10" s="89"/>
      <c r="C10" s="89"/>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row>
    <row r="11" spans="1:33" x14ac:dyDescent="0.25">
      <c r="A11" s="89"/>
      <c r="B11" s="89"/>
      <c r="C11" s="89"/>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row>
    <row r="12" spans="1:33" x14ac:dyDescent="0.25">
      <c r="A12" s="89"/>
      <c r="B12" s="89"/>
      <c r="C12" s="89"/>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row>
    <row r="13" spans="1:33" x14ac:dyDescent="0.25">
      <c r="A13" s="89"/>
      <c r="B13" s="89"/>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row>
    <row r="14" spans="1:33" x14ac:dyDescent="0.25">
      <c r="A14" s="89"/>
      <c r="B14" s="89"/>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row>
    <row r="15" spans="1:33" x14ac:dyDescent="0.25">
      <c r="A15" s="89"/>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row>
    <row r="16" spans="1:33" x14ac:dyDescent="0.25">
      <c r="A16" s="89"/>
      <c r="B16" s="89"/>
      <c r="C16" s="89"/>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row>
    <row r="17" spans="1:33" x14ac:dyDescent="0.25">
      <c r="A17" s="89"/>
      <c r="B17" s="89"/>
      <c r="C17" s="89"/>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row>
    <row r="18" spans="1:33" x14ac:dyDescent="0.25">
      <c r="A18" s="89"/>
      <c r="B18" s="89"/>
      <c r="C18" s="89"/>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row>
    <row r="19" spans="1:33" x14ac:dyDescent="0.25">
      <c r="A19" s="89"/>
      <c r="B19" s="89"/>
      <c r="C19" s="89"/>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row>
    <row r="20" spans="1:33" x14ac:dyDescent="0.25">
      <c r="A20" s="89"/>
      <c r="B20" s="89"/>
      <c r="C20" s="89"/>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row>
    <row r="21" spans="1:33" x14ac:dyDescent="0.25">
      <c r="A21" s="89"/>
      <c r="B21" s="89"/>
      <c r="C21" s="89"/>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row>
    <row r="22" spans="1:33" x14ac:dyDescent="0.25">
      <c r="A22" s="89"/>
      <c r="B22" s="89"/>
      <c r="C22" s="89"/>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row>
    <row r="23" spans="1:33" x14ac:dyDescent="0.25">
      <c r="A23" s="89"/>
      <c r="B23" s="89"/>
      <c r="C23" s="89"/>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row>
    <row r="24" spans="1:33" x14ac:dyDescent="0.25">
      <c r="A24" s="89"/>
      <c r="B24" s="89"/>
      <c r="C24" s="89"/>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row>
    <row r="25" spans="1:33" x14ac:dyDescent="0.25">
      <c r="A25" s="89"/>
      <c r="B25" s="89"/>
      <c r="C25" s="89"/>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row>
    <row r="26" spans="1:33" x14ac:dyDescent="0.25">
      <c r="A26" s="89"/>
      <c r="B26" s="89"/>
      <c r="C26" s="89"/>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row>
    <row r="27" spans="1:33" x14ac:dyDescent="0.25">
      <c r="A27" s="89"/>
      <c r="B27" s="89"/>
      <c r="C27" s="89"/>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row>
    <row r="28" spans="1:33" x14ac:dyDescent="0.25">
      <c r="A28" s="89"/>
      <c r="B28" s="89"/>
      <c r="C28" s="89"/>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row>
    <row r="29" spans="1:33" x14ac:dyDescent="0.25">
      <c r="A29" s="89"/>
      <c r="B29" s="89"/>
      <c r="C29" s="89"/>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row>
    <row r="30" spans="1:33" x14ac:dyDescent="0.25">
      <c r="A30" s="89"/>
      <c r="B30" s="89"/>
      <c r="C30" s="89"/>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row>
    <row r="31" spans="1:33" x14ac:dyDescent="0.25">
      <c r="A31" s="89"/>
      <c r="B31" s="89"/>
      <c r="C31" s="89"/>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row>
    <row r="32" spans="1:33" x14ac:dyDescent="0.25">
      <c r="A32" s="89"/>
      <c r="B32" s="89"/>
      <c r="C32" s="89"/>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row>
    <row r="33" spans="1:33" x14ac:dyDescent="0.25">
      <c r="A33" s="89"/>
      <c r="B33" s="89"/>
      <c r="C33" s="89"/>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row>
    <row r="34" spans="1:33" x14ac:dyDescent="0.25">
      <c r="A34" s="89"/>
      <c r="B34" s="89"/>
      <c r="C34" s="89"/>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row>
    <row r="35" spans="1:33" x14ac:dyDescent="0.25">
      <c r="A35" s="89"/>
      <c r="B35" s="89"/>
      <c r="C35" s="89"/>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row>
    <row r="36" spans="1:33" x14ac:dyDescent="0.25">
      <c r="A36" s="89"/>
      <c r="B36" s="89"/>
      <c r="C36" s="89"/>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row>
    <row r="37" spans="1:33" x14ac:dyDescent="0.25">
      <c r="A37" s="89"/>
      <c r="B37" s="89"/>
      <c r="C37" s="89"/>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row>
    <row r="38" spans="1:33" x14ac:dyDescent="0.25">
      <c r="A38" s="89"/>
      <c r="B38" s="89"/>
      <c r="C38" s="89"/>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row>
    <row r="39" spans="1:33" x14ac:dyDescent="0.25">
      <c r="A39" s="89"/>
      <c r="B39" s="89"/>
      <c r="C39" s="89"/>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row>
    <row r="40" spans="1:33" x14ac:dyDescent="0.25">
      <c r="A40" s="89"/>
      <c r="B40" s="89"/>
      <c r="C40" s="89"/>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row>
    <row r="41" spans="1:33" x14ac:dyDescent="0.25">
      <c r="A41" s="89"/>
      <c r="B41" s="89"/>
      <c r="C41" s="89"/>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row>
    <row r="42" spans="1:33" x14ac:dyDescent="0.25">
      <c r="A42" s="89"/>
      <c r="B42" s="89"/>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row>
    <row r="43" spans="1:33" x14ac:dyDescent="0.25">
      <c r="A43" s="89"/>
      <c r="B43" s="89"/>
      <c r="C43" s="89"/>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row>
    <row r="44" spans="1:33" s="90" customFormat="1" ht="39.75" customHeight="1" x14ac:dyDescent="0.25"/>
    <row r="45" spans="1:33" x14ac:dyDescent="0.25">
      <c r="A45" s="89"/>
      <c r="B45" s="89"/>
      <c r="C45" s="89"/>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row>
    <row r="46" spans="1:33" x14ac:dyDescent="0.25">
      <c r="A46" s="89"/>
      <c r="B46" s="89"/>
      <c r="C46" s="89"/>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row>
    <row r="47" spans="1:33" x14ac:dyDescent="0.25">
      <c r="A47" s="89"/>
      <c r="B47" s="89"/>
      <c r="C47" s="89"/>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row>
    <row r="48" spans="1:33" x14ac:dyDescent="0.25">
      <c r="A48" s="89"/>
      <c r="B48" s="89"/>
      <c r="C48" s="89"/>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row>
    <row r="49" spans="1:33" x14ac:dyDescent="0.25">
      <c r="A49" s="89"/>
      <c r="B49" s="89"/>
      <c r="C49" s="89"/>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row>
    <row r="50" spans="1:33" x14ac:dyDescent="0.25">
      <c r="A50" s="89"/>
      <c r="B50" s="89"/>
      <c r="C50" s="89"/>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row>
    <row r="51" spans="1:33" x14ac:dyDescent="0.25">
      <c r="A51" s="89"/>
      <c r="B51" s="89"/>
      <c r="C51" s="89"/>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row>
    <row r="52" spans="1:33" x14ac:dyDescent="0.25">
      <c r="A52" s="89"/>
      <c r="B52" s="89"/>
      <c r="C52" s="89"/>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row>
    <row r="53" spans="1:33" x14ac:dyDescent="0.25">
      <c r="A53" s="89"/>
      <c r="B53" s="89"/>
      <c r="C53" s="89"/>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row>
    <row r="54" spans="1:33" x14ac:dyDescent="0.25">
      <c r="A54" s="89"/>
      <c r="B54" s="89"/>
      <c r="C54" s="89"/>
      <c r="D54" s="89"/>
      <c r="E54" s="89"/>
      <c r="F54" s="89"/>
      <c r="G54" s="89"/>
      <c r="H54" s="89"/>
      <c r="I54" s="89"/>
      <c r="J54" s="89"/>
      <c r="K54" s="89"/>
      <c r="L54" s="89"/>
      <c r="M54" s="89"/>
      <c r="N54" s="89"/>
      <c r="O54" s="89"/>
      <c r="P54" s="89"/>
      <c r="Q54" s="89"/>
      <c r="R54" s="89"/>
      <c r="S54" s="89"/>
      <c r="T54" s="89"/>
      <c r="U54" s="89"/>
      <c r="V54" s="89"/>
      <c r="W54" s="133"/>
      <c r="X54" s="89"/>
      <c r="Y54" s="89"/>
      <c r="Z54" s="89"/>
      <c r="AA54" s="89"/>
      <c r="AB54" s="89"/>
      <c r="AC54" s="89"/>
      <c r="AD54" s="89"/>
      <c r="AE54" s="89"/>
      <c r="AF54" s="89"/>
      <c r="AG54" s="89"/>
    </row>
    <row r="55" spans="1:33" x14ac:dyDescent="0.25">
      <c r="A55" s="89"/>
      <c r="B55" s="89"/>
      <c r="C55" s="89"/>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row>
    <row r="56" spans="1:33" x14ac:dyDescent="0.25">
      <c r="A56" s="89"/>
      <c r="B56" s="89"/>
      <c r="C56" s="89"/>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row>
    <row r="57" spans="1:33" x14ac:dyDescent="0.25">
      <c r="A57" s="89"/>
      <c r="B57" s="89"/>
      <c r="C57" s="89"/>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row>
    <row r="58" spans="1:33" x14ac:dyDescent="0.25">
      <c r="A58" s="89"/>
      <c r="B58" s="89"/>
      <c r="C58" s="89"/>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row>
    <row r="59" spans="1:33" x14ac:dyDescent="0.25">
      <c r="A59" s="89"/>
      <c r="B59" s="89"/>
      <c r="C59" s="89"/>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row>
    <row r="60" spans="1:33" x14ac:dyDescent="0.25">
      <c r="A60" s="89"/>
      <c r="B60" s="89"/>
      <c r="C60" s="89"/>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row>
    <row r="61" spans="1:33" x14ac:dyDescent="0.25">
      <c r="A61" s="89"/>
      <c r="B61" s="89"/>
      <c r="C61" s="89"/>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row>
    <row r="62" spans="1:33" x14ac:dyDescent="0.25">
      <c r="A62" s="89"/>
      <c r="B62" s="89"/>
      <c r="C62" s="89"/>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row>
    <row r="63" spans="1:33" x14ac:dyDescent="0.25">
      <c r="A63" s="89"/>
      <c r="B63" s="89"/>
      <c r="C63" s="89"/>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row>
    <row r="64" spans="1:33" x14ac:dyDescent="0.25">
      <c r="A64" s="89"/>
      <c r="B64" s="89"/>
      <c r="C64" s="89"/>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row>
    <row r="65" spans="1:33" x14ac:dyDescent="0.25">
      <c r="A65" s="89"/>
      <c r="B65" s="89"/>
      <c r="C65" s="89"/>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row>
    <row r="66" spans="1:33" x14ac:dyDescent="0.25">
      <c r="A66" s="89"/>
      <c r="B66" s="89"/>
      <c r="C66" s="89"/>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row>
    <row r="67" spans="1:33" x14ac:dyDescent="0.25">
      <c r="A67" s="89"/>
      <c r="B67" s="89"/>
      <c r="C67" s="89"/>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row>
    <row r="68" spans="1:33" x14ac:dyDescent="0.25">
      <c r="A68" s="89"/>
      <c r="B68" s="89"/>
      <c r="C68" s="89"/>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row>
    <row r="69" spans="1:33" s="90" customFormat="1" ht="39.75" customHeight="1" x14ac:dyDescent="0.25"/>
    <row r="70" spans="1:33" x14ac:dyDescent="0.25">
      <c r="A70" s="89"/>
      <c r="B70" s="89"/>
      <c r="C70" s="89"/>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row>
    <row r="71" spans="1:33" x14ac:dyDescent="0.25">
      <c r="A71" s="89"/>
      <c r="B71" s="89"/>
      <c r="C71" s="89"/>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row>
    <row r="72" spans="1:33" x14ac:dyDescent="0.25">
      <c r="A72" s="89"/>
      <c r="B72" s="89"/>
      <c r="C72" s="89"/>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row>
    <row r="73" spans="1:33" x14ac:dyDescent="0.25">
      <c r="A73" s="89"/>
      <c r="B73" s="89"/>
      <c r="C73" s="89"/>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row>
    <row r="74" spans="1:33" x14ac:dyDescent="0.25">
      <c r="A74" s="89"/>
      <c r="B74" s="89"/>
      <c r="C74" s="89"/>
      <c r="D74" s="89"/>
      <c r="E74" s="89"/>
      <c r="F74" s="89"/>
      <c r="G74" s="89"/>
      <c r="H74" s="89"/>
      <c r="I74" s="89"/>
      <c r="J74" s="89"/>
      <c r="K74" s="89"/>
      <c r="L74" s="89"/>
      <c r="M74" s="89"/>
      <c r="N74" s="89"/>
      <c r="O74" s="89"/>
      <c r="P74" s="89"/>
      <c r="Q74" s="89"/>
      <c r="R74" s="89"/>
      <c r="S74" s="89"/>
      <c r="T74" s="89"/>
      <c r="U74" s="89"/>
      <c r="V74" s="89"/>
      <c r="W74" s="89"/>
      <c r="X74" s="89"/>
      <c r="Y74" s="89"/>
      <c r="Z74" s="89"/>
      <c r="AA74" s="89"/>
      <c r="AB74" s="89"/>
      <c r="AC74" s="89"/>
      <c r="AD74" s="89"/>
      <c r="AE74" s="89"/>
      <c r="AF74" s="89"/>
      <c r="AG74" s="89"/>
    </row>
    <row r="75" spans="1:33" x14ac:dyDescent="0.25">
      <c r="A75" s="89"/>
      <c r="B75" s="89"/>
      <c r="C75" s="89"/>
      <c r="D75" s="89"/>
      <c r="E75" s="89"/>
      <c r="F75" s="89"/>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row>
    <row r="76" spans="1:33" x14ac:dyDescent="0.25">
      <c r="A76" s="89"/>
      <c r="B76" s="89"/>
      <c r="C76" s="89"/>
      <c r="D76" s="89"/>
      <c r="E76" s="89"/>
      <c r="F76" s="89"/>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row>
    <row r="77" spans="1:33" x14ac:dyDescent="0.25">
      <c r="A77" s="89"/>
      <c r="B77" s="89"/>
      <c r="C77" s="89"/>
      <c r="D77" s="89"/>
      <c r="E77" s="89"/>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row>
    <row r="78" spans="1:33" x14ac:dyDescent="0.25">
      <c r="A78" s="89"/>
      <c r="B78" s="89"/>
      <c r="C78" s="89"/>
      <c r="D78" s="89"/>
      <c r="E78" s="89"/>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row>
    <row r="79" spans="1:33" x14ac:dyDescent="0.25">
      <c r="A79" s="89"/>
      <c r="B79" s="89"/>
      <c r="C79" s="89"/>
      <c r="D79" s="89"/>
      <c r="E79" s="89"/>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row>
    <row r="80" spans="1:33" x14ac:dyDescent="0.25">
      <c r="A80" s="89"/>
      <c r="B80" s="89"/>
      <c r="C80" s="89"/>
      <c r="D80" s="89"/>
      <c r="E80" s="89"/>
      <c r="F80" s="89"/>
      <c r="G80" s="89"/>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89"/>
    </row>
    <row r="81" spans="1:33" x14ac:dyDescent="0.25">
      <c r="A81" s="89"/>
      <c r="B81" s="89"/>
      <c r="C81" s="89"/>
      <c r="D81" s="89"/>
      <c r="E81" s="89"/>
      <c r="F81" s="89"/>
      <c r="G81" s="89"/>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89"/>
    </row>
    <row r="82" spans="1:33" x14ac:dyDescent="0.25">
      <c r="A82" s="89"/>
      <c r="B82" s="89"/>
      <c r="C82" s="89"/>
      <c r="D82" s="89"/>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row>
    <row r="83" spans="1:33" x14ac:dyDescent="0.25">
      <c r="A83" s="89"/>
      <c r="B83" s="89"/>
      <c r="C83" s="89"/>
      <c r="D83" s="89"/>
      <c r="E83" s="89"/>
      <c r="F83" s="89"/>
      <c r="G83" s="89"/>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89"/>
    </row>
    <row r="84" spans="1:33" x14ac:dyDescent="0.25">
      <c r="A84" s="89"/>
      <c r="B84" s="89"/>
      <c r="C84" s="89"/>
      <c r="D84" s="89"/>
      <c r="E84" s="89"/>
      <c r="F84" s="89"/>
      <c r="G84" s="89"/>
      <c r="H84" s="89"/>
      <c r="I84" s="89"/>
      <c r="J84" s="89"/>
      <c r="K84" s="89"/>
      <c r="L84" s="89"/>
      <c r="M84" s="89"/>
      <c r="N84" s="89"/>
      <c r="O84" s="89"/>
      <c r="P84" s="89"/>
      <c r="Q84" s="89"/>
      <c r="R84" s="89"/>
      <c r="S84" s="89"/>
      <c r="T84" s="89"/>
      <c r="U84" s="89"/>
      <c r="V84" s="89"/>
      <c r="W84" s="89"/>
      <c r="X84" s="89"/>
      <c r="Y84" s="89"/>
      <c r="Z84" s="89"/>
      <c r="AA84" s="89"/>
      <c r="AB84" s="89"/>
      <c r="AC84" s="89"/>
      <c r="AD84" s="89"/>
      <c r="AE84" s="89"/>
      <c r="AF84" s="89"/>
      <c r="AG84" s="89"/>
    </row>
    <row r="85" spans="1:33" x14ac:dyDescent="0.25">
      <c r="A85" s="89"/>
      <c r="B85" s="89"/>
      <c r="C85" s="89"/>
      <c r="D85" s="89"/>
      <c r="E85" s="89"/>
      <c r="F85" s="89"/>
      <c r="G85" s="89"/>
      <c r="H85" s="89"/>
      <c r="I85" s="89"/>
      <c r="J85" s="89"/>
      <c r="K85" s="89"/>
      <c r="L85" s="89"/>
      <c r="M85" s="89"/>
      <c r="N85" s="89"/>
      <c r="O85" s="89"/>
      <c r="P85" s="89"/>
      <c r="Q85" s="89"/>
      <c r="R85" s="89"/>
      <c r="S85" s="89"/>
      <c r="T85" s="89"/>
      <c r="U85" s="89"/>
      <c r="V85" s="89"/>
      <c r="W85" s="89"/>
      <c r="X85" s="89"/>
      <c r="Y85" s="89"/>
      <c r="Z85" s="89"/>
      <c r="AA85" s="89"/>
      <c r="AB85" s="89"/>
      <c r="AC85" s="89"/>
      <c r="AD85" s="89"/>
      <c r="AE85" s="89"/>
      <c r="AF85" s="89"/>
      <c r="AG85" s="89"/>
    </row>
    <row r="86" spans="1:33" x14ac:dyDescent="0.25">
      <c r="A86" s="89"/>
      <c r="B86" s="89"/>
      <c r="C86" s="89"/>
      <c r="D86" s="89"/>
      <c r="E86" s="89"/>
      <c r="F86" s="89"/>
      <c r="G86" s="89"/>
      <c r="H86" s="89"/>
      <c r="I86" s="89"/>
      <c r="J86" s="89"/>
      <c r="K86" s="89"/>
      <c r="L86" s="89"/>
      <c r="M86" s="89"/>
      <c r="N86" s="89"/>
      <c r="O86" s="89"/>
      <c r="P86" s="89"/>
      <c r="Q86" s="89"/>
      <c r="R86" s="89"/>
      <c r="S86" s="89"/>
      <c r="T86" s="89"/>
      <c r="U86" s="89"/>
      <c r="V86" s="89"/>
      <c r="W86" s="89"/>
      <c r="X86" s="89"/>
      <c r="Y86" s="89"/>
      <c r="Z86" s="89"/>
      <c r="AA86" s="89"/>
      <c r="AB86" s="89"/>
      <c r="AC86" s="89"/>
      <c r="AD86" s="89"/>
      <c r="AE86" s="89"/>
      <c r="AF86" s="89"/>
      <c r="AG86" s="89"/>
    </row>
    <row r="87" spans="1:33" x14ac:dyDescent="0.25">
      <c r="A87" s="89"/>
      <c r="B87" s="89"/>
      <c r="C87" s="89"/>
      <c r="D87" s="89"/>
      <c r="E87" s="89"/>
      <c r="F87" s="89"/>
      <c r="G87" s="89"/>
      <c r="H87" s="89"/>
      <c r="I87" s="89"/>
      <c r="J87" s="89"/>
      <c r="K87" s="89"/>
      <c r="L87" s="89"/>
      <c r="M87" s="89"/>
      <c r="N87" s="89"/>
      <c r="O87" s="89"/>
      <c r="P87" s="89"/>
      <c r="Q87" s="89"/>
      <c r="R87" s="89"/>
      <c r="S87" s="89"/>
      <c r="T87" s="89"/>
      <c r="U87" s="89"/>
      <c r="V87" s="89"/>
      <c r="W87" s="89"/>
      <c r="X87" s="89"/>
      <c r="Y87" s="89"/>
      <c r="Z87" s="89"/>
      <c r="AA87" s="89"/>
      <c r="AB87" s="89"/>
      <c r="AC87" s="89"/>
      <c r="AD87" s="89"/>
      <c r="AE87" s="89"/>
      <c r="AF87" s="89"/>
      <c r="AG87" s="89"/>
    </row>
    <row r="88" spans="1:33" x14ac:dyDescent="0.25">
      <c r="A88" s="89"/>
      <c r="B88" s="89"/>
      <c r="C88" s="89"/>
      <c r="D88" s="89"/>
      <c r="E88" s="89"/>
      <c r="F88" s="89"/>
      <c r="G88" s="89"/>
      <c r="H88" s="89"/>
      <c r="I88" s="89"/>
      <c r="J88" s="89"/>
      <c r="K88" s="89"/>
      <c r="L88" s="89"/>
      <c r="M88" s="89"/>
      <c r="N88" s="89"/>
      <c r="O88" s="89"/>
      <c r="P88" s="89"/>
      <c r="Q88" s="89"/>
      <c r="R88" s="89"/>
      <c r="S88" s="89"/>
      <c r="T88" s="89"/>
      <c r="U88" s="89"/>
      <c r="V88" s="89"/>
      <c r="W88" s="89"/>
      <c r="X88" s="89"/>
      <c r="Y88" s="89"/>
      <c r="Z88" s="89"/>
      <c r="AA88" s="89"/>
      <c r="AB88" s="89"/>
      <c r="AC88" s="89"/>
      <c r="AD88" s="89"/>
      <c r="AE88" s="89"/>
      <c r="AF88" s="89"/>
      <c r="AG88" s="89"/>
    </row>
    <row r="89" spans="1:33" x14ac:dyDescent="0.25">
      <c r="A89" s="89"/>
      <c r="B89" s="89"/>
      <c r="C89" s="89"/>
      <c r="D89" s="89"/>
      <c r="E89" s="89"/>
      <c r="F89" s="89"/>
      <c r="G89" s="89"/>
      <c r="H89" s="89"/>
      <c r="I89" s="89"/>
      <c r="J89" s="89"/>
      <c r="K89" s="89"/>
      <c r="L89" s="89"/>
      <c r="M89" s="89"/>
      <c r="N89" s="89"/>
      <c r="O89" s="89"/>
      <c r="P89" s="89"/>
      <c r="Q89" s="89"/>
      <c r="R89" s="89"/>
      <c r="S89" s="89"/>
      <c r="T89" s="89"/>
      <c r="U89" s="89"/>
      <c r="V89" s="89"/>
      <c r="W89" s="89"/>
      <c r="X89" s="89"/>
      <c r="Y89" s="89"/>
      <c r="Z89" s="89"/>
      <c r="AA89" s="89"/>
      <c r="AB89" s="89"/>
      <c r="AC89" s="89"/>
      <c r="AD89" s="89"/>
      <c r="AE89" s="89"/>
      <c r="AF89" s="89"/>
      <c r="AG89" s="89"/>
    </row>
    <row r="90" spans="1:33" x14ac:dyDescent="0.25">
      <c r="A90" s="89"/>
      <c r="B90" s="89"/>
      <c r="C90" s="89"/>
      <c r="D90" s="89"/>
      <c r="E90" s="89"/>
      <c r="F90" s="89"/>
      <c r="G90" s="89"/>
      <c r="H90" s="89"/>
      <c r="I90" s="89"/>
      <c r="J90" s="89"/>
      <c r="K90" s="89"/>
      <c r="L90" s="89"/>
      <c r="M90" s="89"/>
      <c r="N90" s="89"/>
      <c r="O90" s="89"/>
      <c r="P90" s="89"/>
      <c r="Q90" s="89"/>
      <c r="R90" s="89"/>
      <c r="S90" s="89"/>
      <c r="T90" s="89"/>
      <c r="U90" s="89"/>
      <c r="V90" s="89"/>
      <c r="W90" s="89"/>
      <c r="X90" s="89"/>
      <c r="Y90" s="89"/>
      <c r="Z90" s="89"/>
      <c r="AA90" s="89"/>
      <c r="AB90" s="89"/>
      <c r="AC90" s="89"/>
      <c r="AD90" s="89"/>
      <c r="AE90" s="89"/>
      <c r="AF90" s="89"/>
      <c r="AG90" s="89"/>
    </row>
    <row r="91" spans="1:33" x14ac:dyDescent="0.25">
      <c r="A91" s="89"/>
      <c r="B91" s="89"/>
      <c r="C91" s="89"/>
      <c r="D91" s="89"/>
      <c r="E91" s="89"/>
      <c r="F91" s="89"/>
      <c r="G91" s="89"/>
      <c r="H91" s="89"/>
      <c r="I91" s="89"/>
      <c r="J91" s="89"/>
      <c r="K91" s="89"/>
      <c r="L91" s="89"/>
      <c r="M91" s="89"/>
      <c r="N91" s="89"/>
      <c r="O91" s="89"/>
      <c r="P91" s="89"/>
      <c r="Q91" s="89"/>
      <c r="R91" s="89"/>
      <c r="S91" s="89"/>
      <c r="T91" s="89"/>
      <c r="U91" s="89"/>
      <c r="V91" s="89"/>
      <c r="W91" s="89"/>
      <c r="X91" s="89"/>
      <c r="Y91" s="89"/>
      <c r="Z91" s="89"/>
      <c r="AA91" s="89"/>
      <c r="AB91" s="89"/>
      <c r="AC91" s="89"/>
      <c r="AD91" s="89"/>
      <c r="AE91" s="89"/>
      <c r="AF91" s="89"/>
      <c r="AG91" s="89"/>
    </row>
    <row r="92" spans="1:33" x14ac:dyDescent="0.25">
      <c r="A92" s="89"/>
      <c r="B92" s="89"/>
      <c r="C92" s="89"/>
      <c r="D92" s="89"/>
      <c r="E92" s="89"/>
      <c r="F92" s="89"/>
      <c r="G92" s="89"/>
      <c r="H92" s="89"/>
      <c r="I92" s="89"/>
      <c r="J92" s="89"/>
      <c r="K92" s="89"/>
      <c r="L92" s="89"/>
      <c r="M92" s="89"/>
      <c r="N92" s="89"/>
      <c r="O92" s="89"/>
      <c r="P92" s="89"/>
      <c r="Q92" s="89"/>
      <c r="R92" s="89"/>
      <c r="S92" s="89"/>
      <c r="T92" s="89"/>
      <c r="U92" s="89"/>
      <c r="V92" s="89"/>
      <c r="W92" s="89"/>
      <c r="X92" s="89"/>
      <c r="Y92" s="89"/>
      <c r="Z92" s="89"/>
      <c r="AA92" s="89"/>
      <c r="AB92" s="89"/>
      <c r="AC92" s="89"/>
      <c r="AD92" s="89"/>
      <c r="AE92" s="89"/>
      <c r="AF92" s="89"/>
      <c r="AG92" s="89"/>
    </row>
    <row r="93" spans="1:33" x14ac:dyDescent="0.25">
      <c r="A93" s="89"/>
      <c r="B93" s="89"/>
      <c r="C93" s="89"/>
      <c r="D93" s="89"/>
      <c r="E93" s="89"/>
      <c r="F93" s="89"/>
      <c r="G93" s="89"/>
      <c r="H93" s="89"/>
      <c r="I93" s="89"/>
      <c r="J93" s="89"/>
      <c r="K93" s="89"/>
      <c r="L93" s="89"/>
      <c r="M93" s="89"/>
      <c r="N93" s="89"/>
      <c r="O93" s="89"/>
      <c r="P93" s="89"/>
      <c r="Q93" s="89"/>
      <c r="R93" s="89"/>
      <c r="S93" s="89"/>
      <c r="T93" s="89"/>
      <c r="U93" s="89"/>
      <c r="V93" s="89"/>
      <c r="W93" s="89"/>
      <c r="X93" s="89"/>
      <c r="Y93" s="89"/>
      <c r="Z93" s="89"/>
      <c r="AA93" s="89"/>
      <c r="AB93" s="89"/>
      <c r="AC93" s="89"/>
      <c r="AD93" s="89"/>
      <c r="AE93" s="89"/>
      <c r="AF93" s="89"/>
      <c r="AG93" s="89"/>
    </row>
    <row r="94" spans="1:33" x14ac:dyDescent="0.25">
      <c r="A94" s="89"/>
      <c r="B94" s="89"/>
      <c r="C94" s="89"/>
      <c r="D94" s="89"/>
      <c r="E94" s="89"/>
      <c r="F94" s="89"/>
      <c r="G94" s="89"/>
      <c r="H94" s="89"/>
      <c r="I94" s="89"/>
      <c r="J94" s="89"/>
      <c r="K94" s="89"/>
      <c r="L94" s="89"/>
      <c r="M94" s="89"/>
      <c r="N94" s="89"/>
      <c r="O94" s="89"/>
      <c r="P94" s="89"/>
      <c r="Q94" s="89"/>
      <c r="R94" s="89"/>
      <c r="S94" s="89"/>
      <c r="T94" s="89"/>
      <c r="U94" s="89"/>
      <c r="V94" s="89"/>
      <c r="W94" s="89"/>
      <c r="X94" s="89"/>
      <c r="Y94" s="89"/>
      <c r="Z94" s="89"/>
      <c r="AA94" s="89"/>
      <c r="AB94" s="89"/>
      <c r="AC94" s="89"/>
      <c r="AD94" s="89"/>
      <c r="AE94" s="89"/>
      <c r="AF94" s="89"/>
      <c r="AG94" s="89"/>
    </row>
    <row r="95" spans="1:33" x14ac:dyDescent="0.25">
      <c r="A95" s="89"/>
      <c r="B95" s="89"/>
      <c r="C95" s="89"/>
      <c r="D95" s="89"/>
      <c r="E95" s="89"/>
      <c r="F95" s="89"/>
      <c r="G95" s="89"/>
      <c r="H95" s="89"/>
      <c r="I95" s="89"/>
      <c r="J95" s="89"/>
      <c r="K95" s="89"/>
      <c r="L95" s="89"/>
      <c r="M95" s="89"/>
      <c r="N95" s="89"/>
      <c r="O95" s="89"/>
      <c r="P95" s="89"/>
      <c r="Q95" s="89"/>
      <c r="R95" s="89"/>
      <c r="S95" s="89"/>
      <c r="T95" s="89"/>
      <c r="U95" s="89"/>
      <c r="V95" s="89"/>
      <c r="W95" s="89"/>
      <c r="X95" s="89"/>
      <c r="Y95" s="89"/>
      <c r="Z95" s="89"/>
      <c r="AA95" s="89"/>
      <c r="AB95" s="89"/>
      <c r="AC95" s="89"/>
      <c r="AD95" s="89"/>
      <c r="AE95" s="89"/>
      <c r="AF95" s="89"/>
      <c r="AG95" s="89"/>
    </row>
    <row r="96" spans="1:33" x14ac:dyDescent="0.25">
      <c r="A96" s="89"/>
      <c r="B96" s="89"/>
      <c r="C96" s="89"/>
      <c r="D96" s="89"/>
      <c r="E96" s="89"/>
      <c r="F96" s="89"/>
      <c r="G96" s="89"/>
      <c r="H96" s="89"/>
      <c r="I96" s="89"/>
      <c r="J96" s="89"/>
      <c r="K96" s="89"/>
      <c r="L96" s="89"/>
      <c r="M96" s="89"/>
      <c r="N96" s="89"/>
      <c r="O96" s="89"/>
      <c r="P96" s="89"/>
      <c r="Q96" s="89"/>
      <c r="R96" s="89"/>
      <c r="S96" s="89"/>
      <c r="T96" s="89"/>
      <c r="U96" s="89"/>
      <c r="V96" s="89"/>
      <c r="W96" s="89"/>
      <c r="X96" s="89"/>
      <c r="Y96" s="89"/>
      <c r="Z96" s="89"/>
      <c r="AA96" s="89"/>
      <c r="AB96" s="89"/>
      <c r="AC96" s="89"/>
      <c r="AD96" s="89"/>
      <c r="AE96" s="89"/>
      <c r="AF96" s="89"/>
      <c r="AG96" s="89"/>
    </row>
    <row r="97" spans="1:33"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row>
    <row r="98" spans="1:33" x14ac:dyDescent="0.25">
      <c r="A98" s="89"/>
      <c r="B98" s="89"/>
      <c r="C98" s="89"/>
      <c r="D98" s="89"/>
      <c r="E98" s="89"/>
      <c r="F98" s="89"/>
      <c r="G98" s="89"/>
      <c r="H98" s="89"/>
      <c r="I98" s="89"/>
      <c r="J98" s="89"/>
      <c r="K98" s="89"/>
      <c r="L98" s="89"/>
      <c r="M98" s="89"/>
      <c r="N98" s="89"/>
      <c r="O98" s="89"/>
      <c r="P98" s="89"/>
      <c r="Q98" s="89"/>
      <c r="R98" s="89"/>
      <c r="S98" s="89"/>
      <c r="T98" s="89"/>
      <c r="U98" s="89"/>
      <c r="V98" s="89"/>
      <c r="W98" s="89"/>
      <c r="X98" s="89"/>
      <c r="Y98" s="89"/>
      <c r="Z98" s="89"/>
      <c r="AA98" s="89"/>
      <c r="AB98" s="89"/>
      <c r="AC98" s="89"/>
      <c r="AD98" s="89"/>
      <c r="AE98" s="89"/>
      <c r="AF98" s="89"/>
      <c r="AG98" s="89"/>
    </row>
    <row r="99" spans="1:33" x14ac:dyDescent="0.25">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row>
    <row r="100" spans="1:33" x14ac:dyDescent="0.25">
      <c r="A100" s="89"/>
      <c r="B100" s="89"/>
      <c r="C100" s="89"/>
      <c r="D100" s="89"/>
      <c r="E100" s="89"/>
      <c r="F100" s="89"/>
      <c r="G100" s="89"/>
      <c r="H100" s="89"/>
      <c r="I100" s="89"/>
      <c r="J100" s="89"/>
      <c r="K100" s="89"/>
      <c r="L100" s="89"/>
      <c r="M100" s="89"/>
      <c r="N100" s="89"/>
      <c r="O100" s="89"/>
      <c r="P100" s="89"/>
      <c r="Q100" s="89"/>
      <c r="R100" s="89"/>
      <c r="S100" s="89"/>
      <c r="T100" s="89"/>
      <c r="U100" s="89"/>
      <c r="V100" s="89"/>
      <c r="W100" s="89"/>
      <c r="X100" s="89"/>
      <c r="Y100" s="89"/>
      <c r="Z100" s="89"/>
      <c r="AA100" s="89"/>
      <c r="AB100" s="89"/>
      <c r="AC100" s="89"/>
      <c r="AD100" s="89"/>
      <c r="AE100" s="89"/>
      <c r="AF100" s="89"/>
      <c r="AG100" s="89"/>
    </row>
    <row r="101" spans="1:33" x14ac:dyDescent="0.25">
      <c r="A101" s="89"/>
      <c r="B101" s="89"/>
      <c r="C101" s="89"/>
      <c r="D101" s="89"/>
      <c r="E101" s="89"/>
      <c r="F101" s="89"/>
      <c r="G101" s="89"/>
      <c r="H101" s="89"/>
      <c r="I101" s="89"/>
      <c r="J101" s="89"/>
      <c r="K101" s="89"/>
      <c r="L101" s="89"/>
      <c r="M101" s="89"/>
      <c r="N101" s="89"/>
      <c r="O101" s="89"/>
      <c r="P101" s="89"/>
      <c r="Q101" s="89"/>
      <c r="R101" s="89"/>
      <c r="S101" s="89"/>
      <c r="T101" s="89"/>
      <c r="U101" s="89"/>
      <c r="V101" s="89"/>
      <c r="W101" s="89"/>
      <c r="X101" s="89"/>
      <c r="Y101" s="89"/>
      <c r="Z101" s="89"/>
      <c r="AA101" s="89"/>
      <c r="AB101" s="89"/>
      <c r="AC101" s="89"/>
      <c r="AD101" s="89"/>
      <c r="AE101" s="89"/>
      <c r="AF101" s="89"/>
      <c r="AG101" s="89"/>
    </row>
    <row r="102" spans="1:33" x14ac:dyDescent="0.25">
      <c r="A102" s="89"/>
      <c r="B102" s="89"/>
      <c r="C102" s="89"/>
      <c r="D102" s="89"/>
      <c r="E102" s="89"/>
      <c r="F102" s="89"/>
      <c r="G102" s="89"/>
      <c r="H102" s="89"/>
      <c r="I102" s="89"/>
      <c r="J102" s="89"/>
      <c r="K102" s="89"/>
      <c r="L102" s="89"/>
      <c r="M102" s="89"/>
      <c r="N102" s="89"/>
      <c r="O102" s="89"/>
      <c r="P102" s="89"/>
      <c r="Q102" s="89"/>
      <c r="R102" s="89"/>
      <c r="S102" s="89"/>
      <c r="T102" s="89"/>
      <c r="U102" s="89"/>
      <c r="V102" s="89"/>
      <c r="W102" s="89"/>
      <c r="X102" s="89"/>
      <c r="Y102" s="89"/>
      <c r="Z102" s="89"/>
      <c r="AA102" s="89"/>
      <c r="AB102" s="89"/>
      <c r="AC102" s="89"/>
      <c r="AD102" s="89"/>
      <c r="AE102" s="89"/>
      <c r="AF102" s="89"/>
      <c r="AG102" s="89"/>
    </row>
    <row r="103" spans="1:33" x14ac:dyDescent="0.25">
      <c r="A103" s="89"/>
      <c r="B103" s="89"/>
      <c r="C103" s="89"/>
      <c r="D103" s="89"/>
      <c r="E103" s="89"/>
      <c r="F103" s="89"/>
      <c r="G103" s="89"/>
      <c r="H103" s="89"/>
      <c r="I103" s="89"/>
      <c r="J103" s="89"/>
      <c r="K103" s="89"/>
      <c r="L103" s="89"/>
      <c r="M103" s="89"/>
      <c r="N103" s="89"/>
      <c r="O103" s="89"/>
      <c r="P103" s="89"/>
      <c r="Q103" s="89"/>
      <c r="R103" s="89"/>
      <c r="S103" s="89"/>
      <c r="T103" s="89"/>
      <c r="U103" s="89"/>
      <c r="V103" s="89"/>
      <c r="W103" s="89"/>
      <c r="X103" s="89"/>
      <c r="Y103" s="89"/>
      <c r="Z103" s="89"/>
      <c r="AA103" s="89"/>
      <c r="AB103" s="89"/>
      <c r="AC103" s="89"/>
      <c r="AD103" s="89"/>
      <c r="AE103" s="89"/>
      <c r="AF103" s="89"/>
      <c r="AG103" s="89"/>
    </row>
    <row r="104" spans="1:33" x14ac:dyDescent="0.25">
      <c r="A104" s="89"/>
      <c r="B104" s="89"/>
      <c r="C104" s="89"/>
      <c r="D104" s="89"/>
      <c r="E104" s="89"/>
      <c r="F104" s="89"/>
      <c r="G104" s="89"/>
      <c r="H104" s="89"/>
      <c r="I104" s="89"/>
      <c r="J104" s="89"/>
      <c r="K104" s="89"/>
      <c r="L104" s="89"/>
      <c r="M104" s="89"/>
      <c r="N104" s="89"/>
      <c r="O104" s="89"/>
      <c r="P104" s="89"/>
      <c r="Q104" s="89"/>
      <c r="R104" s="89"/>
      <c r="S104" s="89"/>
      <c r="T104" s="89"/>
      <c r="U104" s="89"/>
      <c r="V104" s="89"/>
      <c r="W104" s="89"/>
      <c r="X104" s="89"/>
      <c r="Y104" s="89"/>
      <c r="Z104" s="89"/>
      <c r="AA104" s="89"/>
      <c r="AB104" s="89"/>
      <c r="AC104" s="89"/>
      <c r="AD104" s="89"/>
      <c r="AE104" s="89"/>
      <c r="AF104" s="89"/>
      <c r="AG104" s="89"/>
    </row>
    <row r="105" spans="1:33" x14ac:dyDescent="0.25">
      <c r="A105" s="89"/>
      <c r="B105" s="89"/>
      <c r="C105" s="89"/>
      <c r="D105" s="89"/>
      <c r="E105" s="89"/>
      <c r="F105" s="89"/>
      <c r="G105" s="89"/>
      <c r="H105" s="89"/>
      <c r="I105" s="89"/>
      <c r="J105" s="89"/>
      <c r="K105" s="89"/>
      <c r="L105" s="89"/>
      <c r="M105" s="89"/>
      <c r="N105" s="89"/>
      <c r="O105" s="89"/>
      <c r="P105" s="89"/>
      <c r="Q105" s="89"/>
      <c r="R105" s="89"/>
      <c r="S105" s="89"/>
      <c r="T105" s="89"/>
      <c r="U105" s="89"/>
      <c r="V105" s="89"/>
      <c r="W105" s="89"/>
      <c r="X105" s="89"/>
      <c r="Y105" s="89"/>
      <c r="Z105" s="89"/>
      <c r="AA105" s="89"/>
      <c r="AB105" s="89"/>
      <c r="AC105" s="89"/>
      <c r="AD105" s="89"/>
      <c r="AE105" s="89"/>
      <c r="AF105" s="89"/>
      <c r="AG105" s="89"/>
    </row>
    <row r="106" spans="1:33" x14ac:dyDescent="0.25">
      <c r="A106" s="89"/>
      <c r="B106" s="89"/>
      <c r="C106" s="89"/>
      <c r="D106" s="89"/>
      <c r="E106" s="89"/>
      <c r="F106" s="89"/>
      <c r="G106" s="89"/>
      <c r="H106" s="89"/>
      <c r="I106" s="89"/>
      <c r="J106" s="89"/>
      <c r="K106" s="89"/>
      <c r="L106" s="89"/>
      <c r="M106" s="89"/>
      <c r="N106" s="89"/>
      <c r="O106" s="89"/>
      <c r="P106" s="89"/>
      <c r="Q106" s="89"/>
      <c r="R106" s="89"/>
      <c r="S106" s="89"/>
      <c r="T106" s="89"/>
      <c r="U106" s="89"/>
      <c r="V106" s="89"/>
      <c r="W106" s="89"/>
      <c r="X106" s="89"/>
      <c r="Y106" s="89"/>
      <c r="Z106" s="89"/>
      <c r="AA106" s="89"/>
      <c r="AB106" s="89"/>
      <c r="AC106" s="89"/>
      <c r="AD106" s="89"/>
      <c r="AE106" s="89"/>
      <c r="AF106" s="89"/>
      <c r="AG106" s="89"/>
    </row>
    <row r="107" spans="1:33" x14ac:dyDescent="0.25">
      <c r="A107" s="89"/>
      <c r="B107" s="89"/>
      <c r="C107" s="89"/>
      <c r="D107" s="89"/>
      <c r="E107" s="89"/>
      <c r="F107" s="89"/>
      <c r="G107" s="89"/>
      <c r="H107" s="89"/>
      <c r="I107" s="89"/>
      <c r="J107" s="89"/>
      <c r="K107" s="89"/>
      <c r="L107" s="89"/>
      <c r="M107" s="89"/>
      <c r="N107" s="89"/>
      <c r="O107" s="89"/>
      <c r="P107" s="89"/>
      <c r="Q107" s="89"/>
      <c r="R107" s="89"/>
      <c r="S107" s="89"/>
      <c r="T107" s="89"/>
      <c r="U107" s="89"/>
      <c r="V107" s="89"/>
      <c r="W107" s="89"/>
      <c r="X107" s="89"/>
      <c r="Y107" s="89"/>
      <c r="Z107" s="89"/>
      <c r="AA107" s="89"/>
      <c r="AB107" s="89"/>
      <c r="AC107" s="89"/>
      <c r="AD107" s="89"/>
      <c r="AE107" s="89"/>
      <c r="AF107" s="89"/>
      <c r="AG107" s="89"/>
    </row>
    <row r="108" spans="1:33" x14ac:dyDescent="0.25">
      <c r="A108" s="89"/>
      <c r="B108" s="89"/>
      <c r="C108" s="89"/>
      <c r="D108" s="89"/>
      <c r="E108" s="89"/>
      <c r="F108" s="89"/>
      <c r="G108" s="89"/>
      <c r="H108" s="89"/>
      <c r="I108" s="89"/>
      <c r="J108" s="89"/>
      <c r="K108" s="89"/>
      <c r="L108" s="89"/>
      <c r="M108" s="89"/>
      <c r="N108" s="89"/>
      <c r="O108" s="89"/>
      <c r="P108" s="89"/>
      <c r="Q108" s="89"/>
      <c r="R108" s="89"/>
      <c r="S108" s="89"/>
      <c r="T108" s="89"/>
      <c r="U108" s="89"/>
      <c r="V108" s="89"/>
      <c r="W108" s="89"/>
      <c r="X108" s="89"/>
      <c r="Y108" s="89"/>
      <c r="Z108" s="89"/>
      <c r="AA108" s="89"/>
      <c r="AB108" s="89"/>
      <c r="AC108" s="89"/>
      <c r="AD108" s="89"/>
      <c r="AE108" s="89"/>
      <c r="AF108" s="89"/>
      <c r="AG108" s="89"/>
    </row>
    <row r="109" spans="1:33" x14ac:dyDescent="0.25">
      <c r="A109" s="89"/>
      <c r="B109" s="89"/>
      <c r="C109" s="89"/>
      <c r="D109" s="89"/>
      <c r="E109" s="89"/>
      <c r="F109" s="89"/>
      <c r="G109" s="89"/>
      <c r="H109" s="89"/>
      <c r="I109" s="89"/>
      <c r="J109" s="89"/>
      <c r="K109" s="89"/>
      <c r="L109" s="89"/>
      <c r="M109" s="89"/>
      <c r="N109" s="89"/>
      <c r="O109" s="89"/>
      <c r="P109" s="89"/>
      <c r="Q109" s="89"/>
      <c r="R109" s="89"/>
      <c r="S109" s="89"/>
      <c r="T109" s="89"/>
      <c r="U109" s="89"/>
      <c r="V109" s="89"/>
      <c r="W109" s="89"/>
      <c r="X109" s="89"/>
      <c r="Y109" s="89"/>
      <c r="Z109" s="89"/>
      <c r="AA109" s="89"/>
      <c r="AB109" s="89"/>
      <c r="AC109" s="89"/>
      <c r="AD109" s="89"/>
      <c r="AE109" s="89"/>
      <c r="AF109" s="89"/>
      <c r="AG109" s="89"/>
    </row>
    <row r="110" spans="1:33" x14ac:dyDescent="0.25">
      <c r="A110" s="89"/>
      <c r="B110" s="89"/>
      <c r="C110" s="89"/>
      <c r="D110" s="89"/>
      <c r="E110" s="89"/>
      <c r="F110" s="89"/>
      <c r="G110" s="89"/>
      <c r="H110" s="89"/>
      <c r="I110" s="89"/>
      <c r="J110" s="89"/>
      <c r="K110" s="89"/>
      <c r="L110" s="89"/>
      <c r="M110" s="89"/>
      <c r="N110" s="89"/>
      <c r="O110" s="89"/>
      <c r="P110" s="89"/>
      <c r="Q110" s="89"/>
      <c r="R110" s="89"/>
      <c r="S110" s="89"/>
      <c r="T110" s="89"/>
      <c r="U110" s="89"/>
      <c r="V110" s="89"/>
      <c r="W110" s="89"/>
      <c r="X110" s="89"/>
      <c r="Y110" s="89"/>
      <c r="Z110" s="89"/>
      <c r="AA110" s="89"/>
      <c r="AB110" s="89"/>
      <c r="AC110" s="89"/>
      <c r="AD110" s="89"/>
      <c r="AE110" s="89"/>
      <c r="AF110" s="89"/>
      <c r="AG110" s="89"/>
    </row>
    <row r="111" spans="1:33" x14ac:dyDescent="0.25">
      <c r="A111" s="89"/>
      <c r="B111" s="89"/>
      <c r="C111" s="89"/>
      <c r="D111" s="89"/>
      <c r="E111" s="89"/>
      <c r="F111" s="89"/>
      <c r="G111" s="89"/>
      <c r="H111" s="89"/>
      <c r="I111" s="89"/>
      <c r="J111" s="89"/>
      <c r="K111" s="89"/>
      <c r="L111" s="89"/>
      <c r="M111" s="89"/>
      <c r="N111" s="89"/>
      <c r="O111" s="89"/>
      <c r="P111" s="89"/>
      <c r="Q111" s="89"/>
      <c r="R111" s="89"/>
      <c r="S111" s="89"/>
      <c r="T111" s="89"/>
      <c r="U111" s="89"/>
      <c r="V111" s="89"/>
      <c r="W111" s="89"/>
      <c r="X111" s="89"/>
      <c r="Y111" s="89"/>
      <c r="Z111" s="89"/>
      <c r="AA111" s="89"/>
      <c r="AB111" s="89"/>
      <c r="AC111" s="89"/>
      <c r="AD111" s="89"/>
      <c r="AE111" s="89"/>
      <c r="AF111" s="89"/>
      <c r="AG111" s="89"/>
    </row>
    <row r="112" spans="1:33" x14ac:dyDescent="0.25">
      <c r="A112" s="89"/>
      <c r="B112" s="89"/>
      <c r="C112" s="89"/>
      <c r="D112" s="89"/>
      <c r="E112" s="89"/>
      <c r="F112" s="89"/>
      <c r="G112" s="89"/>
      <c r="H112" s="89"/>
      <c r="I112" s="89"/>
      <c r="J112" s="89"/>
      <c r="K112" s="89"/>
      <c r="L112" s="89"/>
      <c r="M112" s="89"/>
      <c r="N112" s="89"/>
      <c r="O112" s="89"/>
      <c r="P112" s="89"/>
      <c r="Q112" s="89"/>
      <c r="R112" s="89"/>
      <c r="S112" s="89"/>
      <c r="T112" s="89"/>
      <c r="U112" s="89"/>
      <c r="V112" s="89"/>
      <c r="W112" s="89"/>
      <c r="X112" s="89"/>
      <c r="Y112" s="89"/>
      <c r="Z112" s="89"/>
      <c r="AA112" s="89"/>
      <c r="AB112" s="89"/>
      <c r="AC112" s="89"/>
      <c r="AD112" s="89"/>
      <c r="AE112" s="89"/>
      <c r="AF112" s="89"/>
      <c r="AG112" s="89"/>
    </row>
    <row r="113" spans="1:33" x14ac:dyDescent="0.25">
      <c r="A113" s="89"/>
      <c r="B113" s="89"/>
      <c r="C113" s="89"/>
      <c r="D113" s="89"/>
      <c r="E113" s="89"/>
      <c r="F113" s="89"/>
      <c r="G113" s="89"/>
      <c r="H113" s="89"/>
      <c r="I113" s="89"/>
      <c r="J113" s="89"/>
      <c r="K113" s="89"/>
      <c r="L113" s="89"/>
      <c r="M113" s="89"/>
      <c r="N113" s="89"/>
      <c r="O113" s="89"/>
      <c r="P113" s="89"/>
      <c r="Q113" s="89"/>
      <c r="R113" s="89"/>
      <c r="S113" s="89"/>
      <c r="T113" s="89"/>
      <c r="U113" s="89"/>
      <c r="V113" s="89"/>
      <c r="W113" s="89"/>
      <c r="X113" s="89"/>
      <c r="Y113" s="89"/>
      <c r="Z113" s="89"/>
      <c r="AA113" s="89"/>
      <c r="AB113" s="89"/>
      <c r="AC113" s="89"/>
      <c r="AD113" s="89"/>
      <c r="AE113" s="89"/>
      <c r="AF113" s="89"/>
      <c r="AG113" s="89"/>
    </row>
    <row r="114" spans="1:33" x14ac:dyDescent="0.25">
      <c r="A114" s="89"/>
      <c r="B114" s="89"/>
      <c r="C114" s="89"/>
      <c r="D114" s="89"/>
      <c r="E114" s="89"/>
      <c r="F114" s="89"/>
      <c r="G114" s="89"/>
      <c r="H114" s="89"/>
      <c r="I114" s="89"/>
      <c r="J114" s="89"/>
      <c r="K114" s="89"/>
      <c r="L114" s="89"/>
      <c r="M114" s="89"/>
      <c r="N114" s="89"/>
      <c r="O114" s="89"/>
      <c r="P114" s="89"/>
      <c r="Q114" s="89"/>
      <c r="R114" s="89"/>
      <c r="S114" s="89"/>
      <c r="T114" s="89"/>
      <c r="U114" s="89"/>
      <c r="V114" s="89"/>
      <c r="W114" s="89"/>
      <c r="X114" s="89"/>
      <c r="Y114" s="89"/>
      <c r="Z114" s="89"/>
      <c r="AA114" s="89"/>
      <c r="AB114" s="89"/>
      <c r="AC114" s="89"/>
      <c r="AD114" s="89"/>
      <c r="AE114" s="89"/>
      <c r="AF114" s="89"/>
      <c r="AG114" s="89"/>
    </row>
    <row r="115" spans="1:33" x14ac:dyDescent="0.25">
      <c r="A115" s="89"/>
      <c r="B115" s="89"/>
      <c r="C115" s="89"/>
      <c r="D115" s="89"/>
      <c r="E115" s="89"/>
      <c r="F115" s="89"/>
      <c r="G115" s="89"/>
      <c r="H115" s="89"/>
      <c r="I115" s="89"/>
      <c r="J115" s="89"/>
      <c r="K115" s="89"/>
      <c r="L115" s="89"/>
      <c r="M115" s="89"/>
      <c r="N115" s="89"/>
      <c r="O115" s="89"/>
      <c r="P115" s="89"/>
      <c r="Q115" s="89"/>
      <c r="R115" s="89"/>
      <c r="S115" s="89"/>
      <c r="T115" s="89"/>
      <c r="U115" s="89"/>
      <c r="V115" s="89"/>
      <c r="W115" s="89"/>
      <c r="X115" s="89"/>
      <c r="Y115" s="89"/>
      <c r="Z115" s="89"/>
      <c r="AA115" s="89"/>
      <c r="AB115" s="89"/>
      <c r="AC115" s="89"/>
      <c r="AD115" s="89"/>
      <c r="AE115" s="89"/>
      <c r="AF115" s="89"/>
      <c r="AG115" s="89"/>
    </row>
    <row r="116" spans="1:33" x14ac:dyDescent="0.25">
      <c r="A116" s="89"/>
      <c r="B116" s="89"/>
      <c r="C116" s="89"/>
      <c r="D116" s="89"/>
      <c r="E116" s="89"/>
      <c r="F116" s="89"/>
      <c r="G116" s="89"/>
      <c r="H116" s="89"/>
      <c r="I116" s="89"/>
      <c r="J116" s="89"/>
      <c r="K116" s="89"/>
      <c r="L116" s="89"/>
      <c r="M116" s="89"/>
      <c r="N116" s="89"/>
      <c r="O116" s="89"/>
      <c r="P116" s="89"/>
      <c r="Q116" s="89"/>
      <c r="R116" s="89"/>
      <c r="S116" s="89"/>
      <c r="T116" s="89"/>
      <c r="U116" s="89"/>
      <c r="V116" s="89"/>
      <c r="W116" s="89"/>
      <c r="X116" s="89"/>
      <c r="Y116" s="89"/>
      <c r="Z116" s="89"/>
      <c r="AA116" s="89"/>
      <c r="AB116" s="89"/>
      <c r="AC116" s="89"/>
      <c r="AD116" s="89"/>
      <c r="AE116" s="89"/>
      <c r="AF116" s="89"/>
      <c r="AG116" s="89"/>
    </row>
    <row r="117" spans="1:33" x14ac:dyDescent="0.25">
      <c r="A117" s="89"/>
      <c r="B117" s="89"/>
      <c r="C117" s="89"/>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89"/>
      <c r="AB117" s="89"/>
      <c r="AC117" s="89"/>
      <c r="AD117" s="89"/>
      <c r="AE117" s="89"/>
      <c r="AF117" s="89"/>
      <c r="AG117" s="89"/>
    </row>
    <row r="118" spans="1:33" x14ac:dyDescent="0.25">
      <c r="A118" s="89"/>
      <c r="B118" s="89"/>
      <c r="C118" s="89"/>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89"/>
      <c r="AB118" s="89"/>
      <c r="AC118" s="89"/>
      <c r="AD118" s="89"/>
      <c r="AE118" s="89"/>
      <c r="AF118" s="89"/>
      <c r="AG118" s="89"/>
    </row>
    <row r="119" spans="1:33" x14ac:dyDescent="0.25">
      <c r="A119" s="89"/>
      <c r="B119" s="89"/>
      <c r="C119" s="89"/>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89"/>
      <c r="AB119" s="89"/>
      <c r="AC119" s="89"/>
      <c r="AD119" s="89"/>
      <c r="AE119" s="89"/>
      <c r="AF119" s="89"/>
      <c r="AG119" s="89"/>
    </row>
    <row r="120" spans="1:33" x14ac:dyDescent="0.25">
      <c r="A120" s="89"/>
      <c r="B120" s="89"/>
      <c r="C120" s="89"/>
      <c r="D120" s="89"/>
      <c r="E120" s="89"/>
      <c r="F120" s="89"/>
      <c r="G120" s="89"/>
      <c r="H120" s="89"/>
      <c r="I120" s="89"/>
      <c r="J120" s="89"/>
      <c r="K120" s="89"/>
      <c r="L120" s="89"/>
      <c r="M120" s="89"/>
      <c r="N120" s="89"/>
      <c r="O120" s="89"/>
      <c r="P120" s="89"/>
      <c r="Q120" s="89"/>
      <c r="R120" s="89"/>
      <c r="S120" s="89"/>
      <c r="T120" s="89"/>
      <c r="U120" s="89"/>
      <c r="V120" s="89"/>
      <c r="W120" s="89"/>
      <c r="X120" s="89"/>
      <c r="Y120" s="89"/>
      <c r="Z120" s="89"/>
      <c r="AA120" s="89"/>
      <c r="AB120" s="89"/>
      <c r="AC120" s="89"/>
      <c r="AD120" s="89"/>
      <c r="AE120" s="89"/>
      <c r="AF120" s="89"/>
      <c r="AG120" s="89"/>
    </row>
    <row r="121" spans="1:33" x14ac:dyDescent="0.25">
      <c r="A121" s="89"/>
      <c r="B121" s="89"/>
      <c r="C121" s="89"/>
      <c r="D121" s="89"/>
      <c r="E121" s="89"/>
      <c r="F121" s="89"/>
      <c r="G121" s="89"/>
      <c r="H121" s="89"/>
      <c r="I121" s="89"/>
      <c r="J121" s="89"/>
      <c r="K121" s="89"/>
      <c r="L121" s="89"/>
      <c r="M121" s="89"/>
      <c r="N121" s="89"/>
      <c r="O121" s="89"/>
      <c r="P121" s="89"/>
      <c r="Q121" s="89"/>
      <c r="R121" s="89"/>
      <c r="S121" s="89"/>
      <c r="T121" s="89"/>
      <c r="U121" s="89"/>
      <c r="V121" s="89"/>
      <c r="W121" s="89"/>
      <c r="X121" s="89"/>
      <c r="Y121" s="89"/>
      <c r="Z121" s="89"/>
      <c r="AA121" s="89"/>
      <c r="AB121" s="89"/>
      <c r="AC121" s="89"/>
      <c r="AD121" s="89"/>
      <c r="AE121" s="89"/>
      <c r="AF121" s="89"/>
      <c r="AG121" s="89"/>
    </row>
    <row r="122" spans="1:33" x14ac:dyDescent="0.25">
      <c r="A122" s="89"/>
      <c r="B122" s="89"/>
      <c r="C122" s="89"/>
      <c r="D122" s="89"/>
      <c r="E122" s="89"/>
      <c r="F122" s="89"/>
      <c r="G122" s="89"/>
      <c r="H122" s="89"/>
      <c r="I122" s="89"/>
      <c r="J122" s="89"/>
      <c r="K122" s="89"/>
      <c r="L122" s="89"/>
      <c r="M122" s="89"/>
      <c r="N122" s="89"/>
      <c r="O122" s="89"/>
      <c r="P122" s="89"/>
      <c r="Q122" s="89"/>
      <c r="R122" s="89"/>
      <c r="S122" s="89"/>
      <c r="T122" s="89"/>
      <c r="U122" s="89"/>
      <c r="V122" s="89"/>
      <c r="W122" s="89"/>
      <c r="X122" s="89"/>
      <c r="Y122" s="89"/>
      <c r="Z122" s="89"/>
      <c r="AA122" s="89"/>
      <c r="AB122" s="89"/>
      <c r="AC122" s="89"/>
      <c r="AD122" s="89"/>
      <c r="AE122" s="89"/>
      <c r="AF122" s="89"/>
      <c r="AG122" s="89"/>
    </row>
    <row r="123" spans="1:33" x14ac:dyDescent="0.25">
      <c r="A123" s="89"/>
      <c r="B123" s="89"/>
      <c r="C123" s="89"/>
      <c r="D123" s="89"/>
      <c r="E123" s="89"/>
      <c r="F123" s="89"/>
      <c r="G123" s="89"/>
      <c r="H123" s="89"/>
      <c r="I123" s="89"/>
      <c r="J123" s="89"/>
      <c r="K123" s="89"/>
      <c r="L123" s="89"/>
      <c r="M123" s="89"/>
      <c r="N123" s="89"/>
      <c r="O123" s="89"/>
      <c r="P123" s="89"/>
      <c r="Q123" s="89"/>
      <c r="R123" s="89"/>
      <c r="S123" s="89"/>
      <c r="T123" s="89"/>
      <c r="U123" s="89"/>
      <c r="V123" s="89"/>
      <c r="W123" s="89"/>
      <c r="X123" s="89"/>
      <c r="Y123" s="89"/>
      <c r="Z123" s="89"/>
      <c r="AA123" s="89"/>
      <c r="AB123" s="89"/>
      <c r="AC123" s="89"/>
      <c r="AD123" s="89"/>
      <c r="AE123" s="89"/>
      <c r="AF123" s="89"/>
      <c r="AG123" s="89"/>
    </row>
    <row r="124" spans="1:33" x14ac:dyDescent="0.25">
      <c r="A124" s="89"/>
      <c r="B124" s="89"/>
      <c r="C124" s="89"/>
      <c r="D124" s="89"/>
      <c r="E124" s="89"/>
      <c r="F124" s="89"/>
      <c r="G124" s="89"/>
      <c r="H124" s="89"/>
      <c r="I124" s="89"/>
      <c r="J124" s="89"/>
      <c r="K124" s="89"/>
      <c r="L124" s="89"/>
      <c r="M124" s="89"/>
      <c r="N124" s="89"/>
      <c r="O124" s="89"/>
      <c r="P124" s="89"/>
      <c r="Q124" s="89"/>
      <c r="R124" s="89"/>
      <c r="S124" s="89"/>
      <c r="T124" s="89"/>
      <c r="U124" s="89"/>
      <c r="V124" s="89"/>
      <c r="W124" s="89"/>
      <c r="X124" s="89"/>
      <c r="Y124" s="89"/>
      <c r="Z124" s="89"/>
      <c r="AA124" s="89"/>
      <c r="AB124" s="89"/>
      <c r="AC124" s="89"/>
      <c r="AD124" s="89"/>
      <c r="AE124" s="89"/>
      <c r="AF124" s="89"/>
      <c r="AG124" s="89"/>
    </row>
    <row r="125" spans="1:33" x14ac:dyDescent="0.25">
      <c r="A125" s="89"/>
      <c r="B125" s="89"/>
      <c r="C125" s="89"/>
      <c r="D125" s="89"/>
      <c r="E125" s="89"/>
      <c r="F125" s="89"/>
      <c r="G125" s="89"/>
      <c r="H125" s="89"/>
      <c r="I125" s="89"/>
      <c r="J125" s="89"/>
      <c r="K125" s="89"/>
      <c r="L125" s="89"/>
      <c r="M125" s="89"/>
      <c r="N125" s="89"/>
      <c r="O125" s="89"/>
      <c r="P125" s="89"/>
      <c r="Q125" s="89"/>
      <c r="R125" s="89"/>
      <c r="S125" s="89"/>
      <c r="T125" s="89"/>
      <c r="U125" s="89"/>
      <c r="V125" s="89"/>
      <c r="W125" s="89"/>
      <c r="X125" s="89"/>
      <c r="Y125" s="89"/>
      <c r="Z125" s="89"/>
      <c r="AA125" s="89"/>
      <c r="AB125" s="89"/>
      <c r="AC125" s="89"/>
      <c r="AD125" s="89"/>
      <c r="AE125" s="89"/>
      <c r="AF125" s="89"/>
      <c r="AG125" s="89"/>
    </row>
    <row r="126" spans="1:33" x14ac:dyDescent="0.25">
      <c r="A126" s="89"/>
      <c r="B126" s="89"/>
      <c r="C126" s="89"/>
      <c r="D126" s="89"/>
      <c r="E126" s="89"/>
      <c r="F126" s="89"/>
      <c r="G126" s="89"/>
      <c r="H126" s="89"/>
      <c r="I126" s="89"/>
      <c r="J126" s="89"/>
      <c r="K126" s="89"/>
      <c r="L126" s="89"/>
      <c r="M126" s="89"/>
      <c r="N126" s="89"/>
      <c r="O126" s="89"/>
      <c r="P126" s="89"/>
      <c r="Q126" s="89"/>
      <c r="R126" s="89"/>
      <c r="S126" s="89"/>
      <c r="T126" s="89"/>
      <c r="U126" s="89"/>
      <c r="V126" s="89"/>
      <c r="W126" s="89"/>
      <c r="X126" s="89"/>
      <c r="Y126" s="89"/>
      <c r="Z126" s="89"/>
      <c r="AA126" s="89"/>
      <c r="AB126" s="89"/>
      <c r="AC126" s="89"/>
      <c r="AD126" s="89"/>
      <c r="AE126" s="89"/>
      <c r="AF126" s="89"/>
      <c r="AG126" s="89"/>
    </row>
    <row r="127" spans="1:33" x14ac:dyDescent="0.25">
      <c r="A127" s="89"/>
      <c r="B127" s="89"/>
      <c r="C127" s="89"/>
      <c r="D127" s="89"/>
      <c r="E127" s="89"/>
      <c r="F127" s="89"/>
      <c r="G127" s="89"/>
      <c r="H127" s="89"/>
      <c r="I127" s="89"/>
      <c r="J127" s="89"/>
      <c r="K127" s="89"/>
      <c r="L127" s="89"/>
      <c r="M127" s="89"/>
      <c r="N127" s="89"/>
      <c r="O127" s="89"/>
      <c r="P127" s="89"/>
      <c r="Q127" s="89"/>
      <c r="R127" s="89"/>
      <c r="S127" s="89"/>
      <c r="T127" s="89"/>
      <c r="U127" s="89"/>
      <c r="V127" s="89"/>
      <c r="W127" s="89"/>
      <c r="X127" s="89"/>
      <c r="Y127" s="89"/>
      <c r="Z127" s="89"/>
      <c r="AA127" s="89"/>
      <c r="AB127" s="89"/>
      <c r="AC127" s="89"/>
      <c r="AD127" s="89"/>
      <c r="AE127" s="89"/>
      <c r="AF127" s="89"/>
      <c r="AG127" s="89"/>
    </row>
    <row r="128" spans="1:33" x14ac:dyDescent="0.25">
      <c r="A128" s="89"/>
      <c r="B128" s="89"/>
      <c r="C128" s="89"/>
      <c r="D128" s="89"/>
      <c r="E128" s="89"/>
      <c r="F128" s="89"/>
      <c r="G128" s="89"/>
      <c r="H128" s="89"/>
      <c r="I128" s="89"/>
      <c r="J128" s="89"/>
      <c r="K128" s="89"/>
      <c r="L128" s="89"/>
      <c r="M128" s="89"/>
      <c r="N128" s="89"/>
      <c r="O128" s="89"/>
      <c r="P128" s="89"/>
      <c r="Q128" s="89"/>
      <c r="R128" s="89"/>
      <c r="S128" s="89"/>
      <c r="T128" s="89"/>
      <c r="U128" s="89"/>
      <c r="V128" s="89"/>
      <c r="W128" s="89"/>
      <c r="X128" s="89"/>
      <c r="Y128" s="89"/>
      <c r="Z128" s="89"/>
      <c r="AA128" s="89"/>
      <c r="AB128" s="89"/>
      <c r="AC128" s="89"/>
      <c r="AD128" s="89"/>
      <c r="AE128" s="89"/>
      <c r="AF128" s="89"/>
      <c r="AG128" s="89"/>
    </row>
    <row r="129" spans="1:33" x14ac:dyDescent="0.25">
      <c r="A129" s="89"/>
      <c r="B129" s="89"/>
      <c r="C129" s="89"/>
      <c r="D129" s="89"/>
      <c r="E129" s="89"/>
      <c r="F129" s="89"/>
      <c r="G129" s="89"/>
      <c r="H129" s="89"/>
      <c r="I129" s="89"/>
      <c r="J129" s="89"/>
      <c r="K129" s="89"/>
      <c r="L129" s="89"/>
      <c r="M129" s="89"/>
      <c r="N129" s="89"/>
      <c r="O129" s="89"/>
      <c r="P129" s="89"/>
      <c r="Q129" s="89"/>
      <c r="R129" s="89"/>
      <c r="S129" s="89"/>
      <c r="T129" s="89"/>
      <c r="U129" s="89"/>
      <c r="V129" s="89"/>
      <c r="W129" s="89"/>
      <c r="X129" s="89"/>
      <c r="Y129" s="89"/>
      <c r="Z129" s="89"/>
      <c r="AA129" s="89"/>
      <c r="AB129" s="89"/>
      <c r="AC129" s="89"/>
      <c r="AD129" s="89"/>
      <c r="AE129" s="89"/>
      <c r="AF129" s="89"/>
      <c r="AG129" s="89"/>
    </row>
    <row r="130" spans="1:33" x14ac:dyDescent="0.25">
      <c r="A130" s="89"/>
      <c r="B130" s="89"/>
      <c r="C130" s="89"/>
      <c r="D130" s="89"/>
      <c r="E130" s="89"/>
      <c r="F130" s="89"/>
      <c r="G130" s="89"/>
      <c r="H130" s="89"/>
      <c r="I130" s="89"/>
      <c r="J130" s="89"/>
      <c r="K130" s="89"/>
      <c r="L130" s="89"/>
      <c r="M130" s="89"/>
      <c r="N130" s="89"/>
      <c r="O130" s="89"/>
      <c r="P130" s="89"/>
      <c r="Q130" s="89"/>
      <c r="R130" s="89"/>
      <c r="S130" s="89"/>
      <c r="T130" s="89"/>
      <c r="U130" s="89"/>
      <c r="V130" s="89"/>
      <c r="W130" s="89"/>
      <c r="X130" s="89"/>
      <c r="Y130" s="89"/>
      <c r="Z130" s="89"/>
      <c r="AA130" s="89"/>
      <c r="AB130" s="89"/>
      <c r="AC130" s="89"/>
      <c r="AD130" s="89"/>
      <c r="AE130" s="89"/>
      <c r="AF130" s="89"/>
      <c r="AG130" s="89"/>
    </row>
    <row r="131" spans="1:33" x14ac:dyDescent="0.25">
      <c r="A131" s="89"/>
      <c r="B131" s="89"/>
      <c r="C131" s="89"/>
      <c r="D131" s="89"/>
      <c r="E131" s="89"/>
      <c r="F131" s="89"/>
      <c r="G131" s="89"/>
      <c r="H131" s="89"/>
      <c r="I131" s="89"/>
      <c r="J131" s="89"/>
      <c r="K131" s="89"/>
      <c r="L131" s="89"/>
      <c r="M131" s="89"/>
      <c r="N131" s="89"/>
      <c r="O131" s="89"/>
      <c r="P131" s="89"/>
      <c r="Q131" s="89"/>
      <c r="R131" s="89"/>
      <c r="S131" s="89"/>
      <c r="T131" s="89"/>
      <c r="U131" s="89"/>
      <c r="V131" s="89"/>
      <c r="W131" s="89"/>
      <c r="X131" s="89"/>
      <c r="Y131" s="89"/>
      <c r="Z131" s="89"/>
      <c r="AA131" s="89"/>
      <c r="AB131" s="89"/>
      <c r="AC131" s="89"/>
      <c r="AD131" s="89"/>
      <c r="AE131" s="89"/>
      <c r="AF131" s="89"/>
      <c r="AG131" s="89"/>
    </row>
    <row r="132" spans="1:33" x14ac:dyDescent="0.25">
      <c r="A132" s="89"/>
      <c r="B132" s="89"/>
      <c r="C132" s="89"/>
      <c r="D132" s="89"/>
      <c r="E132" s="89"/>
      <c r="F132" s="89"/>
      <c r="G132" s="89"/>
      <c r="H132" s="89"/>
      <c r="I132" s="89"/>
      <c r="J132" s="89"/>
      <c r="K132" s="89"/>
      <c r="L132" s="89"/>
      <c r="M132" s="89"/>
      <c r="N132" s="89"/>
      <c r="O132" s="89"/>
      <c r="P132" s="89"/>
      <c r="Q132" s="89"/>
      <c r="R132" s="89"/>
      <c r="S132" s="89"/>
      <c r="T132" s="89"/>
      <c r="U132" s="89"/>
      <c r="V132" s="89"/>
      <c r="W132" s="89"/>
      <c r="X132" s="89"/>
      <c r="Y132" s="89"/>
      <c r="Z132" s="89"/>
      <c r="AA132" s="89"/>
      <c r="AB132" s="89"/>
      <c r="AC132" s="89"/>
      <c r="AD132" s="89"/>
      <c r="AE132" s="89"/>
      <c r="AF132" s="89"/>
      <c r="AG132" s="89"/>
    </row>
    <row r="133" spans="1:33" x14ac:dyDescent="0.25">
      <c r="A133" s="89"/>
      <c r="B133" s="89"/>
      <c r="C133" s="89"/>
      <c r="D133" s="89"/>
      <c r="E133" s="89"/>
      <c r="F133" s="89"/>
      <c r="G133" s="89"/>
      <c r="H133" s="89"/>
      <c r="I133" s="89"/>
      <c r="J133" s="89"/>
      <c r="K133" s="89"/>
      <c r="L133" s="89"/>
      <c r="M133" s="89"/>
      <c r="N133" s="89"/>
      <c r="O133" s="89"/>
      <c r="P133" s="89"/>
      <c r="Q133" s="89"/>
      <c r="R133" s="89"/>
      <c r="S133" s="89"/>
      <c r="T133" s="89"/>
      <c r="U133" s="89"/>
      <c r="V133" s="89"/>
      <c r="W133" s="89"/>
      <c r="X133" s="89"/>
      <c r="Y133" s="89"/>
      <c r="Z133" s="89"/>
      <c r="AA133" s="89"/>
      <c r="AB133" s="89"/>
      <c r="AC133" s="89"/>
      <c r="AD133" s="89"/>
      <c r="AE133" s="89"/>
      <c r="AF133" s="89"/>
      <c r="AG133" s="89"/>
    </row>
    <row r="134" spans="1:33" x14ac:dyDescent="0.25">
      <c r="A134" s="89"/>
      <c r="B134" s="89"/>
      <c r="C134" s="89"/>
      <c r="D134" s="89"/>
      <c r="E134" s="89"/>
      <c r="F134" s="89"/>
      <c r="G134" s="89"/>
      <c r="H134" s="89"/>
      <c r="I134" s="89"/>
      <c r="J134" s="89"/>
      <c r="K134" s="89"/>
      <c r="L134" s="89"/>
      <c r="M134" s="89"/>
      <c r="N134" s="89"/>
      <c r="O134" s="89"/>
      <c r="P134" s="89"/>
      <c r="Q134" s="89"/>
      <c r="R134" s="89"/>
      <c r="S134" s="89"/>
      <c r="T134" s="89"/>
      <c r="U134" s="89"/>
      <c r="V134" s="89"/>
      <c r="W134" s="89"/>
      <c r="X134" s="89"/>
      <c r="Y134" s="89"/>
      <c r="Z134" s="89"/>
      <c r="AA134" s="89"/>
      <c r="AB134" s="89"/>
      <c r="AC134" s="89"/>
      <c r="AD134" s="89"/>
      <c r="AE134" s="89"/>
      <c r="AF134" s="89"/>
      <c r="AG134" s="89"/>
    </row>
    <row r="135" spans="1:33" x14ac:dyDescent="0.25">
      <c r="A135" s="89"/>
      <c r="B135" s="89"/>
      <c r="C135" s="89"/>
      <c r="D135" s="89"/>
      <c r="E135" s="89"/>
      <c r="F135" s="89"/>
      <c r="G135" s="89"/>
      <c r="H135" s="89"/>
      <c r="I135" s="89"/>
      <c r="J135" s="89"/>
      <c r="K135" s="89"/>
      <c r="L135" s="89"/>
      <c r="M135" s="89"/>
      <c r="N135" s="89"/>
      <c r="O135" s="89"/>
      <c r="P135" s="89"/>
      <c r="Q135" s="89"/>
      <c r="R135" s="89"/>
      <c r="S135" s="89"/>
      <c r="T135" s="89"/>
      <c r="U135" s="89"/>
      <c r="V135" s="89"/>
      <c r="W135" s="89"/>
      <c r="X135" s="89"/>
      <c r="Y135" s="89"/>
      <c r="Z135" s="89"/>
      <c r="AA135" s="89"/>
      <c r="AB135" s="89"/>
      <c r="AC135" s="89"/>
      <c r="AD135" s="89"/>
      <c r="AE135" s="89"/>
      <c r="AF135" s="89"/>
      <c r="AG135" s="89"/>
    </row>
    <row r="136" spans="1:33" x14ac:dyDescent="0.25">
      <c r="A136" s="89"/>
      <c r="B136" s="89"/>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row>
    <row r="137" spans="1:33" x14ac:dyDescent="0.25">
      <c r="A137" s="89"/>
      <c r="B137" s="89"/>
      <c r="C137" s="89"/>
      <c r="D137" s="89"/>
      <c r="E137" s="89"/>
      <c r="F137" s="89"/>
      <c r="G137" s="89"/>
      <c r="H137" s="89"/>
      <c r="I137" s="89"/>
      <c r="J137" s="89"/>
      <c r="K137" s="89"/>
      <c r="L137" s="89"/>
      <c r="M137" s="89"/>
      <c r="N137" s="89"/>
      <c r="O137" s="89"/>
      <c r="P137" s="89"/>
      <c r="Q137" s="89"/>
      <c r="R137" s="89"/>
      <c r="S137" s="89"/>
      <c r="T137" s="89"/>
      <c r="U137" s="89"/>
      <c r="V137" s="89"/>
      <c r="W137" s="89"/>
      <c r="X137" s="89"/>
      <c r="Y137" s="89"/>
      <c r="Z137" s="89"/>
      <c r="AA137" s="89"/>
      <c r="AB137" s="89"/>
      <c r="AC137" s="89"/>
      <c r="AD137" s="89"/>
      <c r="AE137" s="89"/>
      <c r="AF137" s="89"/>
      <c r="AG137" s="89"/>
    </row>
    <row r="138" spans="1:33" x14ac:dyDescent="0.25">
      <c r="A138" s="89"/>
      <c r="B138" s="89"/>
      <c r="C138" s="89"/>
      <c r="D138" s="89"/>
      <c r="E138" s="89"/>
      <c r="F138" s="89"/>
      <c r="G138" s="89"/>
      <c r="H138" s="89"/>
      <c r="I138" s="89"/>
      <c r="J138" s="89"/>
      <c r="K138" s="89"/>
      <c r="L138" s="89"/>
      <c r="M138" s="89"/>
      <c r="N138" s="89"/>
      <c r="O138" s="89"/>
      <c r="P138" s="89"/>
      <c r="Q138" s="89"/>
      <c r="R138" s="89"/>
      <c r="S138" s="89"/>
      <c r="T138" s="89"/>
      <c r="U138" s="89"/>
      <c r="V138" s="89"/>
      <c r="W138" s="89"/>
      <c r="X138" s="89"/>
      <c r="Y138" s="89"/>
      <c r="Z138" s="89"/>
      <c r="AA138" s="89"/>
      <c r="AB138" s="89"/>
      <c r="AC138" s="89"/>
      <c r="AD138" s="89"/>
      <c r="AE138" s="89"/>
      <c r="AF138" s="89"/>
      <c r="AG138" s="89"/>
    </row>
    <row r="139" spans="1:33" x14ac:dyDescent="0.25">
      <c r="A139" s="89"/>
      <c r="B139" s="89"/>
      <c r="C139" s="89"/>
      <c r="D139" s="89"/>
      <c r="E139" s="89"/>
      <c r="F139" s="89"/>
      <c r="G139" s="89"/>
      <c r="H139" s="89"/>
      <c r="I139" s="89"/>
      <c r="J139" s="89"/>
      <c r="K139" s="89"/>
      <c r="L139" s="89"/>
      <c r="M139" s="89"/>
      <c r="N139" s="89"/>
      <c r="O139" s="89"/>
      <c r="P139" s="89"/>
      <c r="Q139" s="89"/>
      <c r="R139" s="89"/>
      <c r="S139" s="89"/>
      <c r="T139" s="89"/>
      <c r="U139" s="89"/>
      <c r="V139" s="89"/>
      <c r="W139" s="89"/>
      <c r="X139" s="89"/>
      <c r="Y139" s="89"/>
      <c r="Z139" s="89"/>
      <c r="AA139" s="89"/>
      <c r="AB139" s="89"/>
      <c r="AC139" s="89"/>
      <c r="AD139" s="89"/>
      <c r="AE139" s="89"/>
      <c r="AF139" s="89"/>
      <c r="AG139" s="89"/>
    </row>
    <row r="140" spans="1:33" x14ac:dyDescent="0.25">
      <c r="A140" s="89"/>
      <c r="B140" s="89"/>
      <c r="C140" s="89"/>
      <c r="D140" s="89"/>
      <c r="E140" s="89"/>
      <c r="F140" s="89"/>
      <c r="G140" s="89"/>
      <c r="H140" s="89"/>
      <c r="I140" s="89"/>
      <c r="J140" s="89"/>
      <c r="K140" s="89"/>
      <c r="L140" s="89"/>
      <c r="M140" s="89"/>
      <c r="N140" s="89"/>
      <c r="O140" s="89"/>
      <c r="P140" s="89"/>
      <c r="Q140" s="89"/>
      <c r="R140" s="89"/>
      <c r="S140" s="89"/>
      <c r="T140" s="89"/>
      <c r="U140" s="89"/>
      <c r="V140" s="89"/>
      <c r="W140" s="89"/>
      <c r="X140" s="89"/>
      <c r="Y140" s="89"/>
      <c r="Z140" s="89"/>
      <c r="AA140" s="89"/>
      <c r="AB140" s="89"/>
      <c r="AC140" s="89"/>
      <c r="AD140" s="89"/>
      <c r="AE140" s="89"/>
      <c r="AF140" s="89"/>
      <c r="AG140" s="89"/>
    </row>
    <row r="141" spans="1:33" x14ac:dyDescent="0.25">
      <c r="A141" s="89"/>
      <c r="B141" s="89"/>
      <c r="C141" s="89"/>
      <c r="D141" s="89"/>
      <c r="E141" s="89"/>
      <c r="F141" s="89"/>
      <c r="G141" s="89"/>
      <c r="H141" s="89"/>
      <c r="I141" s="89"/>
      <c r="J141" s="89"/>
      <c r="K141" s="89"/>
      <c r="L141" s="89"/>
      <c r="M141" s="89"/>
      <c r="N141" s="89"/>
      <c r="O141" s="89"/>
      <c r="P141" s="89"/>
      <c r="Q141" s="89"/>
      <c r="R141" s="89"/>
      <c r="S141" s="89"/>
      <c r="T141" s="89"/>
      <c r="U141" s="89"/>
      <c r="V141" s="89"/>
      <c r="W141" s="89"/>
      <c r="X141" s="89"/>
      <c r="Y141" s="89"/>
      <c r="Z141" s="89"/>
      <c r="AA141" s="89"/>
      <c r="AB141" s="89"/>
      <c r="AC141" s="89"/>
      <c r="AD141" s="89"/>
      <c r="AE141" s="89"/>
      <c r="AF141" s="89"/>
      <c r="AG141" s="89"/>
    </row>
    <row r="142" spans="1:33" x14ac:dyDescent="0.25">
      <c r="A142" s="89"/>
      <c r="B142" s="89"/>
      <c r="C142" s="89"/>
      <c r="D142" s="89"/>
      <c r="E142" s="89"/>
      <c r="F142" s="89"/>
      <c r="G142" s="89"/>
      <c r="H142" s="89"/>
      <c r="I142" s="89"/>
      <c r="J142" s="89"/>
      <c r="K142" s="89"/>
      <c r="L142" s="89"/>
      <c r="M142" s="89"/>
      <c r="N142" s="89"/>
      <c r="O142" s="89"/>
      <c r="P142" s="89"/>
      <c r="Q142" s="89"/>
      <c r="R142" s="89"/>
      <c r="S142" s="89"/>
      <c r="T142" s="89"/>
      <c r="U142" s="89"/>
      <c r="V142" s="89"/>
      <c r="W142" s="89"/>
      <c r="X142" s="89"/>
      <c r="Y142" s="89"/>
      <c r="Z142" s="89"/>
      <c r="AA142" s="89"/>
      <c r="AB142" s="89"/>
      <c r="AC142" s="89"/>
      <c r="AD142" s="89"/>
      <c r="AE142" s="89"/>
      <c r="AF142" s="89"/>
      <c r="AG142" s="89"/>
    </row>
    <row r="143" spans="1:33" x14ac:dyDescent="0.25">
      <c r="A143" s="89"/>
      <c r="B143" s="89"/>
      <c r="C143" s="89"/>
      <c r="D143" s="89"/>
      <c r="E143" s="89"/>
      <c r="F143" s="89"/>
      <c r="G143" s="89"/>
      <c r="H143" s="89"/>
      <c r="I143" s="89"/>
      <c r="J143" s="89"/>
      <c r="K143" s="89"/>
      <c r="L143" s="89"/>
      <c r="M143" s="89"/>
      <c r="N143" s="89"/>
      <c r="O143" s="89"/>
      <c r="P143" s="89"/>
      <c r="Q143" s="89"/>
      <c r="R143" s="89"/>
      <c r="S143" s="89"/>
      <c r="T143" s="89"/>
      <c r="U143" s="89"/>
      <c r="V143" s="89"/>
      <c r="W143" s="89"/>
      <c r="X143" s="89"/>
      <c r="Y143" s="89"/>
      <c r="Z143" s="89"/>
      <c r="AA143" s="89"/>
      <c r="AB143" s="89"/>
      <c r="AC143" s="89"/>
      <c r="AD143" s="89"/>
      <c r="AE143" s="89"/>
      <c r="AF143" s="89"/>
      <c r="AG143" s="89"/>
    </row>
    <row r="144" spans="1:33" x14ac:dyDescent="0.25">
      <c r="A144" s="89"/>
      <c r="B144" s="89"/>
      <c r="C144" s="89"/>
      <c r="D144" s="89"/>
      <c r="E144" s="89"/>
      <c r="F144" s="89"/>
      <c r="G144" s="89"/>
      <c r="H144" s="89"/>
      <c r="I144" s="89"/>
      <c r="J144" s="89"/>
      <c r="K144" s="89"/>
      <c r="L144" s="89"/>
      <c r="M144" s="89"/>
      <c r="N144" s="89"/>
      <c r="O144" s="89"/>
      <c r="P144" s="89"/>
      <c r="Q144" s="89"/>
      <c r="R144" s="89"/>
      <c r="S144" s="89"/>
      <c r="T144" s="89"/>
      <c r="U144" s="89"/>
      <c r="V144" s="89"/>
      <c r="W144" s="89"/>
      <c r="X144" s="89"/>
      <c r="Y144" s="89"/>
      <c r="Z144" s="89"/>
      <c r="AA144" s="89"/>
      <c r="AB144" s="89"/>
      <c r="AC144" s="89"/>
      <c r="AD144" s="89"/>
      <c r="AE144" s="89"/>
      <c r="AF144" s="89"/>
      <c r="AG144" s="89"/>
    </row>
    <row r="145" spans="1:33" x14ac:dyDescent="0.25">
      <c r="A145" s="89"/>
      <c r="B145" s="89"/>
      <c r="C145" s="89"/>
      <c r="D145" s="89"/>
      <c r="E145" s="89"/>
      <c r="F145" s="89"/>
      <c r="G145" s="89"/>
      <c r="H145" s="89"/>
      <c r="I145" s="89"/>
      <c r="J145" s="89"/>
      <c r="K145" s="89"/>
      <c r="L145" s="89"/>
      <c r="M145" s="89"/>
      <c r="N145" s="89"/>
      <c r="O145" s="89"/>
      <c r="P145" s="89"/>
      <c r="Q145" s="89"/>
      <c r="R145" s="89"/>
      <c r="S145" s="89"/>
      <c r="T145" s="89"/>
      <c r="U145" s="89"/>
      <c r="V145" s="89"/>
      <c r="W145" s="89"/>
      <c r="X145" s="89"/>
      <c r="Y145" s="89"/>
      <c r="Z145" s="89"/>
      <c r="AA145" s="89"/>
      <c r="AB145" s="89"/>
      <c r="AC145" s="89"/>
      <c r="AD145" s="89"/>
      <c r="AE145" s="89"/>
      <c r="AF145" s="89"/>
      <c r="AG145" s="89"/>
    </row>
    <row r="146" spans="1:33" x14ac:dyDescent="0.25">
      <c r="A146" s="89"/>
      <c r="B146" s="89"/>
      <c r="C146" s="89"/>
      <c r="D146" s="89"/>
      <c r="E146" s="89"/>
      <c r="F146" s="89"/>
      <c r="G146" s="89"/>
      <c r="H146" s="89"/>
      <c r="I146" s="89"/>
      <c r="J146" s="89"/>
      <c r="K146" s="89"/>
      <c r="L146" s="89"/>
      <c r="M146" s="89"/>
      <c r="N146" s="89"/>
      <c r="O146" s="89"/>
      <c r="P146" s="89"/>
      <c r="Q146" s="89"/>
      <c r="R146" s="89"/>
      <c r="S146" s="89"/>
      <c r="T146" s="89"/>
      <c r="U146" s="89"/>
      <c r="V146" s="89"/>
      <c r="W146" s="89"/>
      <c r="X146" s="89"/>
      <c r="Y146" s="89"/>
      <c r="Z146" s="89"/>
      <c r="AA146" s="89"/>
      <c r="AB146" s="89"/>
      <c r="AC146" s="89"/>
      <c r="AD146" s="89"/>
      <c r="AE146" s="89"/>
      <c r="AF146" s="89"/>
      <c r="AG146" s="89"/>
    </row>
    <row r="147" spans="1:33" x14ac:dyDescent="0.25">
      <c r="A147" s="89"/>
      <c r="B147" s="89"/>
      <c r="C147" s="89"/>
      <c r="D147" s="89"/>
      <c r="E147" s="89"/>
      <c r="F147" s="89"/>
      <c r="G147" s="89"/>
      <c r="H147" s="89"/>
      <c r="I147" s="89"/>
      <c r="J147" s="89"/>
      <c r="K147" s="89"/>
      <c r="L147" s="89"/>
      <c r="M147" s="89"/>
      <c r="N147" s="89"/>
      <c r="O147" s="89"/>
      <c r="P147" s="89"/>
      <c r="Q147" s="89"/>
      <c r="R147" s="89"/>
      <c r="S147" s="89"/>
      <c r="T147" s="89"/>
      <c r="U147" s="89"/>
      <c r="V147" s="89"/>
      <c r="W147" s="89"/>
      <c r="X147" s="89"/>
      <c r="Y147" s="89"/>
      <c r="Z147" s="89"/>
      <c r="AA147" s="89"/>
      <c r="AB147" s="89"/>
      <c r="AC147" s="89"/>
      <c r="AD147" s="89"/>
      <c r="AE147" s="89"/>
      <c r="AF147" s="89"/>
      <c r="AG147" s="89"/>
    </row>
    <row r="148" spans="1:33" x14ac:dyDescent="0.25">
      <c r="A148" s="89"/>
      <c r="B148" s="89"/>
      <c r="C148" s="89"/>
      <c r="D148" s="89"/>
      <c r="E148" s="89"/>
      <c r="F148" s="89"/>
      <c r="G148" s="89"/>
      <c r="H148" s="89"/>
      <c r="I148" s="89"/>
      <c r="J148" s="89"/>
      <c r="K148" s="89"/>
      <c r="L148" s="89"/>
      <c r="M148" s="89"/>
      <c r="N148" s="89"/>
      <c r="O148" s="89"/>
      <c r="P148" s="89"/>
      <c r="Q148" s="89"/>
      <c r="R148" s="89"/>
      <c r="S148" s="89"/>
      <c r="T148" s="89"/>
      <c r="U148" s="89"/>
      <c r="V148" s="89"/>
      <c r="W148" s="89"/>
      <c r="X148" s="89"/>
      <c r="Y148" s="89"/>
      <c r="Z148" s="89"/>
      <c r="AA148" s="89"/>
      <c r="AB148" s="89"/>
      <c r="AC148" s="89"/>
      <c r="AD148" s="89"/>
      <c r="AE148" s="89"/>
      <c r="AF148" s="89"/>
      <c r="AG148" s="89"/>
    </row>
    <row r="149" spans="1:33" x14ac:dyDescent="0.25">
      <c r="A149" s="89"/>
      <c r="B149" s="89"/>
      <c r="C149" s="89"/>
      <c r="D149" s="89"/>
      <c r="E149" s="89"/>
      <c r="F149" s="89"/>
      <c r="G149" s="89"/>
      <c r="H149" s="89"/>
      <c r="I149" s="89"/>
      <c r="J149" s="89"/>
      <c r="K149" s="89"/>
      <c r="L149" s="89"/>
      <c r="M149" s="89"/>
      <c r="N149" s="89"/>
      <c r="O149" s="89"/>
      <c r="P149" s="89"/>
      <c r="Q149" s="89"/>
      <c r="R149" s="89"/>
      <c r="S149" s="89"/>
      <c r="T149" s="89"/>
      <c r="U149" s="89"/>
      <c r="V149" s="89"/>
      <c r="W149" s="89"/>
      <c r="X149" s="89"/>
      <c r="Y149" s="89"/>
      <c r="Z149" s="89"/>
      <c r="AA149" s="89"/>
      <c r="AB149" s="89"/>
      <c r="AC149" s="89"/>
      <c r="AD149" s="89"/>
      <c r="AE149" s="89"/>
      <c r="AF149" s="89"/>
      <c r="AG149" s="89"/>
    </row>
    <row r="150" spans="1:33" x14ac:dyDescent="0.25">
      <c r="A150" s="89"/>
      <c r="B150" s="89"/>
      <c r="C150" s="89"/>
      <c r="D150" s="89"/>
      <c r="E150" s="89"/>
      <c r="F150" s="89"/>
      <c r="G150" s="89"/>
      <c r="H150" s="89"/>
      <c r="I150" s="89"/>
      <c r="J150" s="89"/>
      <c r="K150" s="89"/>
      <c r="L150" s="89"/>
      <c r="M150" s="89"/>
      <c r="N150" s="89"/>
      <c r="O150" s="89"/>
      <c r="P150" s="89"/>
      <c r="Q150" s="89"/>
      <c r="R150" s="89"/>
      <c r="S150" s="89"/>
      <c r="T150" s="89"/>
      <c r="U150" s="89"/>
      <c r="V150" s="89"/>
      <c r="W150" s="89"/>
      <c r="X150" s="89"/>
      <c r="Y150" s="89"/>
      <c r="Z150" s="89"/>
      <c r="AA150" s="89"/>
      <c r="AB150" s="89"/>
      <c r="AC150" s="89"/>
      <c r="AD150" s="89"/>
      <c r="AE150" s="89"/>
      <c r="AF150" s="89"/>
      <c r="AG150" s="89"/>
    </row>
    <row r="151" spans="1:33" x14ac:dyDescent="0.25">
      <c r="A151" s="89"/>
      <c r="B151" s="89"/>
      <c r="C151" s="89"/>
      <c r="D151" s="89"/>
      <c r="E151" s="89"/>
      <c r="F151" s="89"/>
      <c r="G151" s="89"/>
      <c r="H151" s="89"/>
      <c r="I151" s="89"/>
      <c r="J151" s="89"/>
      <c r="K151" s="89"/>
      <c r="L151" s="89"/>
      <c r="M151" s="89"/>
      <c r="N151" s="89"/>
      <c r="O151" s="89"/>
      <c r="P151" s="89"/>
      <c r="Q151" s="89"/>
      <c r="R151" s="89"/>
      <c r="S151" s="89"/>
      <c r="T151" s="89"/>
      <c r="U151" s="89"/>
      <c r="V151" s="89"/>
      <c r="W151" s="89"/>
      <c r="X151" s="89"/>
      <c r="Y151" s="89"/>
      <c r="Z151" s="89"/>
      <c r="AA151" s="89"/>
      <c r="AB151" s="89"/>
      <c r="AC151" s="89"/>
      <c r="AD151" s="89"/>
      <c r="AE151" s="89"/>
      <c r="AF151" s="89"/>
      <c r="AG151" s="89"/>
    </row>
    <row r="152" spans="1:33" x14ac:dyDescent="0.25">
      <c r="A152" s="89"/>
      <c r="B152" s="89"/>
      <c r="C152" s="89"/>
      <c r="D152" s="89"/>
      <c r="E152" s="89"/>
      <c r="F152" s="89"/>
      <c r="G152" s="89"/>
      <c r="H152" s="89"/>
      <c r="I152" s="89"/>
      <c r="J152" s="89"/>
      <c r="K152" s="89"/>
      <c r="L152" s="89"/>
      <c r="M152" s="89"/>
      <c r="N152" s="89"/>
      <c r="O152" s="89"/>
      <c r="P152" s="89"/>
      <c r="Q152" s="89"/>
      <c r="R152" s="89"/>
      <c r="S152" s="89"/>
      <c r="T152" s="89"/>
      <c r="U152" s="89"/>
      <c r="V152" s="89"/>
      <c r="W152" s="89"/>
      <c r="X152" s="89"/>
      <c r="Y152" s="89"/>
      <c r="Z152" s="89"/>
      <c r="AA152" s="89"/>
      <c r="AB152" s="89"/>
      <c r="AC152" s="89"/>
      <c r="AD152" s="89"/>
      <c r="AE152" s="89"/>
      <c r="AF152" s="89"/>
      <c r="AG152" s="89"/>
    </row>
    <row r="153" spans="1:33" x14ac:dyDescent="0.25">
      <c r="A153" s="89"/>
      <c r="B153" s="89"/>
      <c r="C153" s="89"/>
      <c r="D153" s="89"/>
      <c r="E153" s="89"/>
      <c r="F153" s="89"/>
      <c r="G153" s="89"/>
      <c r="H153" s="89"/>
      <c r="I153" s="89"/>
      <c r="J153" s="89"/>
      <c r="K153" s="89"/>
      <c r="L153" s="89"/>
      <c r="M153" s="89"/>
      <c r="N153" s="89"/>
      <c r="O153" s="89"/>
      <c r="P153" s="89"/>
      <c r="Q153" s="89"/>
      <c r="R153" s="89"/>
      <c r="S153" s="89"/>
      <c r="T153" s="89"/>
      <c r="U153" s="89"/>
      <c r="V153" s="89"/>
      <c r="W153" s="89"/>
      <c r="X153" s="89"/>
      <c r="Y153" s="89"/>
      <c r="Z153" s="89"/>
      <c r="AA153" s="89"/>
      <c r="AB153" s="89"/>
      <c r="AC153" s="89"/>
      <c r="AD153" s="89"/>
      <c r="AE153" s="89"/>
      <c r="AF153" s="89"/>
      <c r="AG153" s="89"/>
    </row>
    <row r="154" spans="1:33" x14ac:dyDescent="0.25">
      <c r="A154" s="89"/>
      <c r="B154" s="89"/>
      <c r="C154" s="89"/>
      <c r="D154" s="89"/>
      <c r="E154" s="89"/>
      <c r="F154" s="89"/>
      <c r="G154" s="89"/>
      <c r="H154" s="89"/>
      <c r="I154" s="89"/>
      <c r="J154" s="89"/>
      <c r="K154" s="89"/>
      <c r="L154" s="89"/>
      <c r="M154" s="89"/>
      <c r="N154" s="89"/>
      <c r="O154" s="89"/>
      <c r="P154" s="89"/>
      <c r="Q154" s="89"/>
      <c r="R154" s="89"/>
      <c r="S154" s="89"/>
      <c r="T154" s="89"/>
      <c r="U154" s="89"/>
      <c r="V154" s="89"/>
      <c r="W154" s="89"/>
      <c r="X154" s="89"/>
      <c r="Y154" s="89"/>
      <c r="Z154" s="89"/>
      <c r="AA154" s="89"/>
      <c r="AB154" s="89"/>
      <c r="AC154" s="89"/>
      <c r="AD154" s="89"/>
      <c r="AE154" s="89"/>
      <c r="AF154" s="89"/>
      <c r="AG154" s="89"/>
    </row>
    <row r="155" spans="1:33" x14ac:dyDescent="0.25">
      <c r="A155" s="89"/>
      <c r="B155" s="89"/>
      <c r="C155" s="89"/>
      <c r="D155" s="89"/>
      <c r="E155" s="89"/>
      <c r="F155" s="89"/>
      <c r="G155" s="89"/>
      <c r="H155" s="89"/>
      <c r="I155" s="89"/>
      <c r="J155" s="89"/>
      <c r="K155" s="89"/>
      <c r="L155" s="89"/>
      <c r="M155" s="89"/>
      <c r="N155" s="89"/>
      <c r="O155" s="89"/>
      <c r="P155" s="89"/>
      <c r="Q155" s="89"/>
      <c r="R155" s="89"/>
      <c r="S155" s="89"/>
      <c r="T155" s="89"/>
      <c r="U155" s="89"/>
      <c r="V155" s="89"/>
      <c r="W155" s="89"/>
      <c r="X155" s="89"/>
      <c r="Y155" s="89"/>
      <c r="Z155" s="89"/>
      <c r="AA155" s="89"/>
      <c r="AB155" s="89"/>
      <c r="AC155" s="89"/>
      <c r="AD155" s="89"/>
      <c r="AE155" s="89"/>
      <c r="AF155" s="89"/>
      <c r="AG155" s="89"/>
    </row>
    <row r="156" spans="1:33" x14ac:dyDescent="0.25">
      <c r="A156" s="89"/>
      <c r="B156" s="89"/>
      <c r="C156" s="89"/>
      <c r="D156" s="89"/>
      <c r="E156" s="89"/>
      <c r="F156" s="89"/>
      <c r="G156" s="89"/>
      <c r="H156" s="89"/>
      <c r="I156" s="89"/>
      <c r="J156" s="89"/>
      <c r="K156" s="89"/>
      <c r="L156" s="89"/>
      <c r="M156" s="89"/>
      <c r="N156" s="89"/>
      <c r="O156" s="89"/>
      <c r="P156" s="89"/>
      <c r="Q156" s="89"/>
      <c r="R156" s="89"/>
      <c r="S156" s="89"/>
      <c r="T156" s="89"/>
      <c r="U156" s="89"/>
      <c r="V156" s="89"/>
      <c r="W156" s="89"/>
      <c r="X156" s="89"/>
      <c r="Y156" s="89"/>
      <c r="Z156" s="89"/>
      <c r="AA156" s="89"/>
      <c r="AB156" s="89"/>
      <c r="AC156" s="89"/>
      <c r="AD156" s="89"/>
      <c r="AE156" s="89"/>
      <c r="AF156" s="89"/>
      <c r="AG156" s="89"/>
    </row>
    <row r="157" spans="1:33" x14ac:dyDescent="0.25">
      <c r="A157" s="89"/>
      <c r="B157" s="89"/>
      <c r="C157" s="89"/>
      <c r="D157" s="89"/>
      <c r="E157" s="89"/>
      <c r="F157" s="89"/>
      <c r="G157" s="89"/>
      <c r="H157" s="89"/>
      <c r="I157" s="89"/>
      <c r="J157" s="89"/>
      <c r="K157" s="89"/>
      <c r="L157" s="89"/>
      <c r="M157" s="89"/>
      <c r="N157" s="89"/>
      <c r="O157" s="89"/>
      <c r="P157" s="89"/>
      <c r="Q157" s="89"/>
      <c r="R157" s="89"/>
      <c r="S157" s="89"/>
      <c r="T157" s="89"/>
      <c r="U157" s="89"/>
      <c r="V157" s="89"/>
      <c r="W157" s="89"/>
      <c r="X157" s="89"/>
      <c r="Y157" s="89"/>
      <c r="Z157" s="89"/>
      <c r="AA157" s="89"/>
      <c r="AB157" s="89"/>
      <c r="AC157" s="89"/>
      <c r="AD157" s="89"/>
      <c r="AE157" s="89"/>
      <c r="AF157" s="89"/>
      <c r="AG157" s="89"/>
    </row>
    <row r="158" spans="1:33" x14ac:dyDescent="0.25">
      <c r="A158" s="89"/>
      <c r="B158" s="89"/>
      <c r="C158" s="89"/>
      <c r="D158" s="89"/>
      <c r="E158" s="89"/>
      <c r="F158" s="89"/>
      <c r="G158" s="89"/>
      <c r="H158" s="89"/>
      <c r="I158" s="89"/>
      <c r="J158" s="89"/>
      <c r="K158" s="89"/>
      <c r="L158" s="89"/>
      <c r="M158" s="89"/>
      <c r="N158" s="89"/>
      <c r="O158" s="89"/>
      <c r="P158" s="89"/>
      <c r="Q158" s="89"/>
      <c r="R158" s="89"/>
      <c r="S158" s="89"/>
      <c r="T158" s="89"/>
      <c r="U158" s="89"/>
      <c r="V158" s="89"/>
      <c r="W158" s="89"/>
      <c r="X158" s="89"/>
      <c r="Y158" s="89"/>
      <c r="Z158" s="89"/>
      <c r="AA158" s="89"/>
      <c r="AB158" s="89"/>
      <c r="AC158" s="89"/>
      <c r="AD158" s="89"/>
      <c r="AE158" s="89"/>
      <c r="AF158" s="89"/>
      <c r="AG158" s="89"/>
    </row>
    <row r="159" spans="1:33" x14ac:dyDescent="0.25">
      <c r="A159" s="89"/>
      <c r="B159" s="89"/>
      <c r="C159" s="89"/>
      <c r="D159" s="89"/>
      <c r="E159" s="89"/>
      <c r="F159" s="89"/>
      <c r="G159" s="89"/>
      <c r="H159" s="89"/>
      <c r="I159" s="89"/>
      <c r="J159" s="89"/>
      <c r="K159" s="89"/>
      <c r="L159" s="89"/>
      <c r="M159" s="89"/>
      <c r="N159" s="89"/>
      <c r="O159" s="89"/>
      <c r="P159" s="89"/>
      <c r="Q159" s="89"/>
      <c r="R159" s="89"/>
      <c r="S159" s="89"/>
      <c r="T159" s="89"/>
      <c r="U159" s="89"/>
      <c r="V159" s="89"/>
      <c r="W159" s="89"/>
      <c r="X159" s="89"/>
      <c r="Y159" s="89"/>
      <c r="Z159" s="89"/>
      <c r="AA159" s="89"/>
      <c r="AB159" s="89"/>
      <c r="AC159" s="89"/>
      <c r="AD159" s="89"/>
      <c r="AE159" s="89"/>
      <c r="AF159" s="89"/>
      <c r="AG159" s="89"/>
    </row>
    <row r="160" spans="1:33" x14ac:dyDescent="0.25">
      <c r="A160" s="89"/>
      <c r="B160" s="89"/>
      <c r="C160" s="89"/>
      <c r="D160" s="89"/>
      <c r="E160" s="89"/>
      <c r="F160" s="89"/>
      <c r="G160" s="89"/>
      <c r="H160" s="89"/>
      <c r="I160" s="89"/>
      <c r="J160" s="89"/>
      <c r="K160" s="89"/>
      <c r="L160" s="89"/>
      <c r="M160" s="89"/>
      <c r="N160" s="89"/>
      <c r="O160" s="89"/>
      <c r="P160" s="89"/>
      <c r="Q160" s="89"/>
      <c r="R160" s="89"/>
      <c r="S160" s="89"/>
      <c r="T160" s="89"/>
      <c r="U160" s="89"/>
      <c r="V160" s="89"/>
      <c r="W160" s="89"/>
      <c r="X160" s="89"/>
      <c r="Y160" s="89"/>
      <c r="Z160" s="89"/>
      <c r="AA160" s="89"/>
      <c r="AB160" s="89"/>
      <c r="AC160" s="89"/>
      <c r="AD160" s="89"/>
      <c r="AE160" s="89"/>
      <c r="AF160" s="89"/>
      <c r="AG160" s="89"/>
    </row>
    <row r="161" spans="1:33" x14ac:dyDescent="0.25">
      <c r="A161" s="89"/>
      <c r="B161" s="89"/>
      <c r="C161" s="89"/>
      <c r="D161" s="89"/>
      <c r="E161" s="89"/>
      <c r="F161" s="89"/>
      <c r="G161" s="89"/>
      <c r="H161" s="89"/>
      <c r="I161" s="89"/>
      <c r="J161" s="89"/>
      <c r="K161" s="89"/>
      <c r="L161" s="89"/>
      <c r="M161" s="89"/>
      <c r="N161" s="89"/>
      <c r="O161" s="89"/>
      <c r="P161" s="89"/>
      <c r="Q161" s="89"/>
      <c r="R161" s="89"/>
      <c r="S161" s="89"/>
      <c r="T161" s="89"/>
      <c r="U161" s="89"/>
      <c r="V161" s="89"/>
      <c r="W161" s="89"/>
      <c r="X161" s="89"/>
      <c r="Y161" s="89"/>
      <c r="Z161" s="89"/>
      <c r="AA161" s="89"/>
      <c r="AB161" s="89"/>
      <c r="AC161" s="89"/>
      <c r="AD161" s="89"/>
      <c r="AE161" s="89"/>
      <c r="AF161" s="89"/>
      <c r="AG161" s="89"/>
    </row>
    <row r="162" spans="1:33" x14ac:dyDescent="0.25">
      <c r="A162" s="89"/>
      <c r="B162" s="89"/>
      <c r="C162" s="89"/>
      <c r="D162" s="89"/>
      <c r="E162" s="89"/>
      <c r="F162" s="89"/>
      <c r="G162" s="89"/>
      <c r="H162" s="89"/>
      <c r="I162" s="89"/>
      <c r="J162" s="89"/>
      <c r="K162" s="89"/>
      <c r="L162" s="89"/>
      <c r="M162" s="89"/>
      <c r="N162" s="89"/>
      <c r="O162" s="89"/>
      <c r="P162" s="89"/>
      <c r="Q162" s="89"/>
      <c r="R162" s="89"/>
      <c r="S162" s="89"/>
      <c r="T162" s="89"/>
      <c r="U162" s="89"/>
      <c r="V162" s="89"/>
      <c r="W162" s="89"/>
      <c r="X162" s="89"/>
      <c r="Y162" s="89"/>
      <c r="Z162" s="89"/>
      <c r="AA162" s="89"/>
      <c r="AB162" s="89"/>
      <c r="AC162" s="89"/>
      <c r="AD162" s="89"/>
      <c r="AE162" s="89"/>
      <c r="AF162" s="89"/>
      <c r="AG162" s="89"/>
    </row>
    <row r="163" spans="1:33" x14ac:dyDescent="0.25">
      <c r="A163" s="89"/>
      <c r="B163" s="89"/>
      <c r="C163" s="89"/>
      <c r="D163" s="89"/>
      <c r="E163" s="89"/>
      <c r="F163" s="89"/>
      <c r="G163" s="89"/>
      <c r="H163" s="89"/>
      <c r="I163" s="89"/>
      <c r="J163" s="89"/>
      <c r="K163" s="89"/>
      <c r="L163" s="89"/>
      <c r="M163" s="89"/>
      <c r="N163" s="89"/>
      <c r="O163" s="89"/>
      <c r="P163" s="89"/>
      <c r="Q163" s="89"/>
      <c r="R163" s="89"/>
      <c r="S163" s="89"/>
      <c r="T163" s="89"/>
      <c r="U163" s="89"/>
      <c r="V163" s="89"/>
      <c r="W163" s="89"/>
      <c r="X163" s="89"/>
      <c r="Y163" s="89"/>
      <c r="Z163" s="89"/>
      <c r="AA163" s="89"/>
      <c r="AB163" s="89"/>
      <c r="AC163" s="89"/>
      <c r="AD163" s="89"/>
      <c r="AE163" s="89"/>
      <c r="AF163" s="89"/>
      <c r="AG163" s="89"/>
    </row>
    <row r="164" spans="1:33" x14ac:dyDescent="0.25">
      <c r="A164" s="89"/>
      <c r="B164" s="89"/>
      <c r="C164" s="89"/>
      <c r="D164" s="89"/>
      <c r="E164" s="89"/>
      <c r="F164" s="89"/>
      <c r="G164" s="89"/>
      <c r="H164" s="89"/>
      <c r="I164" s="89"/>
      <c r="J164" s="89"/>
      <c r="K164" s="89"/>
      <c r="L164" s="89"/>
      <c r="M164" s="89"/>
      <c r="N164" s="89"/>
      <c r="O164" s="89"/>
      <c r="P164" s="89"/>
      <c r="Q164" s="89"/>
      <c r="R164" s="89"/>
      <c r="S164" s="89"/>
      <c r="T164" s="89"/>
      <c r="U164" s="89"/>
      <c r="V164" s="89"/>
      <c r="W164" s="89"/>
      <c r="X164" s="89"/>
      <c r="Y164" s="89"/>
      <c r="Z164" s="89"/>
      <c r="AA164" s="89"/>
      <c r="AB164" s="89"/>
      <c r="AC164" s="89"/>
      <c r="AD164" s="89"/>
      <c r="AE164" s="89"/>
      <c r="AF164" s="89"/>
      <c r="AG164" s="89"/>
    </row>
    <row r="165" spans="1:33" x14ac:dyDescent="0.25">
      <c r="A165" s="89"/>
      <c r="B165" s="89"/>
      <c r="C165" s="89"/>
      <c r="D165" s="89"/>
      <c r="E165" s="89"/>
      <c r="F165" s="89"/>
      <c r="G165" s="89"/>
      <c r="H165" s="89"/>
      <c r="I165" s="89"/>
      <c r="J165" s="89"/>
      <c r="K165" s="89"/>
      <c r="L165" s="89"/>
      <c r="M165" s="89"/>
      <c r="N165" s="89"/>
      <c r="O165" s="89"/>
      <c r="P165" s="89"/>
      <c r="Q165" s="89"/>
      <c r="R165" s="89"/>
      <c r="S165" s="89"/>
      <c r="T165" s="89"/>
      <c r="U165" s="89"/>
      <c r="V165" s="89"/>
      <c r="W165" s="89"/>
      <c r="X165" s="89"/>
      <c r="Y165" s="89"/>
      <c r="Z165" s="89"/>
      <c r="AA165" s="89"/>
      <c r="AB165" s="89"/>
      <c r="AC165" s="89"/>
      <c r="AD165" s="89"/>
      <c r="AE165" s="89"/>
      <c r="AF165" s="89"/>
      <c r="AG165" s="89"/>
    </row>
    <row r="166" spans="1:33" x14ac:dyDescent="0.25">
      <c r="A166" s="89"/>
      <c r="B166" s="89"/>
      <c r="C166" s="89"/>
      <c r="D166" s="89"/>
      <c r="E166" s="89"/>
      <c r="F166" s="89"/>
      <c r="G166" s="89"/>
      <c r="H166" s="89"/>
      <c r="I166" s="89"/>
      <c r="J166" s="89"/>
      <c r="K166" s="89"/>
      <c r="L166" s="89"/>
      <c r="M166" s="89"/>
      <c r="N166" s="89"/>
      <c r="O166" s="89"/>
      <c r="P166" s="89"/>
      <c r="Q166" s="89"/>
      <c r="R166" s="89"/>
      <c r="S166" s="89"/>
      <c r="T166" s="89"/>
      <c r="U166" s="89"/>
      <c r="V166" s="89"/>
      <c r="W166" s="89"/>
      <c r="X166" s="89"/>
      <c r="Y166" s="89"/>
      <c r="Z166" s="89"/>
      <c r="AA166" s="89"/>
      <c r="AB166" s="89"/>
      <c r="AC166" s="89"/>
      <c r="AD166" s="89"/>
      <c r="AE166" s="89"/>
      <c r="AF166" s="89"/>
      <c r="AG166" s="89"/>
    </row>
    <row r="167" spans="1:33" x14ac:dyDescent="0.25">
      <c r="A167" s="89"/>
      <c r="B167" s="89"/>
      <c r="C167" s="89"/>
      <c r="D167" s="89"/>
      <c r="E167" s="89"/>
      <c r="F167" s="89"/>
      <c r="G167" s="89"/>
      <c r="H167" s="89"/>
      <c r="I167" s="89"/>
      <c r="J167" s="89"/>
      <c r="K167" s="89"/>
      <c r="L167" s="89"/>
      <c r="M167" s="89"/>
      <c r="N167" s="89"/>
      <c r="O167" s="89"/>
      <c r="P167" s="89"/>
      <c r="Q167" s="89"/>
      <c r="R167" s="89"/>
      <c r="S167" s="89"/>
      <c r="T167" s="89"/>
      <c r="U167" s="89"/>
      <c r="V167" s="89"/>
      <c r="W167" s="89"/>
      <c r="X167" s="89"/>
      <c r="Y167" s="89"/>
      <c r="Z167" s="89"/>
      <c r="AA167" s="89"/>
      <c r="AB167" s="89"/>
      <c r="AC167" s="89"/>
      <c r="AD167" s="89"/>
      <c r="AE167" s="89"/>
      <c r="AF167" s="89"/>
      <c r="AG167" s="89"/>
    </row>
    <row r="168" spans="1:33" x14ac:dyDescent="0.25">
      <c r="A168" s="89"/>
      <c r="B168" s="89"/>
      <c r="C168" s="89"/>
      <c r="D168" s="89"/>
      <c r="E168" s="89"/>
      <c r="F168" s="89"/>
      <c r="G168" s="89"/>
      <c r="H168" s="89"/>
      <c r="I168" s="89"/>
      <c r="J168" s="89"/>
      <c r="K168" s="89"/>
      <c r="L168" s="89"/>
      <c r="M168" s="89"/>
      <c r="N168" s="89"/>
      <c r="O168" s="89"/>
      <c r="P168" s="89"/>
      <c r="Q168" s="89"/>
      <c r="R168" s="89"/>
      <c r="S168" s="89"/>
      <c r="T168" s="89"/>
      <c r="U168" s="89"/>
      <c r="V168" s="89"/>
      <c r="W168" s="89"/>
      <c r="X168" s="89"/>
      <c r="Y168" s="89"/>
      <c r="Z168" s="89"/>
      <c r="AA168" s="89"/>
      <c r="AB168" s="89"/>
      <c r="AC168" s="89"/>
      <c r="AD168" s="89"/>
      <c r="AE168" s="89"/>
      <c r="AF168" s="89"/>
      <c r="AG168" s="89"/>
    </row>
    <row r="169" spans="1:33" x14ac:dyDescent="0.25">
      <c r="A169" s="89"/>
      <c r="B169" s="89"/>
      <c r="C169" s="89"/>
      <c r="D169" s="89"/>
      <c r="E169" s="89"/>
      <c r="F169" s="89"/>
      <c r="G169" s="89"/>
      <c r="H169" s="89"/>
      <c r="I169" s="89"/>
      <c r="J169" s="89"/>
      <c r="K169" s="89"/>
      <c r="L169" s="89"/>
      <c r="M169" s="89"/>
      <c r="N169" s="89"/>
      <c r="O169" s="89"/>
      <c r="P169" s="89"/>
      <c r="Q169" s="89"/>
      <c r="R169" s="89"/>
      <c r="S169" s="89"/>
      <c r="T169" s="89"/>
      <c r="U169" s="89"/>
      <c r="V169" s="89"/>
      <c r="W169" s="89"/>
      <c r="X169" s="89"/>
      <c r="Y169" s="89"/>
      <c r="Z169" s="89"/>
      <c r="AA169" s="89"/>
      <c r="AB169" s="89"/>
      <c r="AC169" s="89"/>
      <c r="AD169" s="89"/>
      <c r="AE169" s="89"/>
      <c r="AF169" s="89"/>
      <c r="AG169" s="89"/>
    </row>
    <row r="170" spans="1:33" x14ac:dyDescent="0.25">
      <c r="A170" s="89"/>
      <c r="B170" s="89"/>
      <c r="C170" s="89"/>
      <c r="D170" s="89"/>
      <c r="E170" s="89"/>
      <c r="F170" s="89"/>
      <c r="G170" s="89"/>
      <c r="H170" s="89"/>
      <c r="I170" s="89"/>
      <c r="J170" s="89"/>
      <c r="K170" s="89"/>
      <c r="L170" s="89"/>
      <c r="M170" s="89"/>
      <c r="N170" s="89"/>
      <c r="O170" s="89"/>
      <c r="P170" s="89"/>
      <c r="Q170" s="89"/>
      <c r="R170" s="89"/>
      <c r="S170" s="89"/>
      <c r="T170" s="89"/>
      <c r="U170" s="89"/>
      <c r="V170" s="89"/>
      <c r="W170" s="89"/>
      <c r="X170" s="89"/>
      <c r="Y170" s="89"/>
      <c r="Z170" s="89"/>
      <c r="AA170" s="89"/>
      <c r="AB170" s="89"/>
      <c r="AC170" s="89"/>
      <c r="AD170" s="89"/>
      <c r="AE170" s="89"/>
      <c r="AF170" s="89"/>
      <c r="AG170" s="89"/>
    </row>
    <row r="171" spans="1:33" x14ac:dyDescent="0.25">
      <c r="A171" s="89"/>
      <c r="B171" s="89"/>
      <c r="C171" s="89"/>
      <c r="D171" s="89"/>
      <c r="E171" s="89"/>
      <c r="F171" s="89"/>
      <c r="G171" s="89"/>
      <c r="H171" s="89"/>
      <c r="I171" s="89"/>
      <c r="J171" s="89"/>
      <c r="K171" s="89"/>
      <c r="L171" s="89"/>
      <c r="M171" s="89"/>
      <c r="N171" s="89"/>
      <c r="O171" s="89"/>
      <c r="P171" s="89"/>
      <c r="Q171" s="89"/>
      <c r="R171" s="89"/>
      <c r="S171" s="89"/>
      <c r="T171" s="89"/>
      <c r="U171" s="89"/>
      <c r="V171" s="89"/>
      <c r="W171" s="89"/>
      <c r="X171" s="89"/>
      <c r="Y171" s="89"/>
      <c r="Z171" s="89"/>
      <c r="AA171" s="89"/>
      <c r="AB171" s="89"/>
      <c r="AC171" s="89"/>
      <c r="AD171" s="89"/>
      <c r="AE171" s="89"/>
      <c r="AF171" s="89"/>
      <c r="AG171" s="89"/>
    </row>
    <row r="172" spans="1:33" x14ac:dyDescent="0.25">
      <c r="A172" s="89"/>
      <c r="B172" s="89"/>
      <c r="C172" s="89"/>
      <c r="D172" s="89"/>
      <c r="E172" s="89"/>
      <c r="F172" s="89"/>
      <c r="G172" s="89"/>
      <c r="H172" s="89"/>
      <c r="I172" s="89"/>
      <c r="J172" s="89"/>
      <c r="K172" s="89"/>
      <c r="L172" s="89"/>
      <c r="M172" s="89"/>
      <c r="N172" s="89"/>
      <c r="O172" s="89"/>
      <c r="P172" s="89"/>
      <c r="Q172" s="89"/>
      <c r="R172" s="89"/>
      <c r="S172" s="89"/>
      <c r="T172" s="89"/>
      <c r="U172" s="89"/>
      <c r="V172" s="89"/>
      <c r="W172" s="89"/>
      <c r="X172" s="89"/>
      <c r="Y172" s="89"/>
      <c r="Z172" s="89"/>
      <c r="AA172" s="89"/>
      <c r="AB172" s="89"/>
      <c r="AC172" s="89"/>
      <c r="AD172" s="89"/>
      <c r="AE172" s="89"/>
      <c r="AF172" s="89"/>
      <c r="AG172" s="89"/>
    </row>
    <row r="173" spans="1:33" x14ac:dyDescent="0.25">
      <c r="A173" s="89"/>
      <c r="B173" s="89"/>
      <c r="C173" s="89"/>
      <c r="D173" s="89"/>
      <c r="E173" s="89"/>
      <c r="F173" s="89"/>
      <c r="G173" s="89"/>
      <c r="H173" s="89"/>
      <c r="I173" s="89"/>
      <c r="J173" s="89"/>
      <c r="K173" s="89"/>
      <c r="L173" s="89"/>
      <c r="M173" s="89"/>
      <c r="N173" s="89"/>
      <c r="O173" s="89"/>
      <c r="P173" s="89"/>
      <c r="Q173" s="89"/>
      <c r="R173" s="89"/>
      <c r="S173" s="89"/>
      <c r="T173" s="89"/>
      <c r="U173" s="89"/>
      <c r="V173" s="89"/>
      <c r="W173" s="89"/>
      <c r="X173" s="89"/>
      <c r="Y173" s="89"/>
      <c r="Z173" s="89"/>
      <c r="AA173" s="89"/>
      <c r="AB173" s="89"/>
      <c r="AC173" s="89"/>
      <c r="AD173" s="89"/>
      <c r="AE173" s="89"/>
      <c r="AF173" s="89"/>
      <c r="AG173" s="89"/>
    </row>
    <row r="174" spans="1:33" x14ac:dyDescent="0.25">
      <c r="A174" s="89"/>
      <c r="B174" s="89"/>
      <c r="C174" s="89"/>
      <c r="D174" s="89"/>
      <c r="E174" s="89"/>
      <c r="F174" s="89"/>
      <c r="G174" s="89"/>
      <c r="H174" s="89"/>
      <c r="I174" s="89"/>
      <c r="J174" s="89"/>
      <c r="K174" s="89"/>
      <c r="L174" s="89"/>
      <c r="M174" s="89"/>
      <c r="N174" s="89"/>
      <c r="O174" s="89"/>
      <c r="P174" s="89"/>
      <c r="Q174" s="89"/>
      <c r="R174" s="89"/>
      <c r="S174" s="89"/>
      <c r="T174" s="89"/>
      <c r="U174" s="89"/>
      <c r="V174" s="89"/>
      <c r="W174" s="89"/>
      <c r="X174" s="89"/>
      <c r="Y174" s="89"/>
      <c r="Z174" s="89"/>
      <c r="AA174" s="89"/>
      <c r="AB174" s="89"/>
      <c r="AC174" s="89"/>
      <c r="AD174" s="89"/>
      <c r="AE174" s="89"/>
      <c r="AF174" s="89"/>
      <c r="AG174" s="89"/>
    </row>
    <row r="175" spans="1:33" x14ac:dyDescent="0.25">
      <c r="A175" s="89"/>
      <c r="B175" s="89"/>
      <c r="C175" s="89"/>
      <c r="D175" s="89"/>
      <c r="E175" s="89"/>
      <c r="F175" s="89"/>
      <c r="G175" s="89"/>
      <c r="H175" s="89"/>
      <c r="I175" s="89"/>
      <c r="J175" s="89"/>
      <c r="K175" s="89"/>
      <c r="L175" s="89"/>
      <c r="M175" s="89"/>
      <c r="N175" s="89"/>
      <c r="O175" s="89"/>
      <c r="P175" s="89"/>
      <c r="Q175" s="89"/>
      <c r="R175" s="89"/>
      <c r="S175" s="89"/>
      <c r="T175" s="89"/>
      <c r="U175" s="89"/>
      <c r="V175" s="89"/>
      <c r="W175" s="89"/>
      <c r="X175" s="89"/>
      <c r="Y175" s="89"/>
      <c r="Z175" s="89"/>
      <c r="AA175" s="89"/>
      <c r="AB175" s="89"/>
      <c r="AC175" s="89"/>
      <c r="AD175" s="89"/>
      <c r="AE175" s="89"/>
      <c r="AF175" s="89"/>
      <c r="AG175" s="89"/>
    </row>
    <row r="176" spans="1:33" x14ac:dyDescent="0.25">
      <c r="A176" s="89"/>
      <c r="B176" s="89"/>
      <c r="C176" s="89"/>
      <c r="D176" s="89"/>
      <c r="E176" s="89"/>
      <c r="F176" s="89"/>
      <c r="G176" s="89"/>
      <c r="H176" s="89"/>
      <c r="I176" s="89"/>
      <c r="J176" s="89"/>
      <c r="K176" s="89"/>
      <c r="L176" s="89"/>
      <c r="M176" s="89"/>
      <c r="N176" s="89"/>
      <c r="O176" s="89"/>
      <c r="P176" s="89"/>
      <c r="Q176" s="89"/>
      <c r="R176" s="89"/>
      <c r="S176" s="89"/>
      <c r="T176" s="89"/>
      <c r="U176" s="89"/>
      <c r="V176" s="89"/>
      <c r="W176" s="89"/>
      <c r="X176" s="89"/>
      <c r="Y176" s="89"/>
      <c r="Z176" s="89"/>
      <c r="AA176" s="89"/>
      <c r="AB176" s="89"/>
      <c r="AC176" s="89"/>
      <c r="AD176" s="89"/>
      <c r="AE176" s="89"/>
      <c r="AF176" s="89"/>
      <c r="AG176" s="89"/>
    </row>
    <row r="177" spans="1:33" x14ac:dyDescent="0.25">
      <c r="A177" s="89"/>
      <c r="B177" s="89"/>
      <c r="C177" s="89"/>
      <c r="D177" s="89"/>
      <c r="E177" s="89"/>
      <c r="F177" s="89"/>
      <c r="G177" s="89"/>
      <c r="H177" s="89"/>
      <c r="I177" s="89"/>
      <c r="J177" s="89"/>
      <c r="K177" s="89"/>
      <c r="L177" s="89"/>
      <c r="M177" s="89"/>
      <c r="N177" s="89"/>
      <c r="O177" s="89"/>
      <c r="P177" s="89"/>
      <c r="Q177" s="89"/>
      <c r="R177" s="89"/>
      <c r="S177" s="89"/>
      <c r="T177" s="89"/>
      <c r="U177" s="89"/>
      <c r="V177" s="89"/>
      <c r="W177" s="89"/>
      <c r="X177" s="89"/>
      <c r="Y177" s="89"/>
      <c r="Z177" s="89"/>
      <c r="AA177" s="89"/>
      <c r="AB177" s="89"/>
      <c r="AC177" s="89"/>
      <c r="AD177" s="89"/>
      <c r="AE177" s="89"/>
      <c r="AF177" s="89"/>
      <c r="AG177" s="89"/>
    </row>
    <row r="178" spans="1:33" x14ac:dyDescent="0.25">
      <c r="A178" s="89"/>
      <c r="B178" s="89"/>
      <c r="C178" s="89"/>
      <c r="D178" s="89"/>
      <c r="E178" s="89"/>
      <c r="F178" s="89"/>
      <c r="G178" s="89"/>
      <c r="H178" s="89"/>
      <c r="I178" s="89"/>
      <c r="J178" s="89"/>
      <c r="K178" s="89"/>
      <c r="L178" s="89"/>
      <c r="M178" s="89"/>
      <c r="N178" s="89"/>
      <c r="O178" s="89"/>
      <c r="P178" s="89"/>
      <c r="Q178" s="89"/>
      <c r="R178" s="89"/>
      <c r="S178" s="89"/>
      <c r="T178" s="89"/>
      <c r="U178" s="89"/>
      <c r="V178" s="89"/>
      <c r="W178" s="89"/>
      <c r="X178" s="89"/>
      <c r="Y178" s="89"/>
      <c r="Z178" s="89"/>
      <c r="AA178" s="89"/>
      <c r="AB178" s="89"/>
      <c r="AC178" s="89"/>
      <c r="AD178" s="89"/>
      <c r="AE178" s="89"/>
      <c r="AF178" s="89"/>
      <c r="AG178" s="89"/>
    </row>
    <row r="179" spans="1:33" x14ac:dyDescent="0.25">
      <c r="A179" s="89"/>
      <c r="B179" s="89"/>
      <c r="C179" s="89"/>
      <c r="D179" s="89"/>
      <c r="E179" s="89"/>
      <c r="F179" s="89"/>
      <c r="G179" s="89"/>
      <c r="H179" s="89"/>
      <c r="I179" s="89"/>
      <c r="J179" s="89"/>
      <c r="K179" s="89"/>
      <c r="L179" s="89"/>
      <c r="M179" s="89"/>
      <c r="N179" s="89"/>
      <c r="O179" s="89"/>
      <c r="P179" s="89"/>
      <c r="Q179" s="89"/>
      <c r="R179" s="89"/>
      <c r="S179" s="89"/>
      <c r="T179" s="89"/>
      <c r="U179" s="89"/>
      <c r="V179" s="89"/>
      <c r="W179" s="89"/>
      <c r="X179" s="89"/>
      <c r="Y179" s="89"/>
      <c r="Z179" s="89"/>
      <c r="AA179" s="89"/>
      <c r="AB179" s="89"/>
      <c r="AC179" s="89"/>
      <c r="AD179" s="89"/>
      <c r="AE179" s="89"/>
      <c r="AF179" s="89"/>
      <c r="AG179" s="89"/>
    </row>
    <row r="180" spans="1:33" x14ac:dyDescent="0.25">
      <c r="A180" s="89"/>
      <c r="B180" s="89"/>
      <c r="C180" s="89"/>
      <c r="D180" s="89"/>
      <c r="E180" s="89"/>
      <c r="F180" s="89"/>
      <c r="G180" s="89"/>
      <c r="H180" s="89"/>
      <c r="I180" s="89"/>
      <c r="J180" s="89"/>
      <c r="K180" s="89"/>
      <c r="L180" s="89"/>
      <c r="M180" s="89"/>
      <c r="N180" s="89"/>
      <c r="O180" s="89"/>
      <c r="P180" s="89"/>
      <c r="Q180" s="89"/>
      <c r="R180" s="89"/>
      <c r="S180" s="89"/>
      <c r="T180" s="89"/>
      <c r="U180" s="89"/>
      <c r="V180" s="89"/>
      <c r="W180" s="89"/>
      <c r="X180" s="89"/>
      <c r="Y180" s="89"/>
      <c r="Z180" s="89"/>
      <c r="AA180" s="89"/>
      <c r="AB180" s="89"/>
      <c r="AC180" s="89"/>
      <c r="AD180" s="89"/>
      <c r="AE180" s="89"/>
      <c r="AF180" s="89"/>
      <c r="AG180" s="89"/>
    </row>
    <row r="181" spans="1:33" x14ac:dyDescent="0.25">
      <c r="A181" s="89"/>
      <c r="B181" s="89"/>
      <c r="C181" s="89"/>
      <c r="D181" s="89"/>
      <c r="E181" s="89"/>
      <c r="F181" s="89"/>
      <c r="G181" s="89"/>
      <c r="H181" s="89"/>
      <c r="I181" s="89"/>
      <c r="J181" s="89"/>
      <c r="K181" s="89"/>
      <c r="L181" s="89"/>
      <c r="M181" s="89"/>
      <c r="N181" s="89"/>
      <c r="O181" s="89"/>
      <c r="P181" s="89"/>
      <c r="Q181" s="89"/>
      <c r="R181" s="89"/>
      <c r="S181" s="89"/>
      <c r="T181" s="89"/>
      <c r="U181" s="89"/>
      <c r="V181" s="89"/>
      <c r="W181" s="89"/>
      <c r="X181" s="89"/>
      <c r="Y181" s="89"/>
      <c r="Z181" s="89"/>
      <c r="AA181" s="89"/>
      <c r="AB181" s="89"/>
      <c r="AC181" s="89"/>
      <c r="AD181" s="89"/>
      <c r="AE181" s="89"/>
      <c r="AF181" s="89"/>
      <c r="AG181" s="89"/>
    </row>
    <row r="182" spans="1:33" x14ac:dyDescent="0.25">
      <c r="A182" s="89"/>
      <c r="B182" s="89"/>
      <c r="C182" s="89"/>
      <c r="D182" s="89"/>
      <c r="E182" s="89"/>
      <c r="F182" s="89"/>
      <c r="G182" s="89"/>
      <c r="H182" s="89"/>
      <c r="I182" s="89"/>
      <c r="J182" s="89"/>
      <c r="K182" s="89"/>
      <c r="L182" s="89"/>
      <c r="M182" s="89"/>
      <c r="N182" s="89"/>
      <c r="O182" s="89"/>
      <c r="P182" s="89"/>
      <c r="Q182" s="89"/>
      <c r="R182" s="89"/>
      <c r="S182" s="89"/>
      <c r="T182" s="89"/>
      <c r="U182" s="89"/>
      <c r="V182" s="89"/>
      <c r="W182" s="89"/>
      <c r="X182" s="89"/>
      <c r="Y182" s="89"/>
      <c r="Z182" s="89"/>
      <c r="AA182" s="89"/>
      <c r="AB182" s="89"/>
      <c r="AC182" s="89"/>
      <c r="AD182" s="89"/>
      <c r="AE182" s="89"/>
      <c r="AF182" s="89"/>
      <c r="AG182" s="89"/>
    </row>
    <row r="183" spans="1:33" x14ac:dyDescent="0.25">
      <c r="A183" s="89"/>
      <c r="B183" s="89"/>
      <c r="C183" s="89"/>
      <c r="D183" s="89"/>
      <c r="E183" s="89"/>
      <c r="F183" s="89"/>
      <c r="G183" s="89"/>
      <c r="H183" s="89"/>
      <c r="I183" s="89"/>
      <c r="J183" s="89"/>
      <c r="K183" s="89"/>
      <c r="L183" s="89"/>
      <c r="M183" s="89"/>
      <c r="N183" s="89"/>
      <c r="O183" s="89"/>
      <c r="P183" s="89"/>
      <c r="Q183" s="89"/>
      <c r="R183" s="89"/>
      <c r="S183" s="89"/>
      <c r="T183" s="89"/>
      <c r="U183" s="89"/>
      <c r="V183" s="89"/>
      <c r="W183" s="89"/>
      <c r="X183" s="89"/>
      <c r="Y183" s="89"/>
      <c r="Z183" s="89"/>
      <c r="AA183" s="89"/>
      <c r="AB183" s="89"/>
      <c r="AC183" s="89"/>
      <c r="AD183" s="89"/>
      <c r="AE183" s="89"/>
      <c r="AF183" s="89"/>
      <c r="AG183" s="89"/>
    </row>
    <row r="184" spans="1:33" x14ac:dyDescent="0.25">
      <c r="A184" s="89"/>
      <c r="B184" s="89"/>
      <c r="C184" s="89"/>
      <c r="D184" s="89"/>
      <c r="E184" s="89"/>
      <c r="F184" s="89"/>
      <c r="G184" s="89"/>
      <c r="H184" s="89"/>
      <c r="I184" s="89"/>
      <c r="J184" s="89"/>
      <c r="K184" s="89"/>
      <c r="L184" s="89"/>
      <c r="M184" s="89"/>
      <c r="N184" s="89"/>
      <c r="O184" s="89"/>
      <c r="P184" s="89"/>
      <c r="Q184" s="89"/>
      <c r="R184" s="89"/>
      <c r="S184" s="89"/>
      <c r="T184" s="89"/>
      <c r="U184" s="89"/>
      <c r="V184" s="89"/>
      <c r="W184" s="89"/>
      <c r="X184" s="89"/>
      <c r="Y184" s="89"/>
      <c r="Z184" s="89"/>
      <c r="AA184" s="89"/>
      <c r="AB184" s="89"/>
      <c r="AC184" s="89"/>
      <c r="AD184" s="89"/>
      <c r="AE184" s="89"/>
      <c r="AF184" s="89"/>
      <c r="AG184" s="89"/>
    </row>
    <row r="185" spans="1:33" x14ac:dyDescent="0.25">
      <c r="A185" s="89"/>
      <c r="B185" s="89"/>
      <c r="C185" s="89"/>
      <c r="D185" s="89"/>
      <c r="E185" s="89"/>
      <c r="F185" s="89"/>
      <c r="G185" s="89"/>
      <c r="H185" s="89"/>
      <c r="I185" s="89"/>
      <c r="J185" s="89"/>
      <c r="K185" s="89"/>
      <c r="L185" s="89"/>
      <c r="M185" s="89"/>
      <c r="N185" s="89"/>
      <c r="O185" s="89"/>
      <c r="P185" s="89"/>
      <c r="Q185" s="89"/>
      <c r="R185" s="89"/>
      <c r="S185" s="89"/>
      <c r="T185" s="89"/>
      <c r="U185" s="89"/>
      <c r="V185" s="89"/>
      <c r="W185" s="89"/>
      <c r="X185" s="89"/>
      <c r="Y185" s="89"/>
      <c r="Z185" s="89"/>
      <c r="AA185" s="89"/>
      <c r="AB185" s="89"/>
      <c r="AC185" s="89"/>
      <c r="AD185" s="89"/>
      <c r="AE185" s="89"/>
      <c r="AF185" s="89"/>
      <c r="AG185" s="89"/>
    </row>
    <row r="186" spans="1:33" x14ac:dyDescent="0.25">
      <c r="A186" s="89"/>
      <c r="B186" s="89"/>
      <c r="C186" s="89"/>
      <c r="D186" s="89"/>
      <c r="E186" s="89"/>
      <c r="F186" s="89"/>
      <c r="G186" s="89"/>
      <c r="H186" s="89"/>
      <c r="I186" s="89"/>
      <c r="J186" s="89"/>
      <c r="K186" s="89"/>
      <c r="L186" s="89"/>
      <c r="M186" s="89"/>
      <c r="N186" s="89"/>
      <c r="O186" s="89"/>
      <c r="P186" s="89"/>
      <c r="Q186" s="89"/>
      <c r="R186" s="89"/>
      <c r="S186" s="89"/>
      <c r="T186" s="89"/>
      <c r="U186" s="89"/>
      <c r="V186" s="89"/>
      <c r="W186" s="89"/>
      <c r="X186" s="89"/>
      <c r="Y186" s="89"/>
      <c r="Z186" s="89"/>
      <c r="AA186" s="89"/>
      <c r="AB186" s="89"/>
      <c r="AC186" s="89"/>
      <c r="AD186" s="89"/>
      <c r="AE186" s="89"/>
      <c r="AF186" s="89"/>
      <c r="AG186" s="89"/>
    </row>
    <row r="187" spans="1:33" x14ac:dyDescent="0.25">
      <c r="A187" s="89"/>
      <c r="B187" s="89"/>
      <c r="C187" s="89"/>
      <c r="D187" s="89"/>
      <c r="E187" s="89"/>
      <c r="F187" s="89"/>
      <c r="G187" s="89"/>
      <c r="H187" s="89"/>
      <c r="I187" s="89"/>
      <c r="J187" s="89"/>
      <c r="K187" s="89"/>
      <c r="L187" s="89"/>
      <c r="M187" s="89"/>
      <c r="N187" s="89"/>
      <c r="O187" s="89"/>
      <c r="P187" s="89"/>
      <c r="Q187" s="89"/>
      <c r="R187" s="89"/>
      <c r="S187" s="89"/>
      <c r="T187" s="89"/>
      <c r="U187" s="89"/>
      <c r="V187" s="89"/>
      <c r="W187" s="89"/>
      <c r="X187" s="89"/>
      <c r="Y187" s="89"/>
      <c r="Z187" s="89"/>
      <c r="AA187" s="89"/>
      <c r="AB187" s="89"/>
      <c r="AC187" s="89"/>
      <c r="AD187" s="89"/>
      <c r="AE187" s="89"/>
      <c r="AF187" s="89"/>
      <c r="AG187" s="89"/>
    </row>
    <row r="188" spans="1:33" x14ac:dyDescent="0.25">
      <c r="A188" s="89"/>
      <c r="B188" s="89"/>
      <c r="C188" s="89"/>
      <c r="D188" s="89"/>
      <c r="E188" s="89"/>
      <c r="F188" s="89"/>
      <c r="G188" s="89"/>
      <c r="H188" s="89"/>
      <c r="I188" s="89"/>
      <c r="J188" s="89"/>
      <c r="K188" s="89"/>
      <c r="L188" s="89"/>
      <c r="M188" s="89"/>
      <c r="N188" s="89"/>
      <c r="O188" s="89"/>
      <c r="P188" s="89"/>
      <c r="Q188" s="89"/>
      <c r="R188" s="89"/>
      <c r="S188" s="89"/>
      <c r="T188" s="89"/>
      <c r="U188" s="89"/>
      <c r="V188" s="89"/>
      <c r="W188" s="89"/>
      <c r="X188" s="89"/>
      <c r="Y188" s="89"/>
      <c r="Z188" s="89"/>
      <c r="AA188" s="89"/>
      <c r="AB188" s="89"/>
      <c r="AC188" s="89"/>
      <c r="AD188" s="89"/>
      <c r="AE188" s="89"/>
      <c r="AF188" s="89"/>
      <c r="AG188" s="89"/>
    </row>
    <row r="189" spans="1:33" x14ac:dyDescent="0.25">
      <c r="A189" s="89"/>
      <c r="B189" s="89"/>
      <c r="C189" s="89"/>
      <c r="D189" s="89"/>
      <c r="E189" s="89"/>
      <c r="F189" s="89"/>
      <c r="G189" s="89"/>
      <c r="H189" s="89"/>
      <c r="I189" s="89"/>
      <c r="J189" s="89"/>
      <c r="K189" s="89"/>
      <c r="L189" s="89"/>
      <c r="M189" s="89"/>
      <c r="N189" s="89"/>
      <c r="O189" s="89"/>
      <c r="P189" s="89"/>
      <c r="Q189" s="89"/>
      <c r="R189" s="89"/>
      <c r="S189" s="89"/>
      <c r="T189" s="89"/>
      <c r="U189" s="89"/>
      <c r="V189" s="89"/>
      <c r="W189" s="89"/>
      <c r="X189" s="89"/>
      <c r="Y189" s="89"/>
      <c r="Z189" s="89"/>
      <c r="AA189" s="89"/>
      <c r="AB189" s="89"/>
      <c r="AC189" s="89"/>
      <c r="AD189" s="89"/>
      <c r="AE189" s="89"/>
      <c r="AF189" s="89"/>
      <c r="AG189" s="89"/>
    </row>
    <row r="190" spans="1:33" x14ac:dyDescent="0.25">
      <c r="A190" s="89"/>
      <c r="B190" s="89"/>
      <c r="C190" s="89"/>
      <c r="D190" s="89"/>
      <c r="E190" s="89"/>
      <c r="F190" s="89"/>
      <c r="G190" s="89"/>
      <c r="H190" s="89"/>
      <c r="I190" s="89"/>
      <c r="J190" s="89"/>
      <c r="K190" s="89"/>
      <c r="L190" s="89"/>
      <c r="M190" s="89"/>
      <c r="N190" s="89"/>
      <c r="O190" s="89"/>
      <c r="P190" s="89"/>
      <c r="Q190" s="89"/>
      <c r="R190" s="89"/>
      <c r="S190" s="89"/>
      <c r="T190" s="89"/>
      <c r="U190" s="89"/>
      <c r="V190" s="89"/>
      <c r="W190" s="89"/>
      <c r="X190" s="89"/>
      <c r="Y190" s="89"/>
      <c r="Z190" s="89"/>
      <c r="AA190" s="89"/>
      <c r="AB190" s="89"/>
      <c r="AC190" s="89"/>
      <c r="AD190" s="89"/>
      <c r="AE190" s="89"/>
      <c r="AF190" s="89"/>
      <c r="AG190" s="89"/>
    </row>
    <row r="191" spans="1:33" x14ac:dyDescent="0.25">
      <c r="A191" s="89"/>
      <c r="B191" s="89"/>
      <c r="C191" s="89"/>
      <c r="D191" s="89"/>
      <c r="E191" s="89"/>
      <c r="F191" s="89"/>
      <c r="G191" s="89"/>
      <c r="H191" s="89"/>
      <c r="I191" s="89"/>
      <c r="J191" s="89"/>
      <c r="K191" s="89"/>
      <c r="L191" s="89"/>
      <c r="M191" s="89"/>
      <c r="N191" s="89"/>
      <c r="O191" s="89"/>
      <c r="P191" s="89"/>
      <c r="Q191" s="89"/>
      <c r="R191" s="89"/>
      <c r="S191" s="89"/>
      <c r="T191" s="89"/>
      <c r="U191" s="89"/>
      <c r="V191" s="89"/>
      <c r="W191" s="89"/>
      <c r="X191" s="89"/>
      <c r="Y191" s="89"/>
      <c r="Z191" s="89"/>
      <c r="AA191" s="89"/>
      <c r="AB191" s="89"/>
      <c r="AC191" s="89"/>
      <c r="AD191" s="89"/>
      <c r="AE191" s="89"/>
      <c r="AF191" s="89"/>
      <c r="AG191" s="89"/>
    </row>
    <row r="192" spans="1:33" x14ac:dyDescent="0.25">
      <c r="A192" s="89"/>
      <c r="B192" s="89"/>
      <c r="C192" s="89"/>
      <c r="D192" s="89"/>
      <c r="E192" s="89"/>
      <c r="F192" s="89"/>
      <c r="G192" s="89"/>
      <c r="H192" s="89"/>
      <c r="I192" s="89"/>
      <c r="J192" s="89"/>
      <c r="K192" s="89"/>
      <c r="L192" s="89"/>
      <c r="M192" s="89"/>
      <c r="N192" s="89"/>
      <c r="O192" s="89"/>
      <c r="P192" s="89"/>
      <c r="Q192" s="89"/>
      <c r="R192" s="89"/>
      <c r="S192" s="89"/>
      <c r="T192" s="89"/>
      <c r="U192" s="89"/>
      <c r="V192" s="89"/>
      <c r="W192" s="89"/>
      <c r="X192" s="89"/>
      <c r="Y192" s="89"/>
      <c r="Z192" s="89"/>
      <c r="AA192" s="89"/>
      <c r="AB192" s="89"/>
      <c r="AC192" s="89"/>
      <c r="AD192" s="89"/>
      <c r="AE192" s="89"/>
      <c r="AF192" s="89"/>
      <c r="AG192" s="89"/>
    </row>
    <row r="193" spans="1:33" x14ac:dyDescent="0.25">
      <c r="A193" s="89"/>
      <c r="B193" s="89"/>
      <c r="C193" s="89"/>
      <c r="D193" s="89"/>
      <c r="E193" s="89"/>
      <c r="F193" s="89"/>
      <c r="G193" s="89"/>
      <c r="H193" s="89"/>
      <c r="I193" s="89"/>
      <c r="J193" s="89"/>
      <c r="K193" s="89"/>
      <c r="L193" s="89"/>
      <c r="M193" s="89"/>
      <c r="N193" s="89"/>
      <c r="O193" s="89"/>
      <c r="P193" s="89"/>
      <c r="Q193" s="89"/>
      <c r="R193" s="89"/>
      <c r="S193" s="89"/>
      <c r="T193" s="89"/>
      <c r="U193" s="89"/>
      <c r="V193" s="89"/>
      <c r="W193" s="89"/>
      <c r="X193" s="89"/>
      <c r="Y193" s="89"/>
      <c r="Z193" s="89"/>
      <c r="AA193" s="89"/>
      <c r="AB193" s="89"/>
      <c r="AC193" s="89"/>
      <c r="AD193" s="89"/>
      <c r="AE193" s="89"/>
      <c r="AF193" s="89"/>
      <c r="AG193" s="89"/>
    </row>
    <row r="194" spans="1:33" x14ac:dyDescent="0.25">
      <c r="A194" s="89"/>
      <c r="B194" s="89"/>
      <c r="C194" s="89"/>
      <c r="D194" s="89"/>
      <c r="E194" s="89"/>
      <c r="F194" s="89"/>
      <c r="G194" s="89"/>
      <c r="H194" s="89"/>
      <c r="I194" s="89"/>
      <c r="J194" s="89"/>
      <c r="K194" s="89"/>
      <c r="L194" s="89"/>
      <c r="M194" s="89"/>
      <c r="N194" s="89"/>
      <c r="O194" s="89"/>
      <c r="P194" s="89"/>
      <c r="Q194" s="89"/>
      <c r="R194" s="89"/>
      <c r="S194" s="89"/>
      <c r="T194" s="89"/>
      <c r="U194" s="89"/>
      <c r="V194" s="89"/>
      <c r="W194" s="89"/>
      <c r="X194" s="89"/>
      <c r="Y194" s="89"/>
      <c r="Z194" s="89"/>
      <c r="AA194" s="89"/>
      <c r="AB194" s="89"/>
      <c r="AC194" s="89"/>
      <c r="AD194" s="89"/>
      <c r="AE194" s="89"/>
      <c r="AF194" s="89"/>
      <c r="AG194" s="89"/>
    </row>
    <row r="195" spans="1:33" x14ac:dyDescent="0.25">
      <c r="A195" s="89"/>
      <c r="B195" s="89"/>
      <c r="C195" s="89"/>
      <c r="D195" s="89"/>
      <c r="E195" s="89"/>
      <c r="F195" s="89"/>
      <c r="G195" s="89"/>
      <c r="H195" s="89"/>
      <c r="I195" s="89"/>
      <c r="J195" s="89"/>
      <c r="K195" s="89"/>
      <c r="L195" s="89"/>
      <c r="M195" s="89"/>
      <c r="N195" s="89"/>
      <c r="O195" s="89"/>
      <c r="P195" s="89"/>
      <c r="Q195" s="89"/>
      <c r="R195" s="89"/>
      <c r="S195" s="89"/>
      <c r="T195" s="89"/>
      <c r="U195" s="89"/>
      <c r="V195" s="89"/>
      <c r="W195" s="89"/>
      <c r="X195" s="89"/>
      <c r="Y195" s="89"/>
      <c r="Z195" s="89"/>
      <c r="AA195" s="89"/>
      <c r="AB195" s="89"/>
      <c r="AC195" s="89"/>
      <c r="AD195" s="89"/>
      <c r="AE195" s="89"/>
      <c r="AF195" s="89"/>
      <c r="AG195" s="89"/>
    </row>
    <row r="196" spans="1:33" x14ac:dyDescent="0.25">
      <c r="A196" s="89"/>
      <c r="B196" s="89"/>
      <c r="C196" s="89"/>
      <c r="D196" s="89"/>
      <c r="E196" s="89"/>
      <c r="F196" s="89"/>
      <c r="G196" s="89"/>
      <c r="H196" s="89"/>
      <c r="I196" s="89"/>
      <c r="J196" s="89"/>
      <c r="K196" s="89"/>
      <c r="L196" s="89"/>
      <c r="M196" s="89"/>
      <c r="N196" s="89"/>
      <c r="O196" s="89"/>
      <c r="P196" s="89"/>
      <c r="Q196" s="89"/>
      <c r="R196" s="89"/>
      <c r="S196" s="89"/>
      <c r="T196" s="89"/>
      <c r="U196" s="89"/>
      <c r="V196" s="89"/>
      <c r="W196" s="89"/>
      <c r="X196" s="89"/>
      <c r="Y196" s="89"/>
      <c r="Z196" s="89"/>
      <c r="AA196" s="89"/>
      <c r="AB196" s="89"/>
      <c r="AC196" s="89"/>
      <c r="AD196" s="89"/>
      <c r="AE196" s="89"/>
      <c r="AF196" s="89"/>
      <c r="AG196" s="89"/>
    </row>
    <row r="197" spans="1:33" x14ac:dyDescent="0.25">
      <c r="A197" s="89"/>
      <c r="B197" s="89"/>
      <c r="C197" s="89"/>
      <c r="D197" s="89"/>
      <c r="E197" s="89"/>
      <c r="F197" s="89"/>
      <c r="G197" s="89"/>
      <c r="H197" s="89"/>
      <c r="I197" s="89"/>
      <c r="J197" s="89"/>
      <c r="K197" s="89"/>
      <c r="L197" s="89"/>
      <c r="M197" s="89"/>
      <c r="N197" s="89"/>
      <c r="O197" s="89"/>
      <c r="P197" s="89"/>
      <c r="Q197" s="89"/>
      <c r="R197" s="89"/>
      <c r="S197" s="89"/>
      <c r="T197" s="89"/>
      <c r="U197" s="89"/>
      <c r="V197" s="89"/>
      <c r="W197" s="89"/>
      <c r="X197" s="89"/>
      <c r="Y197" s="89"/>
      <c r="Z197" s="89"/>
      <c r="AA197" s="89"/>
      <c r="AB197" s="89"/>
      <c r="AC197" s="89"/>
      <c r="AD197" s="89"/>
      <c r="AE197" s="89"/>
      <c r="AF197" s="89"/>
      <c r="AG197" s="89"/>
    </row>
    <row r="198" spans="1:33" x14ac:dyDescent="0.25">
      <c r="A198" s="89"/>
      <c r="B198" s="89"/>
      <c r="C198" s="89"/>
      <c r="D198" s="89"/>
      <c r="E198" s="89"/>
      <c r="F198" s="89"/>
      <c r="G198" s="89"/>
      <c r="H198" s="89"/>
      <c r="I198" s="89"/>
      <c r="J198" s="89"/>
      <c r="K198" s="89"/>
      <c r="L198" s="89"/>
      <c r="M198" s="89"/>
      <c r="N198" s="89"/>
      <c r="O198" s="89"/>
      <c r="P198" s="89"/>
      <c r="Q198" s="89"/>
      <c r="R198" s="89"/>
      <c r="S198" s="89"/>
      <c r="T198" s="89"/>
      <c r="U198" s="89"/>
      <c r="V198" s="89"/>
      <c r="W198" s="89"/>
      <c r="X198" s="89"/>
      <c r="Y198" s="89"/>
      <c r="Z198" s="89"/>
      <c r="AA198" s="89"/>
      <c r="AB198" s="89"/>
      <c r="AC198" s="89"/>
      <c r="AD198" s="89"/>
      <c r="AE198" s="89"/>
      <c r="AF198" s="89"/>
      <c r="AG198" s="89"/>
    </row>
    <row r="199" spans="1:33" x14ac:dyDescent="0.25">
      <c r="A199" s="89"/>
      <c r="B199" s="89"/>
      <c r="C199" s="89"/>
      <c r="D199" s="89"/>
      <c r="E199" s="89"/>
      <c r="F199" s="89"/>
      <c r="G199" s="89"/>
      <c r="H199" s="89"/>
      <c r="I199" s="89"/>
      <c r="J199" s="89"/>
      <c r="K199" s="89"/>
      <c r="L199" s="89"/>
      <c r="M199" s="89"/>
      <c r="N199" s="89"/>
      <c r="O199" s="89"/>
      <c r="P199" s="89"/>
      <c r="Q199" s="89"/>
      <c r="R199" s="89"/>
      <c r="S199" s="89"/>
      <c r="T199" s="89"/>
      <c r="U199" s="89"/>
      <c r="V199" s="89"/>
      <c r="W199" s="89"/>
      <c r="X199" s="89"/>
      <c r="Y199" s="89"/>
      <c r="Z199" s="89"/>
      <c r="AA199" s="89"/>
      <c r="AB199" s="89"/>
      <c r="AC199" s="89"/>
      <c r="AD199" s="89"/>
      <c r="AE199" s="89"/>
      <c r="AF199" s="89"/>
      <c r="AG199" s="89"/>
    </row>
    <row r="200" spans="1:33" x14ac:dyDescent="0.25">
      <c r="A200" s="89"/>
      <c r="B200" s="89"/>
      <c r="C200" s="89"/>
      <c r="D200" s="89"/>
      <c r="E200" s="89"/>
      <c r="F200" s="89"/>
      <c r="G200" s="89"/>
      <c r="H200" s="89"/>
      <c r="I200" s="89"/>
      <c r="J200" s="89"/>
      <c r="K200" s="89"/>
      <c r="L200" s="89"/>
      <c r="M200" s="89"/>
      <c r="N200" s="89"/>
      <c r="O200" s="89"/>
      <c r="P200" s="89"/>
      <c r="Q200" s="89"/>
      <c r="R200" s="89"/>
      <c r="S200" s="89"/>
      <c r="T200" s="89"/>
      <c r="U200" s="89"/>
      <c r="V200" s="89"/>
      <c r="W200" s="89"/>
      <c r="X200" s="89"/>
      <c r="Y200" s="89"/>
      <c r="Z200" s="89"/>
      <c r="AA200" s="89"/>
      <c r="AB200" s="89"/>
      <c r="AC200" s="89"/>
      <c r="AD200" s="89"/>
      <c r="AE200" s="89"/>
      <c r="AF200" s="89"/>
      <c r="AG200" s="89"/>
    </row>
    <row r="201" spans="1:33" x14ac:dyDescent="0.25">
      <c r="A201" s="89"/>
      <c r="B201" s="89"/>
      <c r="C201" s="89"/>
      <c r="D201" s="89"/>
      <c r="E201" s="89"/>
      <c r="F201" s="89"/>
      <c r="G201" s="89"/>
      <c r="H201" s="89"/>
      <c r="I201" s="89"/>
      <c r="J201" s="89"/>
      <c r="K201" s="89"/>
      <c r="L201" s="89"/>
      <c r="M201" s="89"/>
      <c r="N201" s="89"/>
      <c r="O201" s="89"/>
      <c r="P201" s="89"/>
      <c r="Q201" s="89"/>
      <c r="R201" s="89"/>
      <c r="S201" s="89"/>
      <c r="T201" s="89"/>
      <c r="U201" s="89"/>
      <c r="V201" s="89"/>
      <c r="W201" s="89"/>
      <c r="X201" s="89"/>
      <c r="Y201" s="89"/>
      <c r="Z201" s="89"/>
      <c r="AA201" s="89"/>
      <c r="AB201" s="89"/>
      <c r="AC201" s="89"/>
      <c r="AD201" s="89"/>
      <c r="AE201" s="89"/>
      <c r="AF201" s="89"/>
      <c r="AG201" s="89"/>
    </row>
    <row r="202" spans="1:33" x14ac:dyDescent="0.25">
      <c r="A202" s="89"/>
      <c r="B202" s="89"/>
      <c r="C202" s="89"/>
      <c r="D202" s="89"/>
      <c r="E202" s="89"/>
      <c r="F202" s="89"/>
      <c r="G202" s="89"/>
      <c r="H202" s="89"/>
      <c r="I202" s="89"/>
      <c r="J202" s="89"/>
      <c r="K202" s="89"/>
      <c r="L202" s="89"/>
      <c r="M202" s="89"/>
      <c r="N202" s="89"/>
      <c r="O202" s="89"/>
      <c r="P202" s="89"/>
      <c r="Q202" s="89"/>
      <c r="R202" s="89"/>
      <c r="S202" s="89"/>
      <c r="T202" s="89"/>
      <c r="U202" s="89"/>
      <c r="V202" s="89"/>
      <c r="W202" s="89"/>
      <c r="X202" s="89"/>
      <c r="Y202" s="89"/>
      <c r="Z202" s="89"/>
      <c r="AA202" s="89"/>
      <c r="AB202" s="89"/>
      <c r="AC202" s="89"/>
      <c r="AD202" s="89"/>
      <c r="AE202" s="89"/>
      <c r="AF202" s="89"/>
      <c r="AG202" s="89"/>
    </row>
    <row r="203" spans="1:33" x14ac:dyDescent="0.25">
      <c r="A203" s="89"/>
      <c r="B203" s="89"/>
      <c r="C203" s="89"/>
      <c r="D203" s="89"/>
      <c r="E203" s="89"/>
      <c r="F203" s="89"/>
      <c r="G203" s="89"/>
      <c r="H203" s="89"/>
      <c r="I203" s="89"/>
      <c r="J203" s="89"/>
      <c r="K203" s="89"/>
      <c r="L203" s="89"/>
      <c r="M203" s="89"/>
      <c r="N203" s="89"/>
      <c r="O203" s="89"/>
      <c r="P203" s="89"/>
      <c r="Q203" s="89"/>
      <c r="R203" s="89"/>
      <c r="S203" s="89"/>
      <c r="T203" s="89"/>
      <c r="U203" s="89"/>
      <c r="V203" s="89"/>
      <c r="W203" s="89"/>
      <c r="X203" s="89"/>
      <c r="Y203" s="89"/>
      <c r="Z203" s="89"/>
      <c r="AA203" s="89"/>
      <c r="AB203" s="89"/>
      <c r="AC203" s="89"/>
      <c r="AD203" s="89"/>
      <c r="AE203" s="89"/>
      <c r="AF203" s="89"/>
      <c r="AG203" s="89"/>
    </row>
    <row r="204" spans="1:33" x14ac:dyDescent="0.25">
      <c r="A204" s="89"/>
      <c r="B204" s="89"/>
      <c r="C204" s="89"/>
      <c r="D204" s="89"/>
      <c r="E204" s="89"/>
      <c r="F204" s="89"/>
      <c r="G204" s="89"/>
      <c r="H204" s="89"/>
      <c r="I204" s="89"/>
      <c r="J204" s="89"/>
      <c r="K204" s="89"/>
      <c r="L204" s="89"/>
      <c r="M204" s="89"/>
      <c r="N204" s="89"/>
      <c r="O204" s="89"/>
      <c r="P204" s="89"/>
      <c r="Q204" s="89"/>
      <c r="R204" s="89"/>
      <c r="S204" s="89"/>
      <c r="T204" s="89"/>
      <c r="U204" s="89"/>
      <c r="V204" s="89"/>
      <c r="W204" s="89"/>
      <c r="X204" s="89"/>
      <c r="Y204" s="89"/>
      <c r="Z204" s="89"/>
      <c r="AA204" s="89"/>
      <c r="AB204" s="89"/>
      <c r="AC204" s="89"/>
      <c r="AD204" s="89"/>
      <c r="AE204" s="89"/>
      <c r="AF204" s="89"/>
      <c r="AG204" s="89"/>
    </row>
    <row r="205" spans="1:33" x14ac:dyDescent="0.25">
      <c r="A205" s="89"/>
      <c r="B205" s="89"/>
      <c r="C205" s="89"/>
      <c r="D205" s="89"/>
      <c r="E205" s="89"/>
      <c r="F205" s="89"/>
      <c r="G205" s="89"/>
      <c r="H205" s="89"/>
      <c r="I205" s="89"/>
      <c r="J205" s="89"/>
      <c r="K205" s="89"/>
      <c r="L205" s="89"/>
      <c r="M205" s="89"/>
      <c r="N205" s="89"/>
      <c r="O205" s="89"/>
      <c r="P205" s="89"/>
      <c r="Q205" s="89"/>
      <c r="R205" s="89"/>
      <c r="S205" s="89"/>
      <c r="T205" s="89"/>
      <c r="U205" s="89"/>
      <c r="V205" s="89"/>
      <c r="W205" s="89"/>
      <c r="X205" s="89"/>
      <c r="Y205" s="89"/>
      <c r="Z205" s="89"/>
      <c r="AA205" s="89"/>
      <c r="AB205" s="89"/>
      <c r="AC205" s="89"/>
      <c r="AD205" s="89"/>
      <c r="AE205" s="89"/>
      <c r="AF205" s="89"/>
      <c r="AG205" s="89"/>
    </row>
    <row r="206" spans="1:33" x14ac:dyDescent="0.25">
      <c r="A206" s="89"/>
      <c r="B206" s="89"/>
      <c r="C206" s="89"/>
      <c r="D206" s="89"/>
      <c r="E206" s="89"/>
      <c r="F206" s="89"/>
      <c r="G206" s="89"/>
      <c r="H206" s="89"/>
      <c r="I206" s="89"/>
      <c r="J206" s="89"/>
      <c r="K206" s="89"/>
      <c r="L206" s="89"/>
      <c r="M206" s="89"/>
      <c r="N206" s="89"/>
      <c r="O206" s="89"/>
      <c r="P206" s="89"/>
      <c r="Q206" s="89"/>
      <c r="R206" s="89"/>
      <c r="S206" s="89"/>
      <c r="T206" s="89"/>
      <c r="U206" s="89"/>
      <c r="V206" s="89"/>
      <c r="W206" s="89"/>
      <c r="X206" s="89"/>
      <c r="Y206" s="89"/>
      <c r="Z206" s="89"/>
      <c r="AA206" s="89"/>
      <c r="AB206" s="89"/>
      <c r="AC206" s="89"/>
      <c r="AD206" s="89"/>
      <c r="AE206" s="89"/>
      <c r="AF206" s="89"/>
      <c r="AG206" s="89"/>
    </row>
    <row r="207" spans="1:33" x14ac:dyDescent="0.25">
      <c r="A207" s="89"/>
      <c r="B207" s="89"/>
      <c r="C207" s="89"/>
      <c r="D207" s="89"/>
      <c r="E207" s="89"/>
      <c r="F207" s="89"/>
      <c r="G207" s="89"/>
      <c r="H207" s="89"/>
      <c r="I207" s="89"/>
      <c r="J207" s="89"/>
      <c r="K207" s="89"/>
      <c r="L207" s="89"/>
      <c r="M207" s="89"/>
      <c r="N207" s="89"/>
      <c r="O207" s="89"/>
      <c r="P207" s="89"/>
      <c r="Q207" s="89"/>
      <c r="R207" s="89"/>
      <c r="S207" s="89"/>
      <c r="T207" s="89"/>
      <c r="U207" s="89"/>
      <c r="V207" s="89"/>
      <c r="W207" s="89"/>
      <c r="X207" s="89"/>
      <c r="Y207" s="89"/>
      <c r="Z207" s="89"/>
      <c r="AA207" s="89"/>
      <c r="AB207" s="89"/>
      <c r="AC207" s="89"/>
      <c r="AD207" s="89"/>
      <c r="AE207" s="89"/>
      <c r="AF207" s="89"/>
      <c r="AG207" s="89"/>
    </row>
    <row r="208" spans="1:33" x14ac:dyDescent="0.25">
      <c r="A208" s="89"/>
      <c r="B208" s="89"/>
      <c r="C208" s="89"/>
      <c r="D208" s="89"/>
      <c r="E208" s="89"/>
      <c r="F208" s="89"/>
      <c r="G208" s="89"/>
      <c r="H208" s="89"/>
      <c r="I208" s="89"/>
      <c r="J208" s="89"/>
      <c r="K208" s="89"/>
      <c r="L208" s="89"/>
      <c r="M208" s="89"/>
      <c r="N208" s="89"/>
      <c r="O208" s="89"/>
      <c r="P208" s="89"/>
      <c r="Q208" s="89"/>
      <c r="R208" s="89"/>
      <c r="S208" s="89"/>
      <c r="T208" s="89"/>
      <c r="U208" s="89"/>
      <c r="V208" s="89"/>
      <c r="W208" s="89"/>
      <c r="X208" s="89"/>
      <c r="Y208" s="89"/>
      <c r="Z208" s="89"/>
      <c r="AA208" s="89"/>
      <c r="AB208" s="89"/>
      <c r="AC208" s="89"/>
      <c r="AD208" s="89"/>
      <c r="AE208" s="89"/>
      <c r="AF208" s="89"/>
      <c r="AG208" s="89"/>
    </row>
    <row r="209" spans="1:33" x14ac:dyDescent="0.25">
      <c r="A209" s="89"/>
      <c r="B209" s="89"/>
      <c r="C209" s="89"/>
      <c r="D209" s="89"/>
      <c r="E209" s="89"/>
      <c r="F209" s="89"/>
      <c r="G209" s="89"/>
      <c r="H209" s="89"/>
      <c r="I209" s="89"/>
      <c r="J209" s="89"/>
      <c r="K209" s="89"/>
      <c r="L209" s="89"/>
      <c r="M209" s="89"/>
      <c r="N209" s="89"/>
      <c r="O209" s="89"/>
      <c r="P209" s="89"/>
      <c r="Q209" s="89"/>
      <c r="R209" s="89"/>
      <c r="S209" s="89"/>
      <c r="T209" s="89"/>
      <c r="U209" s="89"/>
      <c r="V209" s="89"/>
      <c r="W209" s="89"/>
      <c r="X209" s="89"/>
      <c r="Y209" s="89"/>
      <c r="Z209" s="89"/>
      <c r="AA209" s="89"/>
      <c r="AB209" s="89"/>
      <c r="AC209" s="89"/>
      <c r="AD209" s="89"/>
      <c r="AE209" s="89"/>
      <c r="AF209" s="89"/>
      <c r="AG209" s="89"/>
    </row>
    <row r="210" spans="1:33" x14ac:dyDescent="0.25">
      <c r="A210" s="89"/>
      <c r="B210" s="89"/>
      <c r="C210" s="89"/>
      <c r="D210" s="89"/>
      <c r="E210" s="89"/>
      <c r="F210" s="89"/>
      <c r="G210" s="89"/>
      <c r="H210" s="89"/>
      <c r="I210" s="89"/>
      <c r="J210" s="89"/>
      <c r="K210" s="89"/>
      <c r="L210" s="89"/>
      <c r="M210" s="89"/>
      <c r="N210" s="89"/>
      <c r="O210" s="89"/>
      <c r="P210" s="89"/>
      <c r="Q210" s="89"/>
      <c r="R210" s="89"/>
      <c r="S210" s="89"/>
      <c r="T210" s="89"/>
      <c r="U210" s="89"/>
      <c r="V210" s="89"/>
      <c r="W210" s="89"/>
      <c r="X210" s="89"/>
      <c r="Y210" s="89"/>
      <c r="Z210" s="89"/>
      <c r="AA210" s="89"/>
      <c r="AB210" s="89"/>
      <c r="AC210" s="89"/>
      <c r="AD210" s="89"/>
      <c r="AE210" s="89"/>
      <c r="AF210" s="89"/>
      <c r="AG210" s="89"/>
    </row>
    <row r="211" spans="1:33" x14ac:dyDescent="0.25">
      <c r="A211" s="89"/>
      <c r="B211" s="89"/>
      <c r="C211" s="89"/>
      <c r="D211" s="89"/>
      <c r="E211" s="89"/>
      <c r="F211" s="89"/>
      <c r="G211" s="89"/>
      <c r="H211" s="89"/>
      <c r="I211" s="89"/>
      <c r="J211" s="89"/>
      <c r="K211" s="89"/>
      <c r="L211" s="89"/>
      <c r="M211" s="89"/>
      <c r="N211" s="89"/>
      <c r="O211" s="89"/>
      <c r="P211" s="89"/>
      <c r="Q211" s="89"/>
      <c r="R211" s="89"/>
      <c r="S211" s="89"/>
      <c r="T211" s="89"/>
      <c r="U211" s="89"/>
      <c r="V211" s="89"/>
      <c r="W211" s="89"/>
      <c r="X211" s="89"/>
      <c r="Y211" s="89"/>
      <c r="Z211" s="89"/>
      <c r="AA211" s="89"/>
      <c r="AB211" s="89"/>
      <c r="AC211" s="89"/>
      <c r="AD211" s="89"/>
      <c r="AE211" s="89"/>
      <c r="AF211" s="89"/>
      <c r="AG211" s="89"/>
    </row>
    <row r="212" spans="1:33" x14ac:dyDescent="0.25">
      <c r="A212" s="89"/>
      <c r="B212" s="89"/>
      <c r="C212" s="89"/>
      <c r="D212" s="89"/>
      <c r="E212" s="89"/>
      <c r="F212" s="89"/>
      <c r="G212" s="89"/>
      <c r="H212" s="89"/>
      <c r="I212" s="89"/>
      <c r="J212" s="89"/>
      <c r="K212" s="89"/>
      <c r="L212" s="89"/>
      <c r="M212" s="89"/>
      <c r="N212" s="89"/>
      <c r="O212" s="89"/>
      <c r="P212" s="89"/>
      <c r="Q212" s="89"/>
      <c r="R212" s="89"/>
      <c r="S212" s="89"/>
      <c r="T212" s="89"/>
      <c r="U212" s="89"/>
      <c r="V212" s="89"/>
      <c r="W212" s="89"/>
      <c r="X212" s="89"/>
      <c r="Y212" s="89"/>
      <c r="Z212" s="89"/>
      <c r="AA212" s="89"/>
      <c r="AB212" s="89"/>
      <c r="AC212" s="89"/>
      <c r="AD212" s="89"/>
      <c r="AE212" s="89"/>
      <c r="AF212" s="89"/>
      <c r="AG212" s="89"/>
    </row>
    <row r="213" spans="1:33" x14ac:dyDescent="0.25">
      <c r="A213" s="89"/>
      <c r="B213" s="89"/>
      <c r="C213" s="89"/>
      <c r="D213" s="89"/>
      <c r="E213" s="89"/>
      <c r="F213" s="89"/>
      <c r="G213" s="89"/>
      <c r="H213" s="89"/>
      <c r="I213" s="89"/>
      <c r="J213" s="89"/>
      <c r="K213" s="89"/>
      <c r="L213" s="89"/>
      <c r="M213" s="89"/>
      <c r="N213" s="89"/>
      <c r="O213" s="89"/>
      <c r="P213" s="89"/>
      <c r="Q213" s="89"/>
      <c r="R213" s="89"/>
      <c r="S213" s="89"/>
      <c r="T213" s="89"/>
      <c r="U213" s="89"/>
      <c r="V213" s="89"/>
      <c r="W213" s="89"/>
      <c r="X213" s="89"/>
      <c r="Y213" s="89"/>
      <c r="Z213" s="89"/>
      <c r="AA213" s="89"/>
      <c r="AB213" s="89"/>
      <c r="AC213" s="89"/>
      <c r="AD213" s="89"/>
      <c r="AE213" s="89"/>
      <c r="AF213" s="89"/>
      <c r="AG213" s="89"/>
    </row>
    <row r="214" spans="1:33" x14ac:dyDescent="0.25">
      <c r="A214" s="89"/>
      <c r="B214" s="89"/>
      <c r="C214" s="89"/>
      <c r="D214" s="89"/>
      <c r="E214" s="89"/>
      <c r="F214" s="89"/>
      <c r="G214" s="89"/>
      <c r="H214" s="89"/>
      <c r="I214" s="89"/>
      <c r="J214" s="89"/>
      <c r="K214" s="89"/>
      <c r="L214" s="89"/>
      <c r="M214" s="89"/>
      <c r="N214" s="89"/>
      <c r="O214" s="89"/>
      <c r="P214" s="89"/>
      <c r="Q214" s="89"/>
      <c r="R214" s="89"/>
      <c r="S214" s="89"/>
      <c r="T214" s="89"/>
      <c r="U214" s="89"/>
      <c r="V214" s="89"/>
      <c r="W214" s="89"/>
      <c r="X214" s="89"/>
      <c r="Y214" s="89"/>
      <c r="Z214" s="89"/>
      <c r="AA214" s="89"/>
      <c r="AB214" s="89"/>
      <c r="AC214" s="89"/>
      <c r="AD214" s="89"/>
      <c r="AE214" s="89"/>
      <c r="AF214" s="89"/>
      <c r="AG214" s="89"/>
    </row>
    <row r="215" spans="1:33" x14ac:dyDescent="0.25">
      <c r="A215" s="89"/>
      <c r="B215" s="89"/>
      <c r="C215" s="89"/>
      <c r="D215" s="89"/>
      <c r="E215" s="89"/>
      <c r="F215" s="89"/>
      <c r="G215" s="89"/>
      <c r="H215" s="89"/>
      <c r="I215" s="89"/>
      <c r="J215" s="89"/>
      <c r="K215" s="89"/>
      <c r="L215" s="89"/>
      <c r="M215" s="89"/>
      <c r="N215" s="89"/>
      <c r="O215" s="89"/>
      <c r="P215" s="89"/>
      <c r="Q215" s="89"/>
      <c r="R215" s="89"/>
      <c r="S215" s="89"/>
      <c r="T215" s="89"/>
      <c r="U215" s="89"/>
      <c r="V215" s="89"/>
      <c r="W215" s="89"/>
      <c r="X215" s="89"/>
      <c r="Y215" s="89"/>
      <c r="Z215" s="89"/>
      <c r="AA215" s="89"/>
      <c r="AB215" s="89"/>
      <c r="AC215" s="89"/>
      <c r="AD215" s="89"/>
      <c r="AE215" s="89"/>
      <c r="AF215" s="89"/>
      <c r="AG215" s="89"/>
    </row>
    <row r="216" spans="1:33" x14ac:dyDescent="0.25">
      <c r="A216" s="89"/>
      <c r="B216" s="89"/>
      <c r="C216" s="89"/>
      <c r="D216" s="89"/>
      <c r="E216" s="89"/>
      <c r="F216" s="89"/>
      <c r="G216" s="89"/>
      <c r="H216" s="89"/>
      <c r="I216" s="89"/>
      <c r="J216" s="89"/>
      <c r="K216" s="89"/>
      <c r="L216" s="89"/>
      <c r="M216" s="89"/>
      <c r="N216" s="89"/>
      <c r="O216" s="89"/>
      <c r="P216" s="89"/>
      <c r="Q216" s="89"/>
      <c r="R216" s="89"/>
      <c r="S216" s="89"/>
      <c r="T216" s="89"/>
      <c r="U216" s="89"/>
      <c r="V216" s="89"/>
      <c r="W216" s="89"/>
      <c r="X216" s="89"/>
      <c r="Y216" s="89"/>
      <c r="Z216" s="89"/>
      <c r="AA216" s="89"/>
      <c r="AB216" s="89"/>
      <c r="AC216" s="89"/>
      <c r="AD216" s="89"/>
      <c r="AE216" s="89"/>
      <c r="AF216" s="89"/>
      <c r="AG216" s="89"/>
    </row>
    <row r="217" spans="1:33" x14ac:dyDescent="0.25">
      <c r="A217" s="89"/>
      <c r="B217" s="89"/>
      <c r="C217" s="89"/>
      <c r="D217" s="89"/>
      <c r="E217" s="89"/>
      <c r="F217" s="89"/>
      <c r="G217" s="89"/>
      <c r="H217" s="89"/>
      <c r="I217" s="89"/>
      <c r="J217" s="89"/>
      <c r="K217" s="89"/>
      <c r="L217" s="89"/>
      <c r="M217" s="89"/>
      <c r="N217" s="89"/>
      <c r="O217" s="89"/>
      <c r="P217" s="89"/>
      <c r="Q217" s="89"/>
      <c r="R217" s="89"/>
      <c r="S217" s="89"/>
      <c r="T217" s="89"/>
      <c r="U217" s="89"/>
      <c r="V217" s="89"/>
      <c r="W217" s="89"/>
      <c r="X217" s="89"/>
      <c r="Y217" s="89"/>
      <c r="Z217" s="89"/>
      <c r="AA217" s="89"/>
      <c r="AB217" s="89"/>
      <c r="AC217" s="89"/>
      <c r="AD217" s="89"/>
      <c r="AE217" s="89"/>
      <c r="AF217" s="89"/>
      <c r="AG217" s="89"/>
    </row>
    <row r="218" spans="1:33" x14ac:dyDescent="0.25">
      <c r="A218" s="89"/>
      <c r="B218" s="89"/>
      <c r="C218" s="89"/>
      <c r="D218" s="89"/>
      <c r="E218" s="89"/>
      <c r="F218" s="89"/>
      <c r="G218" s="89"/>
      <c r="H218" s="89"/>
      <c r="I218" s="89"/>
      <c r="J218" s="89"/>
      <c r="K218" s="89"/>
      <c r="L218" s="89"/>
      <c r="M218" s="89"/>
      <c r="N218" s="89"/>
      <c r="O218" s="89"/>
      <c r="P218" s="89"/>
      <c r="Q218" s="89"/>
      <c r="R218" s="89"/>
      <c r="S218" s="89"/>
      <c r="T218" s="89"/>
      <c r="U218" s="89"/>
      <c r="V218" s="89"/>
      <c r="W218" s="89"/>
      <c r="X218" s="89"/>
      <c r="Y218" s="89"/>
      <c r="Z218" s="89"/>
      <c r="AA218" s="89"/>
      <c r="AB218" s="89"/>
      <c r="AC218" s="89"/>
      <c r="AD218" s="89"/>
      <c r="AE218" s="89"/>
      <c r="AF218" s="89"/>
      <c r="AG218" s="89"/>
    </row>
    <row r="219" spans="1:33" x14ac:dyDescent="0.25">
      <c r="A219" s="89"/>
      <c r="B219" s="89"/>
      <c r="C219" s="89"/>
      <c r="D219" s="89"/>
      <c r="E219" s="89"/>
      <c r="F219" s="89"/>
      <c r="G219" s="89"/>
      <c r="H219" s="89"/>
      <c r="I219" s="89"/>
      <c r="J219" s="89"/>
      <c r="K219" s="89"/>
      <c r="L219" s="89"/>
      <c r="M219" s="89"/>
      <c r="N219" s="89"/>
      <c r="O219" s="89"/>
      <c r="P219" s="89"/>
      <c r="Q219" s="89"/>
      <c r="R219" s="89"/>
      <c r="S219" s="89"/>
      <c r="T219" s="89"/>
      <c r="U219" s="89"/>
      <c r="V219" s="89"/>
      <c r="W219" s="89"/>
      <c r="X219" s="89"/>
      <c r="Y219" s="89"/>
      <c r="Z219" s="89"/>
      <c r="AA219" s="89"/>
      <c r="AB219" s="89"/>
      <c r="AC219" s="89"/>
      <c r="AD219" s="89"/>
      <c r="AE219" s="89"/>
      <c r="AF219" s="89"/>
      <c r="AG219" s="89"/>
    </row>
    <row r="220" spans="1:33" x14ac:dyDescent="0.25">
      <c r="A220" s="89"/>
      <c r="B220" s="89"/>
      <c r="C220" s="89"/>
      <c r="D220" s="89"/>
      <c r="E220" s="89"/>
      <c r="F220" s="89"/>
      <c r="G220" s="89"/>
      <c r="H220" s="89"/>
      <c r="I220" s="89"/>
      <c r="J220" s="89"/>
      <c r="K220" s="89"/>
      <c r="L220" s="89"/>
      <c r="M220" s="89"/>
      <c r="N220" s="89"/>
      <c r="O220" s="89"/>
      <c r="P220" s="89"/>
      <c r="Q220" s="89"/>
      <c r="R220" s="89"/>
      <c r="S220" s="89"/>
      <c r="T220" s="89"/>
      <c r="U220" s="89"/>
      <c r="V220" s="89"/>
      <c r="W220" s="89"/>
      <c r="X220" s="89"/>
      <c r="Y220" s="89"/>
      <c r="Z220" s="89"/>
      <c r="AA220" s="89"/>
      <c r="AB220" s="89"/>
      <c r="AC220" s="89"/>
      <c r="AD220" s="89"/>
      <c r="AE220" s="89"/>
      <c r="AF220" s="89"/>
      <c r="AG220" s="89"/>
    </row>
    <row r="221" spans="1:33" x14ac:dyDescent="0.25">
      <c r="A221" s="89"/>
      <c r="B221" s="89"/>
      <c r="C221" s="89"/>
      <c r="D221" s="89"/>
      <c r="E221" s="89"/>
      <c r="F221" s="89"/>
      <c r="G221" s="89"/>
      <c r="H221" s="89"/>
      <c r="I221" s="89"/>
      <c r="J221" s="89"/>
      <c r="K221" s="89"/>
      <c r="L221" s="89"/>
      <c r="M221" s="89"/>
      <c r="N221" s="89"/>
      <c r="O221" s="89"/>
      <c r="P221" s="89"/>
      <c r="Q221" s="89"/>
      <c r="R221" s="89"/>
      <c r="S221" s="89"/>
      <c r="T221" s="89"/>
      <c r="U221" s="89"/>
      <c r="V221" s="89"/>
      <c r="W221" s="89"/>
      <c r="X221" s="89"/>
      <c r="Y221" s="89"/>
      <c r="Z221" s="89"/>
      <c r="AA221" s="89"/>
      <c r="AB221" s="89"/>
      <c r="AC221" s="89"/>
      <c r="AD221" s="89"/>
      <c r="AE221" s="89"/>
      <c r="AF221" s="89"/>
      <c r="AG221" s="89"/>
    </row>
    <row r="222" spans="1:33" x14ac:dyDescent="0.25">
      <c r="A222" s="89"/>
      <c r="B222" s="89"/>
      <c r="C222" s="89"/>
      <c r="D222" s="89"/>
      <c r="E222" s="89"/>
      <c r="F222" s="89"/>
      <c r="G222" s="89"/>
      <c r="H222" s="89"/>
      <c r="I222" s="89"/>
      <c r="J222" s="89"/>
      <c r="K222" s="89"/>
      <c r="L222" s="89"/>
      <c r="M222" s="89"/>
      <c r="N222" s="89"/>
      <c r="O222" s="89"/>
      <c r="P222" s="89"/>
      <c r="Q222" s="89"/>
      <c r="R222" s="89"/>
      <c r="S222" s="89"/>
      <c r="T222" s="89"/>
      <c r="U222" s="89"/>
      <c r="V222" s="89"/>
      <c r="W222" s="89"/>
      <c r="X222" s="89"/>
      <c r="Y222" s="89"/>
      <c r="Z222" s="89"/>
      <c r="AA222" s="89"/>
      <c r="AB222" s="89"/>
      <c r="AC222" s="89"/>
      <c r="AD222" s="89"/>
      <c r="AE222" s="89"/>
      <c r="AF222" s="89"/>
      <c r="AG222" s="89"/>
    </row>
    <row r="223" spans="1:33" x14ac:dyDescent="0.25">
      <c r="A223" s="89"/>
      <c r="B223" s="89"/>
      <c r="C223" s="89"/>
      <c r="D223" s="89"/>
      <c r="E223" s="89"/>
      <c r="F223" s="89"/>
      <c r="G223" s="89"/>
      <c r="H223" s="89"/>
      <c r="I223" s="89"/>
      <c r="J223" s="89"/>
      <c r="K223" s="89"/>
      <c r="L223" s="89"/>
      <c r="M223" s="89"/>
      <c r="N223" s="89"/>
      <c r="O223" s="89"/>
      <c r="P223" s="89"/>
      <c r="Q223" s="89"/>
      <c r="R223" s="89"/>
      <c r="S223" s="89"/>
      <c r="T223" s="89"/>
      <c r="U223" s="89"/>
      <c r="V223" s="89"/>
      <c r="W223" s="89"/>
      <c r="X223" s="89"/>
      <c r="Y223" s="89"/>
      <c r="Z223" s="89"/>
      <c r="AA223" s="89"/>
      <c r="AB223" s="89"/>
      <c r="AC223" s="89"/>
      <c r="AD223" s="89"/>
      <c r="AE223" s="89"/>
      <c r="AF223" s="89"/>
      <c r="AG223" s="89"/>
    </row>
    <row r="224" spans="1:33" x14ac:dyDescent="0.25">
      <c r="A224" s="89"/>
      <c r="B224" s="89"/>
      <c r="C224" s="89"/>
      <c r="D224" s="89"/>
      <c r="E224" s="89"/>
      <c r="F224" s="89"/>
      <c r="G224" s="89"/>
      <c r="H224" s="89"/>
      <c r="I224" s="89"/>
      <c r="J224" s="89"/>
      <c r="K224" s="89"/>
      <c r="L224" s="89"/>
      <c r="M224" s="89"/>
      <c r="N224" s="89"/>
      <c r="O224" s="89"/>
      <c r="P224" s="89"/>
      <c r="Q224" s="89"/>
      <c r="R224" s="89"/>
      <c r="S224" s="89"/>
      <c r="T224" s="89"/>
      <c r="U224" s="89"/>
      <c r="V224" s="89"/>
      <c r="W224" s="89"/>
      <c r="X224" s="89"/>
      <c r="Y224" s="89"/>
      <c r="Z224" s="89"/>
      <c r="AA224" s="89"/>
      <c r="AB224" s="89"/>
      <c r="AC224" s="89"/>
      <c r="AD224" s="89"/>
      <c r="AE224" s="89"/>
      <c r="AF224" s="89"/>
      <c r="AG224" s="89"/>
    </row>
    <row r="225" spans="1:33" x14ac:dyDescent="0.25">
      <c r="A225" s="89"/>
      <c r="B225" s="89"/>
      <c r="C225" s="89"/>
      <c r="D225" s="89"/>
      <c r="E225" s="89"/>
      <c r="F225" s="89"/>
      <c r="G225" s="89"/>
      <c r="H225" s="89"/>
      <c r="I225" s="89"/>
      <c r="J225" s="89"/>
      <c r="K225" s="89"/>
      <c r="L225" s="89"/>
      <c r="M225" s="89"/>
      <c r="N225" s="89"/>
      <c r="O225" s="89"/>
      <c r="P225" s="89"/>
      <c r="Q225" s="89"/>
      <c r="R225" s="89"/>
      <c r="S225" s="89"/>
      <c r="T225" s="89"/>
      <c r="U225" s="89"/>
      <c r="V225" s="89"/>
      <c r="W225" s="89"/>
      <c r="X225" s="89"/>
      <c r="Y225" s="89"/>
      <c r="Z225" s="89"/>
      <c r="AA225" s="89"/>
      <c r="AB225" s="89"/>
      <c r="AC225" s="89"/>
      <c r="AD225" s="89"/>
      <c r="AE225" s="89"/>
      <c r="AF225" s="89"/>
      <c r="AG225" s="89"/>
    </row>
    <row r="226" spans="1:33" x14ac:dyDescent="0.25">
      <c r="A226" s="89"/>
      <c r="B226" s="89"/>
      <c r="C226" s="89"/>
      <c r="D226" s="89"/>
      <c r="E226" s="89"/>
      <c r="F226" s="89"/>
      <c r="G226" s="89"/>
      <c r="H226" s="89"/>
      <c r="I226" s="89"/>
      <c r="J226" s="89"/>
      <c r="K226" s="89"/>
      <c r="L226" s="89"/>
      <c r="M226" s="89"/>
      <c r="N226" s="89"/>
      <c r="O226" s="89"/>
      <c r="P226" s="89"/>
      <c r="Q226" s="89"/>
      <c r="R226" s="89"/>
      <c r="S226" s="89"/>
      <c r="T226" s="89"/>
      <c r="U226" s="89"/>
      <c r="V226" s="89"/>
      <c r="W226" s="89"/>
      <c r="X226" s="89"/>
      <c r="Y226" s="89"/>
      <c r="Z226" s="89"/>
      <c r="AA226" s="89"/>
      <c r="AB226" s="89"/>
      <c r="AC226" s="89"/>
      <c r="AD226" s="89"/>
      <c r="AE226" s="89"/>
      <c r="AF226" s="89"/>
      <c r="AG226" s="89"/>
    </row>
    <row r="227" spans="1:33" x14ac:dyDescent="0.25">
      <c r="A227" s="89"/>
      <c r="B227" s="89"/>
      <c r="C227" s="89"/>
      <c r="D227" s="89"/>
      <c r="E227" s="89"/>
      <c r="F227" s="89"/>
      <c r="G227" s="89"/>
      <c r="H227" s="89"/>
      <c r="I227" s="89"/>
      <c r="J227" s="89"/>
      <c r="K227" s="89"/>
      <c r="L227" s="89"/>
      <c r="M227" s="89"/>
      <c r="N227" s="89"/>
      <c r="O227" s="89"/>
      <c r="P227" s="89"/>
      <c r="Q227" s="89"/>
      <c r="R227" s="89"/>
      <c r="S227" s="89"/>
      <c r="T227" s="89"/>
      <c r="U227" s="89"/>
      <c r="V227" s="89"/>
      <c r="W227" s="89"/>
      <c r="X227" s="89"/>
      <c r="Y227" s="89"/>
      <c r="Z227" s="89"/>
      <c r="AA227" s="89"/>
      <c r="AB227" s="89"/>
      <c r="AC227" s="89"/>
      <c r="AD227" s="89"/>
      <c r="AE227" s="89"/>
      <c r="AF227" s="89"/>
      <c r="AG227" s="89"/>
    </row>
    <row r="228" spans="1:33" x14ac:dyDescent="0.25">
      <c r="A228" s="89"/>
      <c r="B228" s="89"/>
      <c r="C228" s="89"/>
      <c r="D228" s="89"/>
      <c r="E228" s="89"/>
      <c r="F228" s="89"/>
      <c r="G228" s="89"/>
      <c r="H228" s="89"/>
      <c r="I228" s="89"/>
      <c r="J228" s="89"/>
      <c r="K228" s="89"/>
      <c r="L228" s="89"/>
      <c r="M228" s="89"/>
      <c r="N228" s="89"/>
      <c r="O228" s="89"/>
      <c r="P228" s="89"/>
      <c r="Q228" s="89"/>
      <c r="R228" s="89"/>
      <c r="S228" s="89"/>
      <c r="T228" s="89"/>
      <c r="U228" s="89"/>
      <c r="V228" s="89"/>
      <c r="W228" s="89"/>
      <c r="X228" s="89"/>
      <c r="Y228" s="89"/>
      <c r="Z228" s="89"/>
      <c r="AA228" s="89"/>
      <c r="AB228" s="89"/>
      <c r="AC228" s="89"/>
      <c r="AD228" s="89"/>
      <c r="AE228" s="89"/>
      <c r="AF228" s="89"/>
      <c r="AG228" s="89"/>
    </row>
    <row r="229" spans="1:33" x14ac:dyDescent="0.25">
      <c r="A229" s="89"/>
      <c r="B229" s="89"/>
      <c r="C229" s="89"/>
      <c r="D229" s="89"/>
      <c r="E229" s="89"/>
      <c r="F229" s="89"/>
      <c r="G229" s="89"/>
      <c r="H229" s="89"/>
      <c r="I229" s="89"/>
      <c r="J229" s="89"/>
      <c r="K229" s="89"/>
      <c r="L229" s="89"/>
      <c r="M229" s="89"/>
      <c r="N229" s="89"/>
      <c r="O229" s="89"/>
      <c r="P229" s="89"/>
      <c r="Q229" s="89"/>
      <c r="R229" s="89"/>
      <c r="S229" s="89"/>
      <c r="T229" s="89"/>
      <c r="U229" s="89"/>
      <c r="V229" s="89"/>
      <c r="W229" s="89"/>
      <c r="X229" s="89"/>
      <c r="Y229" s="89"/>
      <c r="Z229" s="89"/>
      <c r="AA229" s="89"/>
      <c r="AB229" s="89"/>
      <c r="AC229" s="89"/>
      <c r="AD229" s="89"/>
      <c r="AE229" s="89"/>
      <c r="AF229" s="89"/>
      <c r="AG229" s="89"/>
    </row>
    <row r="230" spans="1:33" x14ac:dyDescent="0.25">
      <c r="A230" s="89"/>
      <c r="B230" s="89"/>
      <c r="C230" s="89"/>
      <c r="D230" s="89"/>
      <c r="E230" s="89"/>
      <c r="F230" s="89"/>
      <c r="G230" s="89"/>
      <c r="H230" s="89"/>
      <c r="I230" s="89"/>
      <c r="J230" s="89"/>
      <c r="K230" s="89"/>
      <c r="L230" s="89"/>
      <c r="M230" s="89"/>
      <c r="N230" s="89"/>
      <c r="O230" s="89"/>
      <c r="P230" s="89"/>
      <c r="Q230" s="89"/>
      <c r="R230" s="89"/>
      <c r="S230" s="89"/>
      <c r="T230" s="89"/>
      <c r="U230" s="89"/>
      <c r="V230" s="89"/>
      <c r="W230" s="89"/>
      <c r="X230" s="89"/>
      <c r="Y230" s="89"/>
      <c r="Z230" s="89"/>
      <c r="AA230" s="89"/>
      <c r="AB230" s="89"/>
      <c r="AC230" s="89"/>
      <c r="AD230" s="89"/>
      <c r="AE230" s="89"/>
      <c r="AF230" s="89"/>
      <c r="AG230" s="89"/>
    </row>
    <row r="231" spans="1:33" x14ac:dyDescent="0.25">
      <c r="A231" s="89"/>
      <c r="B231" s="89"/>
      <c r="C231" s="89"/>
      <c r="D231" s="89"/>
      <c r="E231" s="89"/>
      <c r="F231" s="89"/>
      <c r="G231" s="89"/>
      <c r="H231" s="89"/>
      <c r="I231" s="89"/>
      <c r="J231" s="89"/>
      <c r="K231" s="89"/>
      <c r="L231" s="89"/>
      <c r="M231" s="89"/>
      <c r="N231" s="89"/>
      <c r="O231" s="89"/>
      <c r="P231" s="89"/>
      <c r="Q231" s="89"/>
      <c r="R231" s="89"/>
      <c r="S231" s="89"/>
      <c r="T231" s="89"/>
      <c r="U231" s="89"/>
      <c r="V231" s="89"/>
      <c r="W231" s="89"/>
      <c r="X231" s="89"/>
      <c r="Y231" s="89"/>
      <c r="Z231" s="89"/>
      <c r="AA231" s="89"/>
      <c r="AB231" s="89"/>
      <c r="AC231" s="89"/>
      <c r="AD231" s="89"/>
      <c r="AE231" s="89"/>
      <c r="AF231" s="89"/>
      <c r="AG231" s="89"/>
    </row>
    <row r="232" spans="1:33" x14ac:dyDescent="0.25">
      <c r="A232" s="89"/>
      <c r="B232" s="89"/>
      <c r="C232" s="89"/>
      <c r="D232" s="89"/>
      <c r="E232" s="89"/>
      <c r="F232" s="89"/>
      <c r="G232" s="89"/>
      <c r="H232" s="89"/>
      <c r="I232" s="89"/>
      <c r="J232" s="89"/>
      <c r="K232" s="89"/>
      <c r="L232" s="89"/>
      <c r="M232" s="89"/>
      <c r="N232" s="89"/>
      <c r="O232" s="89"/>
      <c r="P232" s="89"/>
      <c r="Q232" s="89"/>
      <c r="R232" s="89"/>
      <c r="S232" s="89"/>
      <c r="T232" s="89"/>
      <c r="U232" s="89"/>
      <c r="V232" s="89"/>
      <c r="W232" s="89"/>
      <c r="X232" s="89"/>
      <c r="Y232" s="89"/>
      <c r="Z232" s="89"/>
      <c r="AA232" s="89"/>
      <c r="AB232" s="89"/>
      <c r="AC232" s="89"/>
      <c r="AD232" s="89"/>
      <c r="AE232" s="89"/>
      <c r="AF232" s="89"/>
      <c r="AG232" s="89"/>
    </row>
    <row r="233" spans="1:33" x14ac:dyDescent="0.25">
      <c r="A233" s="89"/>
      <c r="B233" s="89"/>
      <c r="C233" s="89"/>
      <c r="D233" s="89"/>
      <c r="E233" s="89"/>
      <c r="F233" s="89"/>
      <c r="G233" s="89"/>
      <c r="H233" s="89"/>
      <c r="I233" s="89"/>
      <c r="J233" s="89"/>
      <c r="K233" s="89"/>
      <c r="L233" s="89"/>
      <c r="M233" s="89"/>
      <c r="N233" s="89"/>
      <c r="O233" s="89"/>
      <c r="P233" s="89"/>
      <c r="Q233" s="89"/>
      <c r="R233" s="89"/>
      <c r="S233" s="89"/>
      <c r="T233" s="89"/>
      <c r="U233" s="89"/>
      <c r="V233" s="89"/>
      <c r="W233" s="89"/>
      <c r="X233" s="89"/>
      <c r="Y233" s="89"/>
      <c r="Z233" s="89"/>
      <c r="AA233" s="89"/>
      <c r="AB233" s="89"/>
      <c r="AC233" s="89"/>
      <c r="AD233" s="89"/>
      <c r="AE233" s="89"/>
      <c r="AF233" s="89"/>
      <c r="AG233" s="89"/>
    </row>
    <row r="234" spans="1:33" x14ac:dyDescent="0.25">
      <c r="A234" s="89"/>
      <c r="B234" s="89"/>
      <c r="C234" s="89"/>
      <c r="D234" s="89"/>
      <c r="E234" s="89"/>
      <c r="F234" s="89"/>
      <c r="G234" s="89"/>
      <c r="H234" s="89"/>
      <c r="I234" s="89"/>
      <c r="J234" s="89"/>
      <c r="K234" s="89"/>
      <c r="L234" s="89"/>
      <c r="M234" s="89"/>
      <c r="N234" s="89"/>
      <c r="O234" s="89"/>
      <c r="P234" s="89"/>
      <c r="Q234" s="89"/>
      <c r="R234" s="89"/>
      <c r="S234" s="89"/>
      <c r="T234" s="89"/>
      <c r="U234" s="89"/>
      <c r="V234" s="89"/>
      <c r="W234" s="89"/>
      <c r="X234" s="89"/>
      <c r="Y234" s="89"/>
      <c r="Z234" s="89"/>
      <c r="AA234" s="89"/>
      <c r="AB234" s="89"/>
      <c r="AC234" s="89"/>
      <c r="AD234" s="89"/>
      <c r="AE234" s="89"/>
      <c r="AF234" s="89"/>
      <c r="AG234" s="89"/>
    </row>
    <row r="235" spans="1:33" x14ac:dyDescent="0.25">
      <c r="A235" s="89"/>
      <c r="B235" s="89"/>
      <c r="C235" s="89"/>
      <c r="D235" s="89"/>
      <c r="E235" s="89"/>
      <c r="F235" s="89"/>
      <c r="G235" s="89"/>
      <c r="H235" s="89"/>
      <c r="I235" s="89"/>
      <c r="J235" s="89"/>
      <c r="K235" s="89"/>
      <c r="L235" s="89"/>
      <c r="M235" s="89"/>
      <c r="N235" s="89"/>
      <c r="O235" s="89"/>
      <c r="P235" s="89"/>
      <c r="Q235" s="89"/>
      <c r="R235" s="89"/>
      <c r="S235" s="89"/>
      <c r="T235" s="89"/>
      <c r="U235" s="89"/>
      <c r="V235" s="89"/>
      <c r="W235" s="89"/>
      <c r="X235" s="89"/>
      <c r="Y235" s="89"/>
      <c r="Z235" s="89"/>
      <c r="AA235" s="89"/>
      <c r="AB235" s="89"/>
      <c r="AC235" s="89"/>
      <c r="AD235" s="89"/>
      <c r="AE235" s="89"/>
      <c r="AF235" s="89"/>
      <c r="AG235" s="89"/>
    </row>
    <row r="236" spans="1:33" x14ac:dyDescent="0.25">
      <c r="A236" s="89"/>
      <c r="B236" s="89"/>
      <c r="C236" s="89"/>
      <c r="D236" s="89"/>
      <c r="E236" s="89"/>
      <c r="F236" s="89"/>
      <c r="G236" s="89"/>
      <c r="H236" s="89"/>
      <c r="I236" s="89"/>
      <c r="J236" s="89"/>
      <c r="K236" s="89"/>
      <c r="L236" s="89"/>
      <c r="M236" s="89"/>
      <c r="N236" s="89"/>
      <c r="O236" s="89"/>
      <c r="P236" s="89"/>
      <c r="Q236" s="89"/>
      <c r="R236" s="89"/>
      <c r="S236" s="89"/>
      <c r="T236" s="89"/>
      <c r="U236" s="89"/>
      <c r="V236" s="89"/>
      <c r="W236" s="89"/>
      <c r="X236" s="89"/>
      <c r="Y236" s="89"/>
      <c r="Z236" s="89"/>
      <c r="AA236" s="89"/>
      <c r="AB236" s="89"/>
      <c r="AC236" s="89"/>
      <c r="AD236" s="89"/>
      <c r="AE236" s="89"/>
      <c r="AF236" s="89"/>
      <c r="AG236" s="89"/>
    </row>
    <row r="237" spans="1:33" x14ac:dyDescent="0.25">
      <c r="A237" s="89"/>
      <c r="B237" s="89"/>
      <c r="C237" s="89"/>
      <c r="D237" s="89"/>
      <c r="E237" s="89"/>
      <c r="F237" s="89"/>
      <c r="G237" s="89"/>
      <c r="H237" s="89"/>
      <c r="I237" s="89"/>
      <c r="J237" s="89"/>
      <c r="K237" s="89"/>
      <c r="L237" s="89"/>
      <c r="M237" s="89"/>
      <c r="N237" s="89"/>
      <c r="O237" s="89"/>
      <c r="P237" s="89"/>
      <c r="Q237" s="89"/>
      <c r="R237" s="89"/>
      <c r="S237" s="89"/>
      <c r="T237" s="89"/>
      <c r="U237" s="89"/>
      <c r="V237" s="89"/>
      <c r="W237" s="89"/>
      <c r="X237" s="89"/>
      <c r="Y237" s="89"/>
      <c r="Z237" s="89"/>
      <c r="AA237" s="89"/>
      <c r="AB237" s="89"/>
      <c r="AC237" s="89"/>
      <c r="AD237" s="89"/>
      <c r="AE237" s="89"/>
      <c r="AF237" s="89"/>
      <c r="AG237" s="89"/>
    </row>
    <row r="238" spans="1:33" x14ac:dyDescent="0.25">
      <c r="A238" s="89"/>
      <c r="B238" s="89"/>
      <c r="C238" s="89"/>
      <c r="D238" s="89"/>
      <c r="E238" s="89"/>
      <c r="F238" s="89"/>
      <c r="G238" s="89"/>
      <c r="H238" s="89"/>
      <c r="I238" s="89"/>
      <c r="J238" s="89"/>
      <c r="K238" s="89"/>
      <c r="L238" s="89"/>
      <c r="M238" s="89"/>
      <c r="N238" s="89"/>
      <c r="O238" s="89"/>
      <c r="P238" s="89"/>
      <c r="Q238" s="89"/>
      <c r="R238" s="89"/>
      <c r="S238" s="89"/>
      <c r="T238" s="89"/>
      <c r="U238" s="89"/>
      <c r="V238" s="89"/>
      <c r="W238" s="89"/>
      <c r="X238" s="89"/>
      <c r="Y238" s="89"/>
      <c r="Z238" s="89"/>
      <c r="AA238" s="89"/>
      <c r="AB238" s="89"/>
      <c r="AC238" s="89"/>
      <c r="AD238" s="89"/>
      <c r="AE238" s="89"/>
      <c r="AF238" s="89"/>
      <c r="AG238" s="89"/>
    </row>
    <row r="239" spans="1:33" x14ac:dyDescent="0.25">
      <c r="A239" s="89"/>
      <c r="B239" s="89"/>
      <c r="C239" s="89"/>
      <c r="D239" s="89"/>
      <c r="E239" s="89"/>
      <c r="F239" s="89"/>
      <c r="G239" s="89"/>
      <c r="H239" s="89"/>
      <c r="I239" s="89"/>
      <c r="J239" s="89"/>
      <c r="K239" s="89"/>
      <c r="L239" s="89"/>
      <c r="M239" s="89"/>
      <c r="N239" s="89"/>
      <c r="O239" s="89"/>
      <c r="P239" s="89"/>
      <c r="Q239" s="89"/>
      <c r="R239" s="89"/>
      <c r="S239" s="89"/>
      <c r="T239" s="89"/>
      <c r="U239" s="89"/>
      <c r="V239" s="89"/>
      <c r="W239" s="89"/>
      <c r="X239" s="89"/>
      <c r="Y239" s="89"/>
      <c r="Z239" s="89"/>
      <c r="AA239" s="89"/>
      <c r="AB239" s="89"/>
      <c r="AC239" s="89"/>
      <c r="AD239" s="89"/>
      <c r="AE239" s="89"/>
      <c r="AF239" s="89"/>
      <c r="AG239" s="89"/>
    </row>
    <row r="240" spans="1:33" x14ac:dyDescent="0.25">
      <c r="A240" s="89"/>
      <c r="B240" s="89"/>
      <c r="C240" s="89"/>
      <c r="D240" s="89"/>
      <c r="E240" s="89"/>
      <c r="F240" s="89"/>
      <c r="G240" s="89"/>
      <c r="H240" s="89"/>
      <c r="I240" s="89"/>
      <c r="J240" s="89"/>
      <c r="K240" s="89"/>
      <c r="L240" s="89"/>
      <c r="M240" s="89"/>
      <c r="N240" s="89"/>
      <c r="O240" s="89"/>
      <c r="P240" s="89"/>
      <c r="Q240" s="89"/>
      <c r="R240" s="89"/>
      <c r="S240" s="89"/>
      <c r="T240" s="89"/>
      <c r="U240" s="89"/>
      <c r="V240" s="89"/>
      <c r="W240" s="89"/>
      <c r="X240" s="89"/>
      <c r="Y240" s="89"/>
      <c r="Z240" s="89"/>
      <c r="AA240" s="89"/>
      <c r="AB240" s="89"/>
      <c r="AC240" s="89"/>
      <c r="AD240" s="89"/>
      <c r="AE240" s="89"/>
      <c r="AF240" s="89"/>
      <c r="AG240" s="89"/>
    </row>
    <row r="241" spans="1:33" x14ac:dyDescent="0.25">
      <c r="A241" s="89"/>
      <c r="B241" s="89"/>
      <c r="C241" s="89"/>
      <c r="D241" s="89"/>
      <c r="E241" s="89"/>
      <c r="F241" s="89"/>
      <c r="G241" s="89"/>
      <c r="H241" s="89"/>
      <c r="I241" s="89"/>
      <c r="J241" s="89"/>
      <c r="K241" s="89"/>
      <c r="L241" s="89"/>
      <c r="M241" s="89"/>
      <c r="N241" s="89"/>
      <c r="O241" s="89"/>
      <c r="P241" s="89"/>
      <c r="Q241" s="89"/>
      <c r="R241" s="89"/>
      <c r="S241" s="89"/>
      <c r="T241" s="89"/>
      <c r="U241" s="89"/>
      <c r="V241" s="89"/>
      <c r="W241" s="89"/>
      <c r="X241" s="89"/>
      <c r="Y241" s="89"/>
      <c r="Z241" s="89"/>
      <c r="AA241" s="89"/>
      <c r="AB241" s="89"/>
      <c r="AC241" s="89"/>
      <c r="AD241" s="89"/>
      <c r="AE241" s="89"/>
      <c r="AF241" s="89"/>
      <c r="AG241" s="89"/>
    </row>
    <row r="242" spans="1:33" x14ac:dyDescent="0.25">
      <c r="A242" s="89"/>
      <c r="B242" s="89"/>
      <c r="C242" s="89"/>
      <c r="D242" s="89"/>
      <c r="E242" s="89"/>
      <c r="F242" s="89"/>
      <c r="G242" s="89"/>
      <c r="H242" s="89"/>
      <c r="I242" s="89"/>
      <c r="J242" s="89"/>
      <c r="K242" s="89"/>
      <c r="L242" s="89"/>
      <c r="M242" s="89"/>
      <c r="N242" s="89"/>
      <c r="O242" s="89"/>
      <c r="P242" s="89"/>
      <c r="Q242" s="89"/>
      <c r="R242" s="89"/>
      <c r="S242" s="89"/>
      <c r="T242" s="89"/>
      <c r="U242" s="89"/>
      <c r="V242" s="89"/>
      <c r="W242" s="89"/>
      <c r="X242" s="89"/>
      <c r="Y242" s="89"/>
      <c r="Z242" s="89"/>
      <c r="AA242" s="89"/>
      <c r="AB242" s="89"/>
      <c r="AC242" s="89"/>
      <c r="AD242" s="89"/>
      <c r="AE242" s="89"/>
      <c r="AF242" s="89"/>
      <c r="AG242" s="89"/>
    </row>
    <row r="243" spans="1:33" x14ac:dyDescent="0.25">
      <c r="A243" s="89"/>
      <c r="B243" s="89"/>
      <c r="C243" s="89"/>
      <c r="D243" s="89"/>
      <c r="E243" s="89"/>
      <c r="F243" s="89"/>
      <c r="G243" s="89"/>
      <c r="H243" s="89"/>
      <c r="I243" s="89"/>
      <c r="J243" s="89"/>
      <c r="K243" s="89"/>
      <c r="L243" s="89"/>
      <c r="M243" s="89"/>
      <c r="N243" s="89"/>
      <c r="O243" s="89"/>
      <c r="P243" s="89"/>
      <c r="Q243" s="89"/>
      <c r="R243" s="89"/>
      <c r="S243" s="89"/>
      <c r="T243" s="89"/>
      <c r="U243" s="89"/>
      <c r="V243" s="89"/>
      <c r="W243" s="89"/>
      <c r="X243" s="89"/>
      <c r="Y243" s="89"/>
      <c r="Z243" s="89"/>
      <c r="AA243" s="89"/>
      <c r="AB243" s="89"/>
      <c r="AC243" s="89"/>
      <c r="AD243" s="89"/>
      <c r="AE243" s="89"/>
      <c r="AF243" s="89"/>
      <c r="AG243" s="89"/>
    </row>
    <row r="244" spans="1:33" x14ac:dyDescent="0.25">
      <c r="A244" s="89"/>
      <c r="B244" s="89"/>
      <c r="C244" s="89"/>
      <c r="D244" s="89"/>
      <c r="E244" s="89"/>
      <c r="F244" s="89"/>
      <c r="G244" s="89"/>
      <c r="H244" s="89"/>
      <c r="I244" s="89"/>
      <c r="J244" s="89"/>
      <c r="K244" s="89"/>
      <c r="L244" s="89"/>
      <c r="M244" s="89"/>
      <c r="N244" s="89"/>
      <c r="O244" s="89"/>
      <c r="P244" s="89"/>
      <c r="Q244" s="89"/>
      <c r="R244" s="89"/>
      <c r="S244" s="89"/>
      <c r="T244" s="89"/>
      <c r="U244" s="89"/>
      <c r="V244" s="89"/>
      <c r="W244" s="89"/>
      <c r="X244" s="89"/>
      <c r="Y244" s="89"/>
      <c r="Z244" s="89"/>
      <c r="AA244" s="89"/>
      <c r="AB244" s="89"/>
      <c r="AC244" s="89"/>
      <c r="AD244" s="89"/>
      <c r="AE244" s="89"/>
      <c r="AF244" s="89"/>
      <c r="AG244" s="89"/>
    </row>
    <row r="245" spans="1:33" x14ac:dyDescent="0.25">
      <c r="A245" s="89"/>
      <c r="B245" s="89"/>
      <c r="C245" s="89"/>
      <c r="D245" s="89"/>
      <c r="E245" s="89"/>
      <c r="F245" s="89"/>
      <c r="G245" s="89"/>
      <c r="H245" s="89"/>
      <c r="I245" s="89"/>
      <c r="J245" s="89"/>
      <c r="K245" s="89"/>
      <c r="L245" s="89"/>
      <c r="M245" s="89"/>
      <c r="N245" s="89"/>
      <c r="O245" s="89"/>
      <c r="P245" s="89"/>
      <c r="Q245" s="89"/>
      <c r="R245" s="89"/>
      <c r="S245" s="89"/>
      <c r="T245" s="89"/>
      <c r="U245" s="89"/>
      <c r="V245" s="89"/>
      <c r="W245" s="89"/>
      <c r="X245" s="89"/>
      <c r="Y245" s="89"/>
      <c r="Z245" s="89"/>
      <c r="AA245" s="89"/>
      <c r="AB245" s="89"/>
      <c r="AC245" s="89"/>
      <c r="AD245" s="89"/>
      <c r="AE245" s="89"/>
      <c r="AF245" s="89"/>
      <c r="AG245" s="89"/>
    </row>
    <row r="246" spans="1:33" x14ac:dyDescent="0.25">
      <c r="A246" s="89"/>
      <c r="B246" s="89"/>
      <c r="C246" s="89"/>
      <c r="D246" s="89"/>
      <c r="E246" s="89"/>
      <c r="F246" s="89"/>
      <c r="G246" s="89"/>
      <c r="H246" s="89"/>
      <c r="I246" s="89"/>
      <c r="J246" s="89"/>
      <c r="K246" s="89"/>
      <c r="L246" s="89"/>
      <c r="M246" s="89"/>
      <c r="N246" s="89"/>
      <c r="O246" s="89"/>
      <c r="P246" s="89"/>
      <c r="Q246" s="89"/>
      <c r="R246" s="89"/>
      <c r="S246" s="89"/>
      <c r="T246" s="89"/>
      <c r="U246" s="89"/>
      <c r="V246" s="89"/>
      <c r="W246" s="89"/>
      <c r="X246" s="89"/>
      <c r="Y246" s="89"/>
      <c r="Z246" s="89"/>
      <c r="AA246" s="89"/>
      <c r="AB246" s="89"/>
      <c r="AC246" s="89"/>
      <c r="AD246" s="89"/>
      <c r="AE246" s="89"/>
      <c r="AF246" s="89"/>
      <c r="AG246" s="89"/>
    </row>
    <row r="247" spans="1:33" x14ac:dyDescent="0.25">
      <c r="A247" s="89"/>
      <c r="B247" s="89"/>
      <c r="C247" s="89"/>
      <c r="D247" s="89"/>
      <c r="E247" s="89"/>
      <c r="F247" s="89"/>
      <c r="G247" s="89"/>
      <c r="H247" s="89"/>
      <c r="I247" s="89"/>
      <c r="J247" s="89"/>
      <c r="K247" s="89"/>
      <c r="L247" s="89"/>
      <c r="M247" s="89"/>
      <c r="N247" s="89"/>
      <c r="O247" s="89"/>
      <c r="P247" s="89"/>
      <c r="Q247" s="89"/>
      <c r="R247" s="89"/>
      <c r="S247" s="89"/>
      <c r="T247" s="89"/>
      <c r="U247" s="89"/>
      <c r="V247" s="89"/>
      <c r="W247" s="89"/>
      <c r="X247" s="89"/>
      <c r="Y247" s="89"/>
      <c r="Z247" s="89"/>
      <c r="AA247" s="89"/>
      <c r="AB247" s="89"/>
      <c r="AC247" s="89"/>
      <c r="AD247" s="89"/>
      <c r="AE247" s="89"/>
      <c r="AF247" s="89"/>
      <c r="AG247" s="89"/>
    </row>
    <row r="248" spans="1:33" x14ac:dyDescent="0.25">
      <c r="A248" s="89"/>
      <c r="B248" s="89"/>
      <c r="C248" s="89"/>
      <c r="D248" s="89"/>
      <c r="E248" s="89"/>
      <c r="F248" s="89"/>
      <c r="G248" s="89"/>
      <c r="H248" s="89"/>
      <c r="I248" s="89"/>
      <c r="J248" s="89"/>
      <c r="K248" s="89"/>
      <c r="L248" s="89"/>
      <c r="M248" s="89"/>
      <c r="N248" s="89"/>
      <c r="O248" s="89"/>
      <c r="P248" s="89"/>
      <c r="Q248" s="89"/>
      <c r="R248" s="89"/>
      <c r="S248" s="89"/>
      <c r="T248" s="89"/>
      <c r="U248" s="89"/>
      <c r="V248" s="89"/>
      <c r="W248" s="89"/>
      <c r="X248" s="89"/>
      <c r="Y248" s="89"/>
      <c r="Z248" s="89"/>
      <c r="AA248" s="89"/>
      <c r="AB248" s="89"/>
      <c r="AC248" s="89"/>
      <c r="AD248" s="89"/>
      <c r="AE248" s="89"/>
      <c r="AF248" s="89"/>
      <c r="AG248" s="89"/>
    </row>
    <row r="249" spans="1:33" x14ac:dyDescent="0.25">
      <c r="A249" s="89"/>
      <c r="B249" s="89"/>
      <c r="C249" s="89"/>
      <c r="D249" s="89"/>
      <c r="E249" s="89"/>
      <c r="F249" s="89"/>
      <c r="G249" s="89"/>
      <c r="H249" s="89"/>
      <c r="I249" s="89"/>
      <c r="J249" s="89"/>
      <c r="K249" s="89"/>
      <c r="L249" s="89"/>
      <c r="M249" s="89"/>
      <c r="N249" s="89"/>
      <c r="O249" s="89"/>
      <c r="P249" s="89"/>
      <c r="Q249" s="89"/>
      <c r="R249" s="89"/>
      <c r="S249" s="89"/>
      <c r="T249" s="89"/>
      <c r="U249" s="89"/>
      <c r="V249" s="89"/>
      <c r="W249" s="89"/>
      <c r="X249" s="89"/>
      <c r="Y249" s="89"/>
      <c r="Z249" s="89"/>
      <c r="AA249" s="89"/>
      <c r="AB249" s="89"/>
      <c r="AC249" s="89"/>
      <c r="AD249" s="89"/>
      <c r="AE249" s="89"/>
      <c r="AF249" s="89"/>
      <c r="AG249" s="89"/>
    </row>
    <row r="250" spans="1:33" x14ac:dyDescent="0.25">
      <c r="A250" s="89"/>
      <c r="B250" s="89"/>
      <c r="C250" s="89"/>
      <c r="D250" s="89"/>
      <c r="E250" s="89"/>
      <c r="F250" s="89"/>
      <c r="G250" s="89"/>
      <c r="H250" s="89"/>
      <c r="I250" s="89"/>
      <c r="J250" s="89"/>
      <c r="K250" s="89"/>
      <c r="L250" s="89"/>
      <c r="M250" s="89"/>
      <c r="N250" s="89"/>
      <c r="O250" s="89"/>
      <c r="P250" s="89"/>
      <c r="Q250" s="89"/>
      <c r="R250" s="89"/>
      <c r="S250" s="89"/>
      <c r="T250" s="89"/>
      <c r="U250" s="89"/>
      <c r="V250" s="89"/>
      <c r="W250" s="89"/>
      <c r="X250" s="89"/>
      <c r="Y250" s="89"/>
      <c r="Z250" s="89"/>
      <c r="AA250" s="89"/>
      <c r="AB250" s="89"/>
      <c r="AC250" s="89"/>
      <c r="AD250" s="89"/>
      <c r="AE250" s="89"/>
      <c r="AF250" s="89"/>
      <c r="AG250" s="89"/>
    </row>
    <row r="251" spans="1:33" x14ac:dyDescent="0.25">
      <c r="A251" s="89"/>
      <c r="B251" s="89"/>
      <c r="C251" s="89"/>
      <c r="D251" s="89"/>
      <c r="E251" s="89"/>
      <c r="F251" s="89"/>
      <c r="G251" s="89"/>
      <c r="H251" s="89"/>
      <c r="I251" s="89"/>
      <c r="J251" s="89"/>
      <c r="K251" s="89"/>
      <c r="L251" s="89"/>
      <c r="M251" s="89"/>
      <c r="N251" s="89"/>
      <c r="O251" s="89"/>
      <c r="P251" s="89"/>
      <c r="Q251" s="89"/>
      <c r="R251" s="89"/>
      <c r="S251" s="89"/>
      <c r="T251" s="89"/>
      <c r="U251" s="89"/>
      <c r="V251" s="89"/>
      <c r="W251" s="89"/>
      <c r="X251" s="89"/>
      <c r="Y251" s="89"/>
      <c r="Z251" s="89"/>
      <c r="AA251" s="89"/>
      <c r="AB251" s="89"/>
      <c r="AC251" s="89"/>
      <c r="AD251" s="89"/>
      <c r="AE251" s="89"/>
      <c r="AF251" s="89"/>
      <c r="AG251" s="89"/>
    </row>
    <row r="252" spans="1:33" x14ac:dyDescent="0.25">
      <c r="A252" s="89"/>
      <c r="B252" s="89"/>
      <c r="C252" s="89"/>
      <c r="D252" s="89"/>
      <c r="E252" s="89"/>
      <c r="F252" s="89"/>
      <c r="G252" s="89"/>
      <c r="H252" s="89"/>
      <c r="I252" s="89"/>
      <c r="J252" s="89"/>
      <c r="K252" s="89"/>
      <c r="L252" s="89"/>
      <c r="M252" s="89"/>
      <c r="N252" s="89"/>
      <c r="O252" s="89"/>
      <c r="P252" s="89"/>
      <c r="Q252" s="89"/>
      <c r="R252" s="89"/>
      <c r="S252" s="89"/>
      <c r="T252" s="89"/>
      <c r="U252" s="89"/>
      <c r="V252" s="89"/>
      <c r="W252" s="89"/>
      <c r="X252" s="89"/>
      <c r="Y252" s="89"/>
      <c r="Z252" s="89"/>
      <c r="AA252" s="89"/>
      <c r="AB252" s="89"/>
      <c r="AC252" s="89"/>
      <c r="AD252" s="89"/>
      <c r="AE252" s="89"/>
      <c r="AF252" s="89"/>
      <c r="AG252" s="89"/>
    </row>
    <row r="253" spans="1:33" x14ac:dyDescent="0.25">
      <c r="A253" s="89"/>
      <c r="B253" s="89"/>
      <c r="C253" s="89"/>
      <c r="D253" s="89"/>
      <c r="E253" s="89"/>
      <c r="F253" s="89"/>
      <c r="G253" s="89"/>
      <c r="H253" s="89"/>
      <c r="I253" s="89"/>
      <c r="J253" s="89"/>
      <c r="K253" s="89"/>
      <c r="L253" s="89"/>
      <c r="M253" s="89"/>
      <c r="N253" s="89"/>
      <c r="O253" s="89"/>
      <c r="P253" s="89"/>
      <c r="Q253" s="89"/>
      <c r="R253" s="89"/>
      <c r="S253" s="89"/>
      <c r="T253" s="89"/>
      <c r="U253" s="89"/>
      <c r="V253" s="89"/>
      <c r="W253" s="89"/>
      <c r="X253" s="89"/>
      <c r="Y253" s="89"/>
      <c r="Z253" s="89"/>
      <c r="AA253" s="89"/>
      <c r="AB253" s="89"/>
      <c r="AC253" s="89"/>
      <c r="AD253" s="89"/>
      <c r="AE253" s="89"/>
      <c r="AF253" s="89"/>
      <c r="AG253" s="89"/>
    </row>
    <row r="254" spans="1:33" x14ac:dyDescent="0.25">
      <c r="A254" s="89"/>
      <c r="B254" s="89"/>
      <c r="C254" s="89"/>
      <c r="D254" s="89"/>
      <c r="E254" s="89"/>
      <c r="F254" s="89"/>
      <c r="G254" s="89"/>
      <c r="H254" s="89"/>
      <c r="I254" s="89"/>
      <c r="J254" s="89"/>
      <c r="K254" s="89"/>
      <c r="L254" s="89"/>
      <c r="M254" s="89"/>
      <c r="N254" s="89"/>
      <c r="O254" s="89"/>
      <c r="P254" s="89"/>
      <c r="Q254" s="89"/>
      <c r="R254" s="89"/>
      <c r="S254" s="89"/>
      <c r="T254" s="89"/>
      <c r="U254" s="89"/>
      <c r="V254" s="89"/>
      <c r="W254" s="89"/>
      <c r="X254" s="89"/>
      <c r="Y254" s="89"/>
      <c r="Z254" s="89"/>
      <c r="AA254" s="89"/>
      <c r="AB254" s="89"/>
      <c r="AC254" s="89"/>
      <c r="AD254" s="89"/>
      <c r="AE254" s="89"/>
      <c r="AF254" s="89"/>
      <c r="AG254" s="89"/>
    </row>
    <row r="255" spans="1:33" x14ac:dyDescent="0.25">
      <c r="A255" s="89"/>
      <c r="B255" s="89"/>
      <c r="C255" s="89"/>
      <c r="D255" s="89"/>
      <c r="E255" s="89"/>
      <c r="F255" s="89"/>
      <c r="G255" s="89"/>
      <c r="H255" s="89"/>
      <c r="I255" s="89"/>
      <c r="J255" s="89"/>
      <c r="K255" s="89"/>
      <c r="L255" s="89"/>
      <c r="M255" s="89"/>
      <c r="N255" s="89"/>
      <c r="O255" s="89"/>
      <c r="P255" s="89"/>
      <c r="Q255" s="89"/>
      <c r="R255" s="89"/>
      <c r="S255" s="89"/>
      <c r="T255" s="89"/>
      <c r="U255" s="89"/>
      <c r="V255" s="89"/>
      <c r="W255" s="89"/>
      <c r="X255" s="89"/>
      <c r="Y255" s="89"/>
      <c r="Z255" s="89"/>
      <c r="AA255" s="89"/>
      <c r="AB255" s="89"/>
      <c r="AC255" s="89"/>
      <c r="AD255" s="89"/>
      <c r="AE255" s="89"/>
      <c r="AF255" s="89"/>
      <c r="AG255" s="89"/>
    </row>
    <row r="256" spans="1:33" x14ac:dyDescent="0.25">
      <c r="A256" s="89"/>
      <c r="B256" s="89"/>
      <c r="C256" s="89"/>
      <c r="D256" s="89"/>
      <c r="E256" s="89"/>
      <c r="F256" s="89"/>
      <c r="G256" s="89"/>
      <c r="H256" s="89"/>
      <c r="I256" s="89"/>
      <c r="J256" s="89"/>
      <c r="K256" s="89"/>
      <c r="L256" s="89"/>
      <c r="M256" s="89"/>
      <c r="N256" s="89"/>
      <c r="O256" s="89"/>
      <c r="P256" s="89"/>
      <c r="Q256" s="89"/>
      <c r="R256" s="89"/>
      <c r="S256" s="89"/>
      <c r="T256" s="89"/>
      <c r="U256" s="89"/>
      <c r="V256" s="89"/>
      <c r="W256" s="89"/>
      <c r="X256" s="89"/>
      <c r="Y256" s="89"/>
      <c r="Z256" s="89"/>
      <c r="AA256" s="89"/>
      <c r="AB256" s="89"/>
      <c r="AC256" s="89"/>
      <c r="AD256" s="89"/>
      <c r="AE256" s="89"/>
      <c r="AF256" s="89"/>
      <c r="AG256" s="89"/>
    </row>
    <row r="257" spans="1:33" x14ac:dyDescent="0.25">
      <c r="A257" s="89"/>
      <c r="B257" s="89"/>
      <c r="C257" s="89"/>
      <c r="D257" s="89"/>
      <c r="E257" s="89"/>
      <c r="F257" s="89"/>
      <c r="G257" s="89"/>
      <c r="H257" s="89"/>
      <c r="I257" s="89"/>
      <c r="J257" s="89"/>
      <c r="K257" s="89"/>
      <c r="L257" s="89"/>
      <c r="M257" s="89"/>
      <c r="N257" s="89"/>
      <c r="O257" s="89"/>
      <c r="P257" s="89"/>
      <c r="Q257" s="89"/>
      <c r="R257" s="89"/>
      <c r="S257" s="89"/>
      <c r="T257" s="89"/>
      <c r="U257" s="89"/>
      <c r="V257" s="89"/>
      <c r="W257" s="89"/>
      <c r="X257" s="89"/>
      <c r="Y257" s="89"/>
      <c r="Z257" s="89"/>
      <c r="AA257" s="89"/>
      <c r="AB257" s="89"/>
      <c r="AC257" s="89"/>
      <c r="AD257" s="89"/>
      <c r="AE257" s="89"/>
      <c r="AF257" s="89"/>
      <c r="AG257" s="89"/>
    </row>
    <row r="258" spans="1:33" x14ac:dyDescent="0.25">
      <c r="A258" s="89"/>
      <c r="B258" s="89"/>
      <c r="C258" s="89"/>
      <c r="D258" s="89"/>
      <c r="E258" s="89"/>
      <c r="F258" s="89"/>
      <c r="G258" s="89"/>
      <c r="H258" s="89"/>
      <c r="I258" s="89"/>
      <c r="J258" s="89"/>
      <c r="K258" s="89"/>
      <c r="L258" s="89"/>
      <c r="M258" s="89"/>
      <c r="N258" s="89"/>
      <c r="O258" s="89"/>
      <c r="P258" s="89"/>
      <c r="Q258" s="89"/>
      <c r="R258" s="89"/>
      <c r="S258" s="89"/>
      <c r="T258" s="89"/>
      <c r="U258" s="89"/>
      <c r="V258" s="89"/>
      <c r="W258" s="89"/>
      <c r="X258" s="89"/>
      <c r="Y258" s="89"/>
      <c r="Z258" s="89"/>
      <c r="AA258" s="89"/>
      <c r="AB258" s="89"/>
      <c r="AC258" s="89"/>
      <c r="AD258" s="89"/>
      <c r="AE258" s="89"/>
      <c r="AF258" s="89"/>
      <c r="AG258" s="89"/>
    </row>
    <row r="259" spans="1:33" x14ac:dyDescent="0.25">
      <c r="A259" s="89"/>
      <c r="B259" s="89"/>
      <c r="C259" s="89"/>
      <c r="D259" s="89"/>
      <c r="E259" s="89"/>
      <c r="F259" s="89"/>
      <c r="G259" s="89"/>
      <c r="H259" s="89"/>
      <c r="I259" s="89"/>
      <c r="J259" s="89"/>
      <c r="K259" s="89"/>
      <c r="L259" s="89"/>
      <c r="M259" s="89"/>
      <c r="N259" s="89"/>
      <c r="O259" s="89"/>
      <c r="P259" s="89"/>
      <c r="Q259" s="89"/>
      <c r="R259" s="89"/>
      <c r="S259" s="89"/>
      <c r="T259" s="89"/>
      <c r="U259" s="89"/>
      <c r="V259" s="89"/>
      <c r="W259" s="89"/>
      <c r="X259" s="89"/>
      <c r="Y259" s="89"/>
      <c r="Z259" s="89"/>
      <c r="AA259" s="89"/>
      <c r="AB259" s="89"/>
      <c r="AC259" s="89"/>
      <c r="AD259" s="89"/>
      <c r="AE259" s="89"/>
      <c r="AF259" s="89"/>
      <c r="AG259" s="89"/>
    </row>
    <row r="260" spans="1:33" x14ac:dyDescent="0.25">
      <c r="A260" s="89"/>
      <c r="B260" s="89"/>
      <c r="C260" s="89"/>
      <c r="D260" s="89"/>
      <c r="E260" s="89"/>
      <c r="F260" s="89"/>
      <c r="G260" s="89"/>
      <c r="H260" s="89"/>
      <c r="I260" s="89"/>
      <c r="J260" s="89"/>
      <c r="K260" s="89"/>
      <c r="L260" s="89"/>
      <c r="M260" s="89"/>
      <c r="N260" s="89"/>
      <c r="O260" s="89"/>
      <c r="P260" s="89"/>
      <c r="Q260" s="89"/>
      <c r="R260" s="89"/>
      <c r="S260" s="89"/>
      <c r="T260" s="89"/>
      <c r="U260" s="89"/>
      <c r="V260" s="89"/>
      <c r="W260" s="89"/>
      <c r="X260" s="89"/>
      <c r="Y260" s="89"/>
      <c r="Z260" s="89"/>
      <c r="AA260" s="89"/>
      <c r="AB260" s="89"/>
      <c r="AC260" s="89"/>
      <c r="AD260" s="89"/>
      <c r="AE260" s="89"/>
      <c r="AF260" s="89"/>
      <c r="AG260" s="89"/>
    </row>
    <row r="261" spans="1:33" x14ac:dyDescent="0.25">
      <c r="A261" s="89"/>
      <c r="B261" s="89"/>
      <c r="C261" s="89"/>
      <c r="D261" s="89"/>
      <c r="E261" s="89"/>
      <c r="F261" s="89"/>
      <c r="G261" s="89"/>
      <c r="H261" s="89"/>
      <c r="I261" s="89"/>
      <c r="J261" s="89"/>
      <c r="K261" s="89"/>
      <c r="L261" s="89"/>
      <c r="M261" s="89"/>
      <c r="N261" s="89"/>
      <c r="O261" s="89"/>
      <c r="P261" s="89"/>
      <c r="Q261" s="89"/>
      <c r="R261" s="89"/>
      <c r="S261" s="89"/>
      <c r="T261" s="89"/>
      <c r="U261" s="89"/>
      <c r="V261" s="89"/>
      <c r="W261" s="89"/>
      <c r="X261" s="89"/>
      <c r="Y261" s="89"/>
      <c r="Z261" s="89"/>
      <c r="AA261" s="89"/>
      <c r="AB261" s="89"/>
      <c r="AC261" s="89"/>
      <c r="AD261" s="89"/>
      <c r="AE261" s="89"/>
      <c r="AF261" s="89"/>
      <c r="AG261" s="89"/>
    </row>
    <row r="262" spans="1:33" x14ac:dyDescent="0.25">
      <c r="A262" s="89"/>
      <c r="B262" s="89"/>
      <c r="C262" s="89"/>
      <c r="D262" s="89"/>
      <c r="E262" s="89"/>
      <c r="F262" s="89"/>
      <c r="G262" s="89"/>
      <c r="H262" s="89"/>
      <c r="I262" s="89"/>
      <c r="J262" s="89"/>
      <c r="K262" s="89"/>
      <c r="L262" s="89"/>
      <c r="M262" s="89"/>
      <c r="N262" s="89"/>
      <c r="O262" s="89"/>
      <c r="P262" s="89"/>
      <c r="Q262" s="89"/>
      <c r="R262" s="89"/>
      <c r="S262" s="89"/>
      <c r="T262" s="89"/>
      <c r="U262" s="89"/>
      <c r="V262" s="89"/>
      <c r="W262" s="89"/>
      <c r="X262" s="89"/>
      <c r="Y262" s="89"/>
      <c r="Z262" s="89"/>
      <c r="AA262" s="89"/>
      <c r="AB262" s="89"/>
      <c r="AC262" s="89"/>
      <c r="AD262" s="89"/>
      <c r="AE262" s="89"/>
      <c r="AF262" s="89"/>
      <c r="AG262" s="89"/>
    </row>
    <row r="263" spans="1:33" x14ac:dyDescent="0.25">
      <c r="A263" s="89"/>
      <c r="B263" s="89"/>
      <c r="C263" s="89"/>
      <c r="D263" s="89"/>
      <c r="E263" s="89"/>
      <c r="F263" s="89"/>
      <c r="G263" s="89"/>
      <c r="H263" s="89"/>
      <c r="I263" s="89"/>
      <c r="J263" s="89"/>
      <c r="K263" s="89"/>
      <c r="L263" s="89"/>
      <c r="M263" s="89"/>
      <c r="N263" s="89"/>
      <c r="O263" s="89"/>
      <c r="P263" s="89"/>
      <c r="Q263" s="89"/>
      <c r="R263" s="89"/>
      <c r="S263" s="89"/>
      <c r="T263" s="89"/>
      <c r="U263" s="89"/>
      <c r="V263" s="89"/>
      <c r="W263" s="89"/>
      <c r="X263" s="89"/>
      <c r="Y263" s="89"/>
      <c r="Z263" s="89"/>
      <c r="AA263" s="89"/>
      <c r="AB263" s="89"/>
      <c r="AC263" s="89"/>
      <c r="AD263" s="89"/>
      <c r="AE263" s="89"/>
      <c r="AF263" s="89"/>
      <c r="AG263" s="89"/>
    </row>
    <row r="264" spans="1:33" x14ac:dyDescent="0.25">
      <c r="A264" s="89"/>
      <c r="B264" s="89"/>
      <c r="C264" s="89"/>
      <c r="D264" s="89"/>
      <c r="E264" s="89"/>
      <c r="F264" s="89"/>
      <c r="G264" s="89"/>
      <c r="H264" s="89"/>
      <c r="I264" s="89"/>
      <c r="J264" s="89"/>
      <c r="K264" s="89"/>
      <c r="L264" s="89"/>
      <c r="M264" s="89"/>
      <c r="N264" s="89"/>
      <c r="O264" s="89"/>
      <c r="P264" s="89"/>
      <c r="Q264" s="89"/>
      <c r="R264" s="89"/>
      <c r="S264" s="89"/>
      <c r="T264" s="89"/>
      <c r="U264" s="89"/>
      <c r="V264" s="89"/>
      <c r="W264" s="89"/>
      <c r="X264" s="89"/>
      <c r="Y264" s="89"/>
      <c r="Z264" s="89"/>
      <c r="AA264" s="89"/>
      <c r="AB264" s="89"/>
      <c r="AC264" s="89"/>
      <c r="AD264" s="89"/>
      <c r="AE264" s="89"/>
      <c r="AF264" s="89"/>
      <c r="AG264" s="89"/>
    </row>
    <row r="265" spans="1:33" x14ac:dyDescent="0.25">
      <c r="A265" s="89"/>
      <c r="B265" s="89"/>
      <c r="C265" s="89"/>
      <c r="D265" s="89"/>
      <c r="E265" s="89"/>
      <c r="F265" s="89"/>
      <c r="G265" s="89"/>
      <c r="H265" s="89"/>
      <c r="I265" s="89"/>
      <c r="J265" s="89"/>
      <c r="K265" s="89"/>
      <c r="L265" s="89"/>
      <c r="M265" s="89"/>
      <c r="N265" s="89"/>
      <c r="O265" s="89"/>
      <c r="P265" s="89"/>
      <c r="Q265" s="89"/>
      <c r="R265" s="89"/>
      <c r="S265" s="89"/>
      <c r="T265" s="89"/>
      <c r="U265" s="89"/>
      <c r="V265" s="89"/>
      <c r="W265" s="89"/>
      <c r="X265" s="89"/>
      <c r="Y265" s="89"/>
      <c r="Z265" s="89"/>
      <c r="AA265" s="89"/>
      <c r="AB265" s="89"/>
      <c r="AC265" s="89"/>
      <c r="AD265" s="89"/>
      <c r="AE265" s="89"/>
      <c r="AF265" s="89"/>
      <c r="AG265" s="89"/>
    </row>
    <row r="266" spans="1:33" x14ac:dyDescent="0.25">
      <c r="A266" s="89"/>
      <c r="B266" s="89"/>
      <c r="C266" s="89"/>
      <c r="D266" s="89"/>
      <c r="E266" s="89"/>
      <c r="F266" s="89"/>
      <c r="G266" s="89"/>
      <c r="H266" s="89"/>
      <c r="I266" s="89"/>
      <c r="J266" s="89"/>
      <c r="K266" s="89"/>
      <c r="L266" s="89"/>
      <c r="M266" s="89"/>
      <c r="N266" s="89"/>
      <c r="O266" s="89"/>
      <c r="P266" s="89"/>
      <c r="Q266" s="89"/>
      <c r="R266" s="89"/>
      <c r="S266" s="89"/>
      <c r="T266" s="89"/>
      <c r="U266" s="89"/>
      <c r="V266" s="89"/>
      <c r="W266" s="89"/>
      <c r="X266" s="89"/>
      <c r="Y266" s="89"/>
      <c r="Z266" s="89"/>
      <c r="AA266" s="89"/>
      <c r="AB266" s="89"/>
      <c r="AC266" s="89"/>
      <c r="AD266" s="89"/>
      <c r="AE266" s="89"/>
      <c r="AF266" s="89"/>
      <c r="AG266" s="89"/>
    </row>
    <row r="267" spans="1:33" x14ac:dyDescent="0.25">
      <c r="A267" s="89"/>
      <c r="B267" s="89"/>
      <c r="C267" s="89"/>
      <c r="D267" s="89"/>
      <c r="E267" s="89"/>
      <c r="F267" s="89"/>
      <c r="G267" s="89"/>
      <c r="H267" s="89"/>
      <c r="I267" s="89"/>
      <c r="J267" s="89"/>
      <c r="K267" s="89"/>
      <c r="L267" s="89"/>
      <c r="M267" s="89"/>
      <c r="N267" s="89"/>
      <c r="O267" s="89"/>
      <c r="P267" s="89"/>
      <c r="Q267" s="89"/>
      <c r="R267" s="89"/>
      <c r="S267" s="89"/>
      <c r="T267" s="89"/>
      <c r="U267" s="89"/>
      <c r="V267" s="89"/>
      <c r="W267" s="89"/>
      <c r="X267" s="89"/>
      <c r="Y267" s="89"/>
      <c r="Z267" s="89"/>
      <c r="AA267" s="89"/>
      <c r="AB267" s="89"/>
      <c r="AC267" s="89"/>
      <c r="AD267" s="89"/>
      <c r="AE267" s="89"/>
      <c r="AF267" s="89"/>
      <c r="AG267" s="89"/>
    </row>
    <row r="268" spans="1:33" x14ac:dyDescent="0.25">
      <c r="A268" s="89"/>
      <c r="B268" s="89"/>
      <c r="C268" s="89"/>
      <c r="D268" s="89"/>
      <c r="E268" s="89"/>
      <c r="F268" s="89"/>
      <c r="G268" s="89"/>
      <c r="H268" s="89"/>
      <c r="I268" s="89"/>
      <c r="J268" s="89"/>
      <c r="K268" s="89"/>
      <c r="L268" s="89"/>
      <c r="M268" s="89"/>
      <c r="N268" s="89"/>
      <c r="O268" s="89"/>
      <c r="P268" s="89"/>
      <c r="Q268" s="89"/>
      <c r="R268" s="89"/>
      <c r="S268" s="89"/>
      <c r="T268" s="89"/>
      <c r="U268" s="89"/>
      <c r="V268" s="89"/>
      <c r="W268" s="89"/>
      <c r="X268" s="89"/>
      <c r="Y268" s="89"/>
      <c r="Z268" s="89"/>
      <c r="AA268" s="89"/>
      <c r="AB268" s="89"/>
      <c r="AC268" s="89"/>
      <c r="AD268" s="89"/>
      <c r="AE268" s="89"/>
      <c r="AF268" s="89"/>
      <c r="AG268" s="89"/>
    </row>
    <row r="269" spans="1:33" x14ac:dyDescent="0.25">
      <c r="A269" s="89"/>
      <c r="B269" s="89"/>
      <c r="C269" s="89"/>
      <c r="D269" s="89"/>
      <c r="E269" s="89"/>
      <c r="F269" s="89"/>
      <c r="G269" s="89"/>
      <c r="H269" s="89"/>
      <c r="I269" s="89"/>
      <c r="J269" s="89"/>
      <c r="K269" s="89"/>
      <c r="L269" s="89"/>
      <c r="M269" s="89"/>
      <c r="N269" s="89"/>
      <c r="O269" s="89"/>
      <c r="P269" s="89"/>
      <c r="Q269" s="89"/>
      <c r="R269" s="89"/>
      <c r="S269" s="89"/>
      <c r="T269" s="89"/>
      <c r="U269" s="89"/>
      <c r="V269" s="89"/>
      <c r="W269" s="89"/>
      <c r="X269" s="89"/>
      <c r="Y269" s="89"/>
      <c r="Z269" s="89"/>
      <c r="AA269" s="89"/>
      <c r="AB269" s="89"/>
      <c r="AC269" s="89"/>
      <c r="AD269" s="89"/>
      <c r="AE269" s="89"/>
      <c r="AF269" s="89"/>
      <c r="AG269" s="89"/>
    </row>
    <row r="270" spans="1:33" x14ac:dyDescent="0.25">
      <c r="A270" s="89"/>
      <c r="B270" s="89"/>
      <c r="C270" s="89"/>
      <c r="D270" s="89"/>
      <c r="E270" s="89"/>
      <c r="F270" s="89"/>
      <c r="G270" s="89"/>
      <c r="H270" s="89"/>
      <c r="I270" s="89"/>
      <c r="J270" s="89"/>
      <c r="K270" s="89"/>
      <c r="L270" s="89"/>
      <c r="M270" s="89"/>
      <c r="N270" s="89"/>
      <c r="O270" s="89"/>
      <c r="P270" s="89"/>
      <c r="Q270" s="89"/>
      <c r="R270" s="89"/>
      <c r="S270" s="89"/>
      <c r="T270" s="89"/>
      <c r="U270" s="89"/>
      <c r="V270" s="89"/>
      <c r="W270" s="89"/>
      <c r="X270" s="89"/>
      <c r="Y270" s="89"/>
      <c r="Z270" s="89"/>
      <c r="AA270" s="89"/>
      <c r="AB270" s="89"/>
      <c r="AC270" s="89"/>
      <c r="AD270" s="89"/>
      <c r="AE270" s="89"/>
      <c r="AF270" s="89"/>
      <c r="AG270" s="89"/>
    </row>
    <row r="271" spans="1:33" x14ac:dyDescent="0.25">
      <c r="A271" s="89"/>
      <c r="B271" s="89"/>
      <c r="C271" s="89"/>
      <c r="D271" s="89"/>
      <c r="E271" s="89"/>
      <c r="F271" s="89"/>
      <c r="G271" s="89"/>
      <c r="H271" s="89"/>
      <c r="I271" s="89"/>
      <c r="J271" s="89"/>
      <c r="K271" s="89"/>
      <c r="L271" s="89"/>
      <c r="M271" s="89"/>
      <c r="N271" s="89"/>
      <c r="O271" s="89"/>
      <c r="P271" s="89"/>
      <c r="Q271" s="89"/>
      <c r="R271" s="89"/>
      <c r="S271" s="89"/>
      <c r="T271" s="89"/>
      <c r="U271" s="89"/>
      <c r="V271" s="89"/>
      <c r="W271" s="89"/>
      <c r="X271" s="89"/>
      <c r="Y271" s="89"/>
      <c r="Z271" s="89"/>
      <c r="AA271" s="89"/>
      <c r="AB271" s="89"/>
      <c r="AC271" s="89"/>
      <c r="AD271" s="89"/>
      <c r="AE271" s="89"/>
      <c r="AF271" s="89"/>
      <c r="AG271" s="89"/>
    </row>
    <row r="272" spans="1:33" x14ac:dyDescent="0.25">
      <c r="A272" s="89"/>
      <c r="B272" s="89"/>
      <c r="C272" s="89"/>
      <c r="D272" s="89"/>
      <c r="E272" s="89"/>
      <c r="F272" s="89"/>
      <c r="G272" s="89"/>
      <c r="H272" s="89"/>
      <c r="I272" s="89"/>
      <c r="J272" s="89"/>
      <c r="K272" s="89"/>
      <c r="L272" s="89"/>
      <c r="M272" s="89"/>
      <c r="N272" s="89"/>
      <c r="O272" s="89"/>
      <c r="P272" s="89"/>
      <c r="Q272" s="89"/>
      <c r="R272" s="89"/>
      <c r="S272" s="89"/>
      <c r="T272" s="89"/>
      <c r="U272" s="89"/>
      <c r="V272" s="89"/>
      <c r="W272" s="89"/>
      <c r="X272" s="89"/>
      <c r="Y272" s="89"/>
      <c r="Z272" s="89"/>
      <c r="AA272" s="89"/>
      <c r="AB272" s="89"/>
      <c r="AC272" s="89"/>
      <c r="AD272" s="89"/>
      <c r="AE272" s="89"/>
      <c r="AF272" s="89"/>
      <c r="AG272" s="89"/>
    </row>
    <row r="273" spans="1:33" x14ac:dyDescent="0.25">
      <c r="A273" s="89"/>
      <c r="B273" s="89"/>
      <c r="C273" s="89"/>
      <c r="D273" s="89"/>
      <c r="E273" s="89"/>
      <c r="F273" s="89"/>
      <c r="G273" s="89"/>
      <c r="H273" s="89"/>
      <c r="I273" s="89"/>
      <c r="J273" s="89"/>
      <c r="K273" s="89"/>
      <c r="L273" s="89"/>
      <c r="M273" s="89"/>
      <c r="N273" s="89"/>
      <c r="O273" s="89"/>
      <c r="P273" s="89"/>
      <c r="Q273" s="89"/>
      <c r="R273" s="89"/>
      <c r="S273" s="89"/>
      <c r="T273" s="89"/>
      <c r="U273" s="89"/>
      <c r="V273" s="89"/>
      <c r="W273" s="89"/>
      <c r="X273" s="89"/>
      <c r="Y273" s="89"/>
      <c r="Z273" s="89"/>
      <c r="AA273" s="89"/>
      <c r="AB273" s="89"/>
      <c r="AC273" s="89"/>
      <c r="AD273" s="89"/>
      <c r="AE273" s="89"/>
      <c r="AF273" s="89"/>
      <c r="AG273" s="89"/>
    </row>
    <row r="274" spans="1:33" x14ac:dyDescent="0.25">
      <c r="A274" s="89"/>
      <c r="B274" s="89"/>
      <c r="C274" s="89"/>
      <c r="D274" s="89"/>
      <c r="E274" s="89"/>
      <c r="F274" s="89"/>
      <c r="G274" s="89"/>
      <c r="H274" s="89"/>
      <c r="I274" s="89"/>
      <c r="J274" s="89"/>
      <c r="K274" s="89"/>
      <c r="L274" s="89"/>
      <c r="M274" s="89"/>
      <c r="N274" s="89"/>
      <c r="O274" s="89"/>
      <c r="P274" s="89"/>
      <c r="Q274" s="89"/>
      <c r="R274" s="89"/>
      <c r="S274" s="89"/>
      <c r="T274" s="89"/>
      <c r="U274" s="89"/>
      <c r="V274" s="89"/>
      <c r="W274" s="89"/>
      <c r="X274" s="89"/>
      <c r="Y274" s="89"/>
      <c r="Z274" s="89"/>
      <c r="AA274" s="89"/>
      <c r="AB274" s="89"/>
      <c r="AC274" s="89"/>
      <c r="AD274" s="89"/>
      <c r="AE274" s="89"/>
      <c r="AF274" s="89"/>
      <c r="AG274" s="89"/>
    </row>
    <row r="275" spans="1:33" x14ac:dyDescent="0.25">
      <c r="A275" s="89"/>
      <c r="B275" s="89"/>
      <c r="C275" s="89"/>
      <c r="D275" s="89"/>
      <c r="E275" s="89"/>
      <c r="F275" s="89"/>
      <c r="G275" s="89"/>
      <c r="H275" s="89"/>
      <c r="I275" s="89"/>
      <c r="J275" s="89"/>
      <c r="K275" s="89"/>
      <c r="L275" s="89"/>
      <c r="M275" s="89"/>
      <c r="N275" s="89"/>
      <c r="O275" s="89"/>
      <c r="P275" s="89"/>
      <c r="Q275" s="89"/>
      <c r="R275" s="89"/>
      <c r="S275" s="89"/>
      <c r="T275" s="89"/>
      <c r="U275" s="89"/>
      <c r="V275" s="89"/>
      <c r="W275" s="89"/>
      <c r="X275" s="89"/>
      <c r="Y275" s="89"/>
      <c r="Z275" s="89"/>
      <c r="AA275" s="89"/>
      <c r="AB275" s="89"/>
      <c r="AC275" s="89"/>
      <c r="AD275" s="89"/>
      <c r="AE275" s="89"/>
      <c r="AF275" s="89"/>
      <c r="AG275" s="89"/>
    </row>
    <row r="276" spans="1:33" x14ac:dyDescent="0.25">
      <c r="A276" s="89"/>
      <c r="B276" s="89"/>
      <c r="C276" s="89"/>
      <c r="D276" s="89"/>
      <c r="E276" s="89"/>
      <c r="F276" s="89"/>
      <c r="G276" s="89"/>
      <c r="H276" s="89"/>
      <c r="I276" s="89"/>
      <c r="J276" s="89"/>
      <c r="K276" s="89"/>
      <c r="L276" s="89"/>
      <c r="M276" s="89"/>
      <c r="N276" s="89"/>
      <c r="O276" s="89"/>
      <c r="P276" s="89"/>
      <c r="Q276" s="89"/>
      <c r="R276" s="89"/>
      <c r="S276" s="89"/>
      <c r="T276" s="89"/>
      <c r="U276" s="89"/>
      <c r="V276" s="89"/>
      <c r="W276" s="89"/>
      <c r="X276" s="89"/>
      <c r="Y276" s="89"/>
      <c r="Z276" s="89"/>
      <c r="AA276" s="89"/>
      <c r="AB276" s="89"/>
      <c r="AC276" s="89"/>
      <c r="AD276" s="89"/>
      <c r="AE276" s="89"/>
      <c r="AF276" s="89"/>
      <c r="AG276" s="89"/>
    </row>
    <row r="277" spans="1:33" x14ac:dyDescent="0.25">
      <c r="A277" s="89"/>
      <c r="B277" s="89"/>
      <c r="C277" s="89"/>
      <c r="D277" s="89"/>
      <c r="E277" s="89"/>
      <c r="F277" s="89"/>
      <c r="G277" s="89"/>
      <c r="H277" s="89"/>
      <c r="I277" s="89"/>
      <c r="J277" s="89"/>
      <c r="K277" s="89"/>
      <c r="L277" s="89"/>
      <c r="M277" s="89"/>
      <c r="N277" s="89"/>
      <c r="O277" s="89"/>
      <c r="P277" s="89"/>
      <c r="Q277" s="89"/>
      <c r="R277" s="89"/>
      <c r="S277" s="89"/>
      <c r="T277" s="89"/>
      <c r="U277" s="89"/>
      <c r="V277" s="89"/>
      <c r="W277" s="89"/>
      <c r="X277" s="89"/>
      <c r="Y277" s="89"/>
      <c r="Z277" s="89"/>
      <c r="AA277" s="89"/>
      <c r="AB277" s="89"/>
      <c r="AC277" s="89"/>
      <c r="AD277" s="89"/>
      <c r="AE277" s="89"/>
      <c r="AF277" s="89"/>
      <c r="AG277" s="89"/>
    </row>
    <row r="278" spans="1:33" x14ac:dyDescent="0.25">
      <c r="A278" s="89"/>
      <c r="B278" s="89"/>
      <c r="C278" s="89"/>
      <c r="D278" s="89"/>
      <c r="E278" s="89"/>
      <c r="F278" s="89"/>
      <c r="G278" s="89"/>
      <c r="H278" s="89"/>
      <c r="I278" s="89"/>
      <c r="J278" s="89"/>
      <c r="K278" s="89"/>
      <c r="L278" s="89"/>
      <c r="M278" s="89"/>
      <c r="N278" s="89"/>
      <c r="O278" s="89"/>
      <c r="P278" s="89"/>
      <c r="Q278" s="89"/>
      <c r="R278" s="89"/>
      <c r="S278" s="89"/>
      <c r="T278" s="89"/>
      <c r="U278" s="89"/>
      <c r="V278" s="89"/>
      <c r="W278" s="89"/>
      <c r="X278" s="89"/>
      <c r="Y278" s="89"/>
      <c r="Z278" s="89"/>
      <c r="AA278" s="89"/>
      <c r="AB278" s="89"/>
      <c r="AC278" s="89"/>
      <c r="AD278" s="89"/>
      <c r="AE278" s="89"/>
      <c r="AF278" s="89"/>
      <c r="AG278" s="89"/>
    </row>
    <row r="279" spans="1:33" x14ac:dyDescent="0.25">
      <c r="A279" s="89"/>
      <c r="B279" s="89"/>
      <c r="C279" s="89"/>
      <c r="D279" s="89"/>
      <c r="E279" s="89"/>
      <c r="F279" s="89"/>
      <c r="G279" s="89"/>
      <c r="H279" s="89"/>
      <c r="I279" s="89"/>
      <c r="J279" s="89"/>
      <c r="K279" s="89"/>
      <c r="L279" s="89"/>
      <c r="M279" s="89"/>
      <c r="N279" s="89"/>
      <c r="O279" s="89"/>
      <c r="P279" s="89"/>
      <c r="Q279" s="89"/>
      <c r="R279" s="89"/>
      <c r="S279" s="89"/>
      <c r="T279" s="89"/>
      <c r="U279" s="89"/>
      <c r="V279" s="89"/>
      <c r="W279" s="89"/>
      <c r="X279" s="89"/>
      <c r="Y279" s="89"/>
      <c r="Z279" s="89"/>
      <c r="AA279" s="89"/>
      <c r="AB279" s="89"/>
      <c r="AC279" s="89"/>
      <c r="AD279" s="89"/>
      <c r="AE279" s="89"/>
      <c r="AF279" s="89"/>
      <c r="AG279" s="89"/>
    </row>
    <row r="280" spans="1:33" x14ac:dyDescent="0.25">
      <c r="A280" s="89"/>
      <c r="B280" s="89"/>
      <c r="C280" s="89"/>
      <c r="D280" s="89"/>
      <c r="E280" s="89"/>
      <c r="F280" s="89"/>
      <c r="G280" s="89"/>
      <c r="H280" s="89"/>
      <c r="I280" s="89"/>
      <c r="J280" s="89"/>
      <c r="K280" s="89"/>
      <c r="L280" s="89"/>
      <c r="M280" s="89"/>
      <c r="N280" s="89"/>
      <c r="O280" s="89"/>
      <c r="P280" s="89"/>
      <c r="Q280" s="89"/>
      <c r="R280" s="89"/>
      <c r="S280" s="89"/>
      <c r="T280" s="89"/>
      <c r="U280" s="89"/>
      <c r="V280" s="89"/>
      <c r="W280" s="89"/>
      <c r="X280" s="89"/>
      <c r="Y280" s="89"/>
      <c r="Z280" s="89"/>
      <c r="AA280" s="89"/>
      <c r="AB280" s="89"/>
      <c r="AC280" s="89"/>
      <c r="AD280" s="89"/>
      <c r="AE280" s="89"/>
      <c r="AF280" s="89"/>
      <c r="AG280" s="89"/>
    </row>
    <row r="281" spans="1:33" x14ac:dyDescent="0.25">
      <c r="A281" s="89"/>
      <c r="B281" s="89"/>
      <c r="C281" s="89"/>
      <c r="D281" s="89"/>
      <c r="E281" s="89"/>
      <c r="F281" s="89"/>
      <c r="G281" s="89"/>
      <c r="H281" s="89"/>
      <c r="I281" s="89"/>
      <c r="J281" s="89"/>
      <c r="K281" s="89"/>
      <c r="L281" s="89"/>
      <c r="M281" s="89"/>
      <c r="N281" s="89"/>
      <c r="O281" s="89"/>
      <c r="P281" s="89"/>
      <c r="Q281" s="89"/>
      <c r="R281" s="89"/>
      <c r="S281" s="89"/>
      <c r="T281" s="89"/>
      <c r="U281" s="89"/>
      <c r="V281" s="89"/>
      <c r="W281" s="89"/>
      <c r="X281" s="89"/>
      <c r="Y281" s="89"/>
      <c r="Z281" s="89"/>
      <c r="AA281" s="89"/>
      <c r="AB281" s="89"/>
      <c r="AC281" s="89"/>
      <c r="AD281" s="89"/>
      <c r="AE281" s="89"/>
      <c r="AF281" s="89"/>
      <c r="AG281" s="89"/>
    </row>
    <row r="282" spans="1:33" x14ac:dyDescent="0.25">
      <c r="A282" s="89"/>
      <c r="B282" s="89"/>
      <c r="C282" s="89"/>
      <c r="D282" s="89"/>
      <c r="E282" s="89"/>
      <c r="F282" s="89"/>
      <c r="G282" s="89"/>
      <c r="H282" s="89"/>
      <c r="I282" s="89"/>
      <c r="J282" s="89"/>
      <c r="K282" s="89"/>
      <c r="L282" s="89"/>
      <c r="M282" s="89"/>
      <c r="N282" s="89"/>
      <c r="O282" s="89"/>
      <c r="P282" s="89"/>
      <c r="Q282" s="89"/>
      <c r="R282" s="89"/>
      <c r="S282" s="89"/>
      <c r="T282" s="89"/>
      <c r="U282" s="89"/>
      <c r="V282" s="89"/>
      <c r="W282" s="89"/>
      <c r="X282" s="89"/>
      <c r="Y282" s="89"/>
      <c r="Z282" s="89"/>
      <c r="AA282" s="89"/>
      <c r="AB282" s="89"/>
      <c r="AC282" s="89"/>
      <c r="AD282" s="89"/>
      <c r="AE282" s="89"/>
      <c r="AF282" s="89"/>
      <c r="AG282" s="89"/>
    </row>
    <row r="283" spans="1:33" x14ac:dyDescent="0.25">
      <c r="A283" s="89"/>
      <c r="B283" s="89"/>
      <c r="C283" s="89"/>
      <c r="D283" s="89"/>
      <c r="E283" s="89"/>
      <c r="F283" s="89"/>
      <c r="G283" s="89"/>
      <c r="H283" s="89"/>
      <c r="I283" s="89"/>
      <c r="J283" s="89"/>
      <c r="K283" s="89"/>
      <c r="L283" s="89"/>
      <c r="M283" s="89"/>
      <c r="N283" s="89"/>
      <c r="O283" s="89"/>
      <c r="P283" s="89"/>
      <c r="Q283" s="89"/>
      <c r="R283" s="89"/>
      <c r="S283" s="89"/>
      <c r="T283" s="89"/>
      <c r="U283" s="89"/>
      <c r="V283" s="89"/>
      <c r="W283" s="89"/>
      <c r="X283" s="89"/>
      <c r="Y283" s="89"/>
      <c r="Z283" s="89"/>
      <c r="AA283" s="89"/>
      <c r="AB283" s="89"/>
      <c r="AC283" s="89"/>
      <c r="AD283" s="89"/>
      <c r="AE283" s="89"/>
      <c r="AF283" s="89"/>
      <c r="AG283" s="89"/>
    </row>
    <row r="284" spans="1:33" x14ac:dyDescent="0.25">
      <c r="A284" s="89"/>
      <c r="B284" s="89"/>
      <c r="C284" s="89"/>
      <c r="D284" s="89"/>
      <c r="E284" s="89"/>
      <c r="F284" s="89"/>
      <c r="G284" s="89"/>
      <c r="H284" s="89"/>
      <c r="I284" s="89"/>
      <c r="J284" s="89"/>
      <c r="K284" s="89"/>
      <c r="L284" s="89"/>
      <c r="M284" s="89"/>
      <c r="N284" s="89"/>
      <c r="O284" s="89"/>
      <c r="P284" s="89"/>
      <c r="Q284" s="89"/>
      <c r="R284" s="89"/>
      <c r="S284" s="89"/>
      <c r="T284" s="89"/>
      <c r="U284" s="89"/>
      <c r="V284" s="89"/>
      <c r="W284" s="89"/>
      <c r="X284" s="89"/>
      <c r="Y284" s="89"/>
      <c r="Z284" s="89"/>
      <c r="AA284" s="89"/>
      <c r="AB284" s="89"/>
      <c r="AC284" s="89"/>
      <c r="AD284" s="89"/>
      <c r="AE284" s="89"/>
      <c r="AF284" s="89"/>
      <c r="AG284" s="89"/>
    </row>
    <row r="285" spans="1:33" x14ac:dyDescent="0.25">
      <c r="A285" s="89"/>
      <c r="B285" s="89"/>
      <c r="C285" s="89"/>
      <c r="D285" s="89"/>
      <c r="E285" s="89"/>
      <c r="F285" s="89"/>
      <c r="G285" s="89"/>
      <c r="H285" s="89"/>
      <c r="I285" s="89"/>
      <c r="J285" s="89"/>
      <c r="K285" s="89"/>
      <c r="L285" s="89"/>
      <c r="M285" s="89"/>
      <c r="N285" s="89"/>
      <c r="O285" s="89"/>
      <c r="P285" s="89"/>
      <c r="Q285" s="89"/>
      <c r="R285" s="89"/>
      <c r="S285" s="89"/>
      <c r="T285" s="89"/>
      <c r="U285" s="89"/>
      <c r="V285" s="89"/>
      <c r="W285" s="89"/>
      <c r="X285" s="89"/>
      <c r="Y285" s="89"/>
      <c r="Z285" s="89"/>
      <c r="AA285" s="89"/>
      <c r="AB285" s="89"/>
      <c r="AC285" s="89"/>
      <c r="AD285" s="89"/>
      <c r="AE285" s="89"/>
      <c r="AF285" s="89"/>
      <c r="AG285" s="89"/>
    </row>
    <row r="286" spans="1:33" x14ac:dyDescent="0.25">
      <c r="A286" s="89"/>
      <c r="B286" s="89"/>
      <c r="C286" s="89"/>
      <c r="D286" s="89"/>
      <c r="E286" s="89"/>
      <c r="F286" s="89"/>
      <c r="G286" s="89"/>
      <c r="H286" s="89"/>
      <c r="I286" s="89"/>
      <c r="J286" s="89"/>
      <c r="K286" s="89"/>
      <c r="L286" s="89"/>
      <c r="M286" s="89"/>
      <c r="N286" s="89"/>
      <c r="O286" s="89"/>
      <c r="P286" s="89"/>
      <c r="Q286" s="89"/>
      <c r="R286" s="89"/>
      <c r="S286" s="89"/>
      <c r="T286" s="89"/>
      <c r="U286" s="89"/>
      <c r="V286" s="89"/>
      <c r="W286" s="89"/>
      <c r="X286" s="89"/>
      <c r="Y286" s="89"/>
      <c r="Z286" s="89"/>
      <c r="AA286" s="89"/>
      <c r="AB286" s="89"/>
      <c r="AC286" s="89"/>
      <c r="AD286" s="89"/>
      <c r="AE286" s="89"/>
      <c r="AF286" s="89"/>
      <c r="AG286" s="89"/>
    </row>
    <row r="287" spans="1:33" x14ac:dyDescent="0.25">
      <c r="A287" s="89"/>
      <c r="B287" s="89"/>
      <c r="C287" s="89"/>
      <c r="D287" s="89"/>
      <c r="E287" s="89"/>
      <c r="F287" s="89"/>
      <c r="G287" s="89"/>
      <c r="H287" s="89"/>
      <c r="I287" s="89"/>
      <c r="J287" s="89"/>
      <c r="K287" s="89"/>
      <c r="L287" s="89"/>
      <c r="M287" s="89"/>
      <c r="N287" s="89"/>
      <c r="O287" s="89"/>
      <c r="P287" s="89"/>
      <c r="Q287" s="89"/>
      <c r="R287" s="89"/>
      <c r="S287" s="89"/>
      <c r="T287" s="89"/>
      <c r="U287" s="89"/>
      <c r="V287" s="89"/>
      <c r="W287" s="89"/>
      <c r="X287" s="89"/>
      <c r="Y287" s="89"/>
      <c r="Z287" s="89"/>
      <c r="AA287" s="89"/>
      <c r="AB287" s="89"/>
      <c r="AC287" s="89"/>
      <c r="AD287" s="89"/>
      <c r="AE287" s="89"/>
      <c r="AF287" s="89"/>
      <c r="AG287" s="89"/>
    </row>
    <row r="288" spans="1:33" x14ac:dyDescent="0.25">
      <c r="A288" s="89"/>
      <c r="B288" s="89"/>
      <c r="C288" s="89"/>
      <c r="D288" s="89"/>
      <c r="E288" s="89"/>
      <c r="F288" s="89"/>
      <c r="G288" s="89"/>
      <c r="H288" s="89"/>
      <c r="I288" s="89"/>
      <c r="J288" s="89"/>
      <c r="K288" s="89"/>
      <c r="L288" s="89"/>
      <c r="M288" s="89"/>
      <c r="N288" s="89"/>
      <c r="O288" s="89"/>
      <c r="P288" s="89"/>
      <c r="Q288" s="89"/>
      <c r="R288" s="89"/>
      <c r="S288" s="89"/>
      <c r="T288" s="89"/>
      <c r="U288" s="89"/>
      <c r="V288" s="89"/>
      <c r="W288" s="89"/>
      <c r="X288" s="89"/>
      <c r="Y288" s="89"/>
      <c r="Z288" s="89"/>
      <c r="AA288" s="89"/>
      <c r="AB288" s="89"/>
      <c r="AC288" s="89"/>
      <c r="AD288" s="89"/>
      <c r="AE288" s="89"/>
      <c r="AF288" s="89"/>
      <c r="AG288" s="89"/>
    </row>
    <row r="289" spans="1:33" x14ac:dyDescent="0.25">
      <c r="A289" s="89"/>
      <c r="B289" s="89"/>
      <c r="C289" s="89"/>
      <c r="D289" s="89"/>
      <c r="E289" s="89"/>
      <c r="F289" s="89"/>
      <c r="G289" s="89"/>
      <c r="H289" s="89"/>
      <c r="I289" s="89"/>
      <c r="J289" s="89"/>
      <c r="K289" s="89"/>
      <c r="L289" s="89"/>
      <c r="M289" s="89"/>
      <c r="N289" s="89"/>
      <c r="O289" s="89"/>
      <c r="P289" s="89"/>
      <c r="Q289" s="89"/>
      <c r="R289" s="89"/>
      <c r="S289" s="89"/>
      <c r="T289" s="89"/>
      <c r="U289" s="89"/>
      <c r="V289" s="89"/>
      <c r="W289" s="89"/>
      <c r="X289" s="89"/>
      <c r="Y289" s="89"/>
      <c r="Z289" s="89"/>
      <c r="AA289" s="89"/>
      <c r="AB289" s="89"/>
      <c r="AC289" s="89"/>
      <c r="AD289" s="89"/>
      <c r="AE289" s="89"/>
      <c r="AF289" s="89"/>
      <c r="AG289" s="89"/>
    </row>
    <row r="290" spans="1:33" x14ac:dyDescent="0.25">
      <c r="A290" s="89"/>
      <c r="B290" s="89"/>
      <c r="C290" s="89"/>
      <c r="D290" s="89"/>
      <c r="E290" s="89"/>
      <c r="F290" s="89"/>
      <c r="G290" s="89"/>
      <c r="H290" s="89"/>
      <c r="I290" s="89"/>
      <c r="J290" s="89"/>
      <c r="K290" s="89"/>
      <c r="L290" s="89"/>
      <c r="M290" s="89"/>
      <c r="N290" s="89"/>
      <c r="O290" s="89"/>
      <c r="P290" s="89"/>
      <c r="Q290" s="89"/>
      <c r="R290" s="89"/>
      <c r="S290" s="89"/>
      <c r="T290" s="89"/>
      <c r="U290" s="89"/>
      <c r="V290" s="89"/>
      <c r="W290" s="89"/>
      <c r="X290" s="89"/>
      <c r="Y290" s="89"/>
      <c r="Z290" s="89"/>
      <c r="AA290" s="89"/>
      <c r="AB290" s="89"/>
      <c r="AC290" s="89"/>
      <c r="AD290" s="89"/>
      <c r="AE290" s="89"/>
      <c r="AF290" s="89"/>
      <c r="AG290" s="89"/>
    </row>
    <row r="291" spans="1:33" x14ac:dyDescent="0.25">
      <c r="A291" s="89"/>
      <c r="B291" s="89"/>
      <c r="C291" s="89"/>
      <c r="D291" s="89"/>
      <c r="E291" s="89"/>
      <c r="F291" s="89"/>
      <c r="G291" s="89"/>
      <c r="H291" s="89"/>
      <c r="I291" s="89"/>
      <c r="J291" s="89"/>
      <c r="K291" s="89"/>
      <c r="L291" s="89"/>
      <c r="M291" s="89"/>
      <c r="N291" s="89"/>
      <c r="O291" s="89"/>
      <c r="P291" s="89"/>
      <c r="Q291" s="89"/>
      <c r="R291" s="89"/>
      <c r="S291" s="89"/>
      <c r="T291" s="89"/>
      <c r="U291" s="89"/>
      <c r="V291" s="89"/>
      <c r="W291" s="89"/>
      <c r="X291" s="89"/>
      <c r="Y291" s="89"/>
      <c r="Z291" s="89"/>
      <c r="AA291" s="89"/>
      <c r="AB291" s="89"/>
      <c r="AC291" s="89"/>
      <c r="AD291" s="89"/>
      <c r="AE291" s="89"/>
      <c r="AF291" s="89"/>
      <c r="AG291" s="89"/>
    </row>
    <row r="292" spans="1:33" x14ac:dyDescent="0.25">
      <c r="A292" s="89"/>
      <c r="B292" s="89"/>
      <c r="C292" s="89"/>
      <c r="D292" s="89"/>
      <c r="E292" s="89"/>
      <c r="F292" s="89"/>
      <c r="G292" s="89"/>
      <c r="H292" s="89"/>
      <c r="I292" s="89"/>
      <c r="J292" s="89"/>
      <c r="K292" s="89"/>
      <c r="L292" s="89"/>
      <c r="M292" s="89"/>
      <c r="N292" s="89"/>
      <c r="O292" s="89"/>
      <c r="P292" s="89"/>
      <c r="Q292" s="89"/>
      <c r="R292" s="89"/>
      <c r="S292" s="89"/>
      <c r="T292" s="89"/>
      <c r="U292" s="89"/>
      <c r="V292" s="89"/>
      <c r="W292" s="89"/>
      <c r="X292" s="89"/>
      <c r="Y292" s="89"/>
      <c r="Z292" s="89"/>
      <c r="AA292" s="89"/>
      <c r="AB292" s="89"/>
      <c r="AC292" s="89"/>
      <c r="AD292" s="89"/>
      <c r="AE292" s="89"/>
      <c r="AF292" s="89"/>
      <c r="AG292" s="89"/>
    </row>
    <row r="293" spans="1:33" x14ac:dyDescent="0.25">
      <c r="A293" s="89"/>
      <c r="B293" s="89"/>
      <c r="C293" s="89"/>
      <c r="D293" s="89"/>
      <c r="E293" s="89"/>
      <c r="F293" s="89"/>
      <c r="G293" s="89"/>
      <c r="H293" s="89"/>
      <c r="I293" s="89"/>
      <c r="J293" s="89"/>
      <c r="K293" s="89"/>
      <c r="L293" s="89"/>
      <c r="M293" s="89"/>
      <c r="N293" s="89"/>
      <c r="O293" s="89"/>
      <c r="P293" s="89"/>
      <c r="Q293" s="89"/>
      <c r="R293" s="89"/>
      <c r="S293" s="89"/>
      <c r="T293" s="89"/>
      <c r="U293" s="89"/>
      <c r="V293" s="89"/>
      <c r="W293" s="89"/>
      <c r="X293" s="89"/>
      <c r="Y293" s="89"/>
      <c r="Z293" s="89"/>
      <c r="AA293" s="89"/>
      <c r="AB293" s="89"/>
      <c r="AC293" s="89"/>
      <c r="AD293" s="89"/>
      <c r="AE293" s="89"/>
      <c r="AF293" s="89"/>
      <c r="AG293" s="89"/>
    </row>
    <row r="294" spans="1:33" x14ac:dyDescent="0.25">
      <c r="A294" s="89"/>
      <c r="B294" s="89"/>
      <c r="C294" s="89"/>
      <c r="D294" s="89"/>
      <c r="E294" s="89"/>
      <c r="F294" s="89"/>
      <c r="G294" s="89"/>
      <c r="H294" s="89"/>
      <c r="I294" s="89"/>
      <c r="J294" s="89"/>
      <c r="K294" s="89"/>
      <c r="L294" s="89"/>
      <c r="M294" s="89"/>
      <c r="N294" s="89"/>
      <c r="O294" s="89"/>
      <c r="P294" s="89"/>
      <c r="Q294" s="89"/>
      <c r="R294" s="89"/>
      <c r="S294" s="89"/>
      <c r="T294" s="89"/>
      <c r="U294" s="89"/>
      <c r="V294" s="89"/>
      <c r="W294" s="89"/>
      <c r="X294" s="89"/>
      <c r="Y294" s="89"/>
      <c r="Z294" s="89"/>
      <c r="AA294" s="89"/>
      <c r="AB294" s="89"/>
      <c r="AC294" s="89"/>
      <c r="AD294" s="89"/>
      <c r="AE294" s="89"/>
      <c r="AF294" s="89"/>
      <c r="AG294" s="89"/>
    </row>
    <row r="295" spans="1:33" x14ac:dyDescent="0.25">
      <c r="A295" s="89"/>
      <c r="B295" s="89"/>
      <c r="C295" s="89"/>
      <c r="D295" s="89"/>
      <c r="E295" s="89"/>
      <c r="F295" s="89"/>
      <c r="G295" s="89"/>
      <c r="H295" s="89"/>
      <c r="I295" s="89"/>
      <c r="J295" s="89"/>
      <c r="K295" s="89"/>
      <c r="L295" s="89"/>
      <c r="M295" s="89"/>
      <c r="N295" s="89"/>
      <c r="O295" s="89"/>
      <c r="P295" s="89"/>
      <c r="Q295" s="89"/>
      <c r="R295" s="89"/>
      <c r="S295" s="89"/>
      <c r="T295" s="89"/>
      <c r="U295" s="89"/>
      <c r="V295" s="89"/>
      <c r="W295" s="89"/>
      <c r="X295" s="89"/>
      <c r="Y295" s="89"/>
      <c r="Z295" s="89"/>
      <c r="AA295" s="89"/>
      <c r="AB295" s="89"/>
      <c r="AC295" s="89"/>
      <c r="AD295" s="89"/>
      <c r="AE295" s="89"/>
      <c r="AF295" s="89"/>
      <c r="AG295" s="89"/>
    </row>
    <row r="296" spans="1:33" x14ac:dyDescent="0.25">
      <c r="A296" s="89"/>
      <c r="B296" s="89"/>
      <c r="C296" s="89"/>
      <c r="D296" s="89"/>
      <c r="E296" s="89"/>
      <c r="F296" s="89"/>
      <c r="G296" s="89"/>
      <c r="H296" s="89"/>
      <c r="I296" s="89"/>
      <c r="J296" s="89"/>
      <c r="K296" s="89"/>
      <c r="L296" s="89"/>
      <c r="M296" s="89"/>
      <c r="N296" s="89"/>
      <c r="O296" s="89"/>
      <c r="P296" s="89"/>
      <c r="Q296" s="89"/>
      <c r="R296" s="89"/>
      <c r="S296" s="89"/>
      <c r="T296" s="89"/>
      <c r="U296" s="89"/>
      <c r="V296" s="89"/>
      <c r="W296" s="89"/>
      <c r="X296" s="89"/>
      <c r="Y296" s="89"/>
      <c r="Z296" s="89"/>
      <c r="AA296" s="89"/>
      <c r="AB296" s="89"/>
      <c r="AC296" s="89"/>
      <c r="AD296" s="89"/>
      <c r="AE296" s="89"/>
      <c r="AF296" s="89"/>
      <c r="AG296" s="89"/>
    </row>
    <row r="297" spans="1:33" x14ac:dyDescent="0.25">
      <c r="A297" s="89"/>
      <c r="B297" s="89"/>
      <c r="C297" s="89"/>
      <c r="D297" s="89"/>
      <c r="E297" s="89"/>
      <c r="F297" s="89"/>
      <c r="G297" s="89"/>
      <c r="H297" s="89"/>
      <c r="I297" s="89"/>
      <c r="J297" s="89"/>
      <c r="K297" s="89"/>
      <c r="L297" s="89"/>
      <c r="M297" s="89"/>
      <c r="N297" s="89"/>
      <c r="O297" s="89"/>
      <c r="P297" s="89"/>
      <c r="Q297" s="89"/>
      <c r="R297" s="89"/>
      <c r="S297" s="89"/>
      <c r="T297" s="89"/>
      <c r="U297" s="89"/>
      <c r="V297" s="89"/>
      <c r="W297" s="89"/>
      <c r="X297" s="89"/>
      <c r="Y297" s="89"/>
      <c r="Z297" s="89"/>
      <c r="AA297" s="89"/>
      <c r="AB297" s="89"/>
      <c r="AC297" s="89"/>
      <c r="AD297" s="89"/>
      <c r="AE297" s="89"/>
      <c r="AF297" s="89"/>
      <c r="AG297" s="89"/>
    </row>
    <row r="298" spans="1:33" x14ac:dyDescent="0.25">
      <c r="A298" s="89"/>
      <c r="B298" s="89"/>
      <c r="C298" s="89"/>
      <c r="D298" s="89"/>
      <c r="E298" s="89"/>
      <c r="F298" s="89"/>
      <c r="G298" s="89"/>
      <c r="H298" s="89"/>
      <c r="I298" s="89"/>
      <c r="J298" s="89"/>
      <c r="K298" s="89"/>
      <c r="L298" s="89"/>
      <c r="M298" s="89"/>
      <c r="N298" s="89"/>
      <c r="O298" s="89"/>
      <c r="P298" s="89"/>
      <c r="Q298" s="89"/>
      <c r="R298" s="89"/>
      <c r="S298" s="89"/>
      <c r="T298" s="89"/>
      <c r="U298" s="89"/>
      <c r="V298" s="89"/>
      <c r="W298" s="89"/>
      <c r="X298" s="89"/>
      <c r="Y298" s="89"/>
      <c r="Z298" s="89"/>
      <c r="AA298" s="89"/>
      <c r="AB298" s="89"/>
      <c r="AC298" s="89"/>
      <c r="AD298" s="89"/>
      <c r="AE298" s="89"/>
      <c r="AF298" s="89"/>
      <c r="AG298" s="89"/>
    </row>
    <row r="299" spans="1:33" x14ac:dyDescent="0.25">
      <c r="A299" s="89"/>
      <c r="B299" s="89"/>
      <c r="C299" s="89"/>
      <c r="D299" s="89"/>
      <c r="E299" s="89"/>
      <c r="F299" s="89"/>
      <c r="G299" s="89"/>
      <c r="H299" s="89"/>
      <c r="I299" s="89"/>
      <c r="J299" s="89"/>
      <c r="K299" s="89"/>
      <c r="L299" s="89"/>
      <c r="M299" s="89"/>
      <c r="N299" s="89"/>
      <c r="O299" s="89"/>
      <c r="P299" s="89"/>
      <c r="Q299" s="89"/>
      <c r="R299" s="89"/>
      <c r="S299" s="89"/>
      <c r="T299" s="89"/>
      <c r="U299" s="89"/>
      <c r="V299" s="89"/>
      <c r="W299" s="89"/>
      <c r="X299" s="89"/>
      <c r="Y299" s="89"/>
      <c r="Z299" s="89"/>
      <c r="AA299" s="89"/>
      <c r="AB299" s="89"/>
      <c r="AC299" s="89"/>
      <c r="AD299" s="89"/>
      <c r="AE299" s="89"/>
      <c r="AF299" s="89"/>
      <c r="AG299" s="89"/>
    </row>
    <row r="300" spans="1:33" x14ac:dyDescent="0.25">
      <c r="A300" s="89"/>
      <c r="B300" s="89"/>
      <c r="C300" s="89"/>
      <c r="D300" s="89"/>
      <c r="E300" s="89"/>
      <c r="F300" s="89"/>
      <c r="G300" s="89"/>
      <c r="H300" s="89"/>
      <c r="I300" s="89"/>
      <c r="J300" s="89"/>
      <c r="K300" s="89"/>
      <c r="L300" s="89"/>
      <c r="M300" s="89"/>
      <c r="N300" s="89"/>
      <c r="O300" s="89"/>
      <c r="P300" s="89"/>
      <c r="Q300" s="89"/>
      <c r="R300" s="89"/>
      <c r="S300" s="89"/>
      <c r="T300" s="89"/>
      <c r="U300" s="89"/>
      <c r="V300" s="89"/>
      <c r="W300" s="89"/>
      <c r="X300" s="89"/>
      <c r="Y300" s="89"/>
      <c r="Z300" s="89"/>
      <c r="AA300" s="89"/>
      <c r="AB300" s="89"/>
      <c r="AC300" s="89"/>
      <c r="AD300" s="89"/>
      <c r="AE300" s="89"/>
      <c r="AF300" s="89"/>
      <c r="AG300" s="89"/>
    </row>
    <row r="301" spans="1:33" x14ac:dyDescent="0.25">
      <c r="A301" s="89"/>
      <c r="B301" s="89"/>
      <c r="C301" s="89"/>
      <c r="D301" s="89"/>
      <c r="E301" s="89"/>
      <c r="F301" s="89"/>
      <c r="G301" s="89"/>
      <c r="H301" s="89"/>
      <c r="I301" s="89"/>
      <c r="J301" s="89"/>
      <c r="K301" s="89"/>
      <c r="L301" s="89"/>
      <c r="M301" s="89"/>
      <c r="N301" s="89"/>
      <c r="O301" s="89"/>
      <c r="P301" s="89"/>
      <c r="Q301" s="89"/>
      <c r="R301" s="89"/>
      <c r="S301" s="89"/>
      <c r="T301" s="89"/>
      <c r="U301" s="89"/>
      <c r="V301" s="89"/>
      <c r="W301" s="89"/>
      <c r="X301" s="89"/>
      <c r="Y301" s="89"/>
      <c r="Z301" s="89"/>
      <c r="AA301" s="89"/>
      <c r="AB301" s="89"/>
      <c r="AC301" s="89"/>
      <c r="AD301" s="89"/>
      <c r="AE301" s="89"/>
      <c r="AF301" s="89"/>
      <c r="AG301" s="89"/>
    </row>
    <row r="302" spans="1:33" x14ac:dyDescent="0.25">
      <c r="A302" s="89"/>
      <c r="B302" s="89"/>
      <c r="C302" s="89"/>
      <c r="D302" s="89"/>
      <c r="E302" s="89"/>
      <c r="F302" s="89"/>
      <c r="G302" s="89"/>
      <c r="H302" s="89"/>
      <c r="I302" s="89"/>
      <c r="J302" s="89"/>
      <c r="K302" s="89"/>
      <c r="L302" s="89"/>
      <c r="M302" s="89"/>
      <c r="N302" s="89"/>
      <c r="O302" s="89"/>
      <c r="P302" s="89"/>
      <c r="Q302" s="89"/>
      <c r="R302" s="89"/>
      <c r="S302" s="89"/>
      <c r="T302" s="89"/>
      <c r="U302" s="89"/>
      <c r="V302" s="89"/>
      <c r="W302" s="89"/>
      <c r="X302" s="89"/>
      <c r="Y302" s="89"/>
      <c r="Z302" s="89"/>
      <c r="AA302" s="89"/>
      <c r="AB302" s="89"/>
      <c r="AC302" s="89"/>
      <c r="AD302" s="89"/>
      <c r="AE302" s="89"/>
      <c r="AF302" s="89"/>
      <c r="AG302" s="89"/>
    </row>
    <row r="303" spans="1:33" x14ac:dyDescent="0.25">
      <c r="A303" s="89"/>
      <c r="B303" s="89"/>
      <c r="C303" s="89"/>
      <c r="D303" s="89"/>
      <c r="E303" s="89"/>
      <c r="F303" s="89"/>
      <c r="G303" s="89"/>
      <c r="H303" s="89"/>
      <c r="I303" s="89"/>
      <c r="J303" s="89"/>
      <c r="K303" s="89"/>
      <c r="L303" s="89"/>
      <c r="M303" s="89"/>
      <c r="N303" s="89"/>
      <c r="O303" s="89"/>
      <c r="P303" s="89"/>
      <c r="Q303" s="89"/>
      <c r="R303" s="89"/>
      <c r="S303" s="89"/>
      <c r="T303" s="89"/>
      <c r="U303" s="89"/>
      <c r="V303" s="89"/>
      <c r="W303" s="89"/>
      <c r="X303" s="89"/>
      <c r="Y303" s="89"/>
      <c r="Z303" s="89"/>
      <c r="AA303" s="89"/>
      <c r="AB303" s="89"/>
      <c r="AC303" s="89"/>
      <c r="AD303" s="89"/>
      <c r="AE303" s="89"/>
      <c r="AF303" s="89"/>
      <c r="AG303" s="89"/>
    </row>
    <row r="304" spans="1:33" x14ac:dyDescent="0.25">
      <c r="A304" s="89"/>
      <c r="B304" s="89"/>
      <c r="C304" s="89"/>
      <c r="D304" s="89"/>
      <c r="E304" s="89"/>
      <c r="F304" s="89"/>
      <c r="G304" s="89"/>
      <c r="H304" s="89"/>
      <c r="I304" s="89"/>
      <c r="J304" s="89"/>
      <c r="K304" s="89"/>
      <c r="L304" s="89"/>
      <c r="M304" s="89"/>
      <c r="N304" s="89"/>
      <c r="O304" s="89"/>
      <c r="P304" s="89"/>
      <c r="Q304" s="89"/>
      <c r="R304" s="89"/>
      <c r="S304" s="89"/>
      <c r="T304" s="89"/>
      <c r="U304" s="89"/>
      <c r="V304" s="89"/>
      <c r="W304" s="89"/>
      <c r="X304" s="89"/>
      <c r="Y304" s="89"/>
      <c r="Z304" s="89"/>
      <c r="AA304" s="89"/>
      <c r="AB304" s="89"/>
      <c r="AC304" s="89"/>
      <c r="AD304" s="89"/>
      <c r="AE304" s="89"/>
      <c r="AF304" s="89"/>
      <c r="AG304" s="89"/>
    </row>
    <row r="305" spans="1:33" x14ac:dyDescent="0.25">
      <c r="A305" s="89"/>
      <c r="B305" s="89"/>
      <c r="C305" s="89"/>
      <c r="D305" s="89"/>
      <c r="E305" s="89"/>
      <c r="F305" s="89"/>
      <c r="G305" s="89"/>
      <c r="H305" s="89"/>
      <c r="I305" s="89"/>
      <c r="J305" s="89"/>
      <c r="K305" s="89"/>
      <c r="L305" s="89"/>
      <c r="M305" s="89"/>
      <c r="N305" s="89"/>
      <c r="O305" s="89"/>
      <c r="P305" s="89"/>
      <c r="Q305" s="89"/>
      <c r="R305" s="89"/>
      <c r="S305" s="89"/>
      <c r="T305" s="89"/>
      <c r="U305" s="89"/>
      <c r="V305" s="89"/>
      <c r="W305" s="89"/>
      <c r="X305" s="89"/>
      <c r="Y305" s="89"/>
      <c r="Z305" s="89"/>
      <c r="AA305" s="89"/>
      <c r="AB305" s="89"/>
      <c r="AC305" s="89"/>
      <c r="AD305" s="89"/>
      <c r="AE305" s="89"/>
      <c r="AF305" s="89"/>
      <c r="AG305" s="89"/>
    </row>
    <row r="306" spans="1:33" x14ac:dyDescent="0.25">
      <c r="A306" s="89"/>
      <c r="B306" s="89"/>
      <c r="C306" s="89"/>
      <c r="D306" s="89"/>
      <c r="E306" s="89"/>
      <c r="F306" s="89"/>
      <c r="G306" s="89"/>
      <c r="H306" s="89"/>
      <c r="I306" s="89"/>
      <c r="J306" s="89"/>
      <c r="K306" s="89"/>
      <c r="L306" s="89"/>
      <c r="M306" s="89"/>
      <c r="N306" s="89"/>
      <c r="O306" s="89"/>
      <c r="P306" s="89"/>
      <c r="Q306" s="89"/>
      <c r="R306" s="89"/>
      <c r="S306" s="89"/>
      <c r="T306" s="89"/>
      <c r="U306" s="89"/>
      <c r="V306" s="89"/>
      <c r="W306" s="89"/>
      <c r="X306" s="89"/>
      <c r="Y306" s="89"/>
      <c r="Z306" s="89"/>
      <c r="AA306" s="89"/>
      <c r="AB306" s="89"/>
      <c r="AC306" s="89"/>
      <c r="AD306" s="89"/>
      <c r="AE306" s="89"/>
      <c r="AF306" s="89"/>
      <c r="AG306" s="89"/>
    </row>
    <row r="307" spans="1:33" x14ac:dyDescent="0.25">
      <c r="A307" s="89"/>
      <c r="B307" s="89"/>
      <c r="C307" s="89"/>
      <c r="D307" s="89"/>
      <c r="E307" s="89"/>
      <c r="F307" s="89"/>
      <c r="G307" s="89"/>
      <c r="H307" s="89"/>
      <c r="I307" s="89"/>
      <c r="J307" s="89"/>
      <c r="K307" s="89"/>
      <c r="L307" s="89"/>
      <c r="M307" s="89"/>
      <c r="N307" s="89"/>
      <c r="O307" s="89"/>
      <c r="P307" s="89"/>
      <c r="Q307" s="89"/>
      <c r="R307" s="89"/>
      <c r="S307" s="89"/>
      <c r="T307" s="89"/>
      <c r="U307" s="89"/>
      <c r="V307" s="89"/>
      <c r="W307" s="89"/>
      <c r="X307" s="89"/>
      <c r="Y307" s="89"/>
      <c r="Z307" s="89"/>
      <c r="AA307" s="89"/>
      <c r="AB307" s="89"/>
      <c r="AC307" s="89"/>
      <c r="AD307" s="89"/>
      <c r="AE307" s="89"/>
      <c r="AF307" s="89"/>
      <c r="AG307" s="89"/>
    </row>
    <row r="308" spans="1:33" x14ac:dyDescent="0.25">
      <c r="A308" s="89"/>
      <c r="B308" s="89"/>
      <c r="C308" s="89"/>
      <c r="D308" s="89"/>
      <c r="E308" s="89"/>
      <c r="F308" s="89"/>
      <c r="G308" s="89"/>
      <c r="H308" s="89"/>
      <c r="I308" s="89"/>
      <c r="J308" s="89"/>
      <c r="K308" s="89"/>
      <c r="L308" s="89"/>
      <c r="M308" s="89"/>
      <c r="N308" s="89"/>
      <c r="O308" s="89"/>
      <c r="P308" s="89"/>
      <c r="Q308" s="89"/>
      <c r="R308" s="89"/>
      <c r="S308" s="89"/>
      <c r="T308" s="89"/>
      <c r="U308" s="89"/>
      <c r="V308" s="89"/>
      <c r="W308" s="89"/>
      <c r="X308" s="89"/>
      <c r="Y308" s="89"/>
      <c r="Z308" s="89"/>
      <c r="AA308" s="89"/>
      <c r="AB308" s="89"/>
      <c r="AC308" s="89"/>
      <c r="AD308" s="89"/>
      <c r="AE308" s="89"/>
      <c r="AF308" s="89"/>
      <c r="AG308" s="89"/>
    </row>
    <row r="309" spans="1:33" x14ac:dyDescent="0.25">
      <c r="A309" s="89"/>
      <c r="B309" s="89"/>
      <c r="C309" s="89"/>
      <c r="D309" s="89"/>
      <c r="E309" s="89"/>
      <c r="F309" s="89"/>
      <c r="G309" s="89"/>
      <c r="H309" s="89"/>
      <c r="I309" s="89"/>
      <c r="J309" s="89"/>
      <c r="K309" s="89"/>
      <c r="L309" s="89"/>
      <c r="M309" s="89"/>
      <c r="N309" s="89"/>
      <c r="O309" s="89"/>
      <c r="P309" s="89"/>
      <c r="Q309" s="89"/>
      <c r="R309" s="89"/>
      <c r="S309" s="89"/>
      <c r="T309" s="89"/>
      <c r="U309" s="89"/>
      <c r="V309" s="89"/>
      <c r="W309" s="89"/>
      <c r="X309" s="89"/>
      <c r="Y309" s="89"/>
      <c r="Z309" s="89"/>
      <c r="AA309" s="89"/>
      <c r="AB309" s="89"/>
      <c r="AC309" s="89"/>
      <c r="AD309" s="89"/>
      <c r="AE309" s="89"/>
      <c r="AF309" s="89"/>
      <c r="AG309" s="89"/>
    </row>
    <row r="310" spans="1:33" x14ac:dyDescent="0.25">
      <c r="A310" s="89"/>
      <c r="B310" s="89"/>
      <c r="C310" s="89"/>
      <c r="D310" s="89"/>
      <c r="E310" s="89"/>
      <c r="F310" s="89"/>
      <c r="G310" s="89"/>
      <c r="H310" s="89"/>
      <c r="I310" s="89"/>
      <c r="J310" s="89"/>
      <c r="K310" s="89"/>
      <c r="L310" s="89"/>
      <c r="M310" s="89"/>
      <c r="N310" s="89"/>
      <c r="O310" s="89"/>
      <c r="P310" s="89"/>
      <c r="Q310" s="89"/>
      <c r="R310" s="89"/>
      <c r="S310" s="89"/>
      <c r="T310" s="89"/>
      <c r="U310" s="89"/>
      <c r="V310" s="89"/>
      <c r="W310" s="89"/>
      <c r="X310" s="89"/>
      <c r="Y310" s="89"/>
      <c r="Z310" s="89"/>
      <c r="AA310" s="89"/>
      <c r="AB310" s="89"/>
      <c r="AC310" s="89"/>
      <c r="AD310" s="89"/>
      <c r="AE310" s="89"/>
      <c r="AF310" s="89"/>
      <c r="AG310" s="89"/>
    </row>
    <row r="311" spans="1:33" x14ac:dyDescent="0.25">
      <c r="A311" s="89"/>
      <c r="B311" s="89"/>
      <c r="C311" s="89"/>
      <c r="D311" s="89"/>
      <c r="E311" s="89"/>
      <c r="F311" s="89"/>
      <c r="G311" s="89"/>
      <c r="H311" s="89"/>
      <c r="I311" s="89"/>
      <c r="J311" s="89"/>
      <c r="K311" s="89"/>
      <c r="L311" s="89"/>
      <c r="M311" s="89"/>
      <c r="N311" s="89"/>
      <c r="O311" s="89"/>
      <c r="P311" s="89"/>
      <c r="Q311" s="89"/>
      <c r="R311" s="89"/>
      <c r="S311" s="89"/>
      <c r="T311" s="89"/>
      <c r="U311" s="89"/>
      <c r="V311" s="89"/>
      <c r="W311" s="89"/>
      <c r="X311" s="89"/>
      <c r="Y311" s="89"/>
      <c r="Z311" s="89"/>
      <c r="AA311" s="89"/>
      <c r="AB311" s="89"/>
      <c r="AC311" s="89"/>
      <c r="AD311" s="89"/>
      <c r="AE311" s="89"/>
      <c r="AF311" s="89"/>
      <c r="AG311" s="89"/>
    </row>
    <row r="312" spans="1:33" x14ac:dyDescent="0.25">
      <c r="A312" s="89"/>
      <c r="B312" s="89"/>
      <c r="C312" s="89"/>
      <c r="D312" s="89"/>
      <c r="E312" s="89"/>
      <c r="F312" s="89"/>
      <c r="G312" s="89"/>
      <c r="H312" s="89"/>
      <c r="I312" s="89"/>
      <c r="J312" s="89"/>
      <c r="K312" s="89"/>
      <c r="L312" s="89"/>
      <c r="M312" s="89"/>
      <c r="N312" s="89"/>
      <c r="O312" s="89"/>
      <c r="P312" s="89"/>
      <c r="Q312" s="89"/>
      <c r="R312" s="89"/>
      <c r="S312" s="89"/>
      <c r="T312" s="89"/>
      <c r="U312" s="89"/>
      <c r="V312" s="89"/>
      <c r="W312" s="89"/>
      <c r="X312" s="89"/>
      <c r="Y312" s="89"/>
      <c r="Z312" s="89"/>
      <c r="AA312" s="89"/>
      <c r="AB312" s="89"/>
      <c r="AC312" s="89"/>
      <c r="AD312" s="89"/>
      <c r="AE312" s="89"/>
      <c r="AF312" s="89"/>
      <c r="AG312" s="89"/>
    </row>
    <row r="313" spans="1:33" x14ac:dyDescent="0.25">
      <c r="A313" s="89"/>
      <c r="B313" s="89"/>
      <c r="C313" s="89"/>
      <c r="D313" s="89"/>
      <c r="E313" s="89"/>
      <c r="F313" s="89"/>
      <c r="G313" s="89"/>
      <c r="H313" s="89"/>
      <c r="I313" s="89"/>
      <c r="J313" s="89"/>
      <c r="K313" s="89"/>
      <c r="L313" s="89"/>
      <c r="M313" s="89"/>
      <c r="N313" s="89"/>
      <c r="O313" s="89"/>
      <c r="P313" s="89"/>
      <c r="Q313" s="89"/>
      <c r="R313" s="89"/>
      <c r="S313" s="89"/>
      <c r="T313" s="89"/>
      <c r="U313" s="89"/>
      <c r="V313" s="89"/>
      <c r="W313" s="89"/>
      <c r="X313" s="89"/>
      <c r="Y313" s="89"/>
      <c r="Z313" s="89"/>
      <c r="AA313" s="89"/>
      <c r="AB313" s="89"/>
      <c r="AC313" s="89"/>
      <c r="AD313" s="89"/>
      <c r="AE313" s="89"/>
      <c r="AF313" s="89"/>
      <c r="AG313" s="89"/>
    </row>
    <row r="314" spans="1:33" x14ac:dyDescent="0.25">
      <c r="A314" s="89"/>
      <c r="B314" s="89"/>
      <c r="C314" s="89"/>
      <c r="D314" s="89"/>
      <c r="E314" s="89"/>
      <c r="F314" s="89"/>
      <c r="G314" s="89"/>
      <c r="H314" s="89"/>
      <c r="I314" s="89"/>
      <c r="J314" s="89"/>
      <c r="K314" s="89"/>
      <c r="L314" s="89"/>
      <c r="M314" s="89"/>
      <c r="N314" s="89"/>
      <c r="O314" s="89"/>
      <c r="P314" s="89"/>
      <c r="Q314" s="89"/>
      <c r="R314" s="89"/>
      <c r="S314" s="89"/>
      <c r="T314" s="89"/>
      <c r="U314" s="89"/>
      <c r="V314" s="89"/>
      <c r="W314" s="89"/>
      <c r="X314" s="89"/>
      <c r="Y314" s="89"/>
      <c r="Z314" s="89"/>
      <c r="AA314" s="89"/>
      <c r="AB314" s="89"/>
      <c r="AC314" s="89"/>
      <c r="AD314" s="89"/>
      <c r="AE314" s="89"/>
      <c r="AF314" s="89"/>
      <c r="AG314" s="89"/>
    </row>
    <row r="315" spans="1:33" x14ac:dyDescent="0.25">
      <c r="A315" s="89"/>
      <c r="B315" s="89"/>
      <c r="C315" s="89"/>
      <c r="D315" s="89"/>
      <c r="E315" s="89"/>
      <c r="F315" s="89"/>
      <c r="G315" s="89"/>
      <c r="H315" s="89"/>
      <c r="I315" s="89"/>
      <c r="J315" s="89"/>
      <c r="K315" s="89"/>
      <c r="L315" s="89"/>
      <c r="M315" s="89"/>
      <c r="N315" s="89"/>
      <c r="O315" s="89"/>
      <c r="P315" s="89"/>
      <c r="Q315" s="89"/>
      <c r="R315" s="89"/>
      <c r="S315" s="89"/>
      <c r="T315" s="89"/>
      <c r="U315" s="89"/>
      <c r="V315" s="89"/>
      <c r="W315" s="89"/>
      <c r="X315" s="89"/>
      <c r="Y315" s="89"/>
      <c r="Z315" s="89"/>
      <c r="AA315" s="89"/>
      <c r="AB315" s="89"/>
      <c r="AC315" s="89"/>
      <c r="AD315" s="89"/>
      <c r="AE315" s="89"/>
      <c r="AF315" s="89"/>
      <c r="AG315" s="89"/>
    </row>
    <row r="316" spans="1:33" x14ac:dyDescent="0.25">
      <c r="A316" s="89"/>
      <c r="B316" s="89"/>
      <c r="C316" s="89"/>
      <c r="D316" s="89"/>
      <c r="E316" s="89"/>
      <c r="F316" s="89"/>
      <c r="G316" s="89"/>
      <c r="H316" s="89"/>
      <c r="I316" s="89"/>
      <c r="J316" s="89"/>
      <c r="K316" s="89"/>
      <c r="L316" s="89"/>
      <c r="M316" s="89"/>
      <c r="N316" s="89"/>
      <c r="O316" s="89"/>
      <c r="P316" s="89"/>
      <c r="Q316" s="89"/>
      <c r="R316" s="89"/>
      <c r="S316" s="89"/>
      <c r="T316" s="89"/>
      <c r="U316" s="89"/>
      <c r="V316" s="89"/>
      <c r="W316" s="89"/>
      <c r="X316" s="89"/>
      <c r="Y316" s="89"/>
      <c r="Z316" s="89"/>
      <c r="AA316" s="89"/>
      <c r="AB316" s="89"/>
      <c r="AC316" s="89"/>
      <c r="AD316" s="89"/>
      <c r="AE316" s="89"/>
      <c r="AF316" s="89"/>
      <c r="AG316" s="89"/>
    </row>
    <row r="317" spans="1:33" x14ac:dyDescent="0.25">
      <c r="A317" s="89"/>
      <c r="B317" s="89"/>
      <c r="C317" s="89"/>
      <c r="D317" s="89"/>
      <c r="E317" s="89"/>
      <c r="F317" s="89"/>
      <c r="G317" s="89"/>
      <c r="H317" s="89"/>
      <c r="I317" s="89"/>
      <c r="J317" s="89"/>
      <c r="K317" s="89"/>
      <c r="L317" s="89"/>
      <c r="M317" s="89"/>
      <c r="N317" s="89"/>
      <c r="O317" s="89"/>
      <c r="P317" s="89"/>
      <c r="Q317" s="89"/>
      <c r="R317" s="89"/>
      <c r="S317" s="89"/>
      <c r="T317" s="89"/>
      <c r="U317" s="89"/>
      <c r="V317" s="89"/>
      <c r="W317" s="89"/>
      <c r="X317" s="89"/>
      <c r="Y317" s="89"/>
      <c r="Z317" s="89"/>
      <c r="AA317" s="89"/>
      <c r="AB317" s="89"/>
      <c r="AC317" s="89"/>
      <c r="AD317" s="89"/>
      <c r="AE317" s="89"/>
      <c r="AF317" s="89"/>
      <c r="AG317" s="89"/>
    </row>
    <row r="318" spans="1:33" x14ac:dyDescent="0.25">
      <c r="A318" s="89"/>
      <c r="B318" s="89"/>
      <c r="C318" s="89"/>
      <c r="D318" s="89"/>
      <c r="E318" s="89"/>
      <c r="F318" s="89"/>
      <c r="G318" s="89"/>
      <c r="H318" s="89"/>
      <c r="I318" s="89"/>
      <c r="J318" s="89"/>
      <c r="K318" s="89"/>
      <c r="L318" s="89"/>
      <c r="M318" s="89"/>
      <c r="N318" s="89"/>
      <c r="O318" s="89"/>
      <c r="P318" s="89"/>
      <c r="Q318" s="89"/>
      <c r="R318" s="89"/>
      <c r="S318" s="89"/>
      <c r="T318" s="89"/>
      <c r="U318" s="89"/>
      <c r="V318" s="89"/>
      <c r="W318" s="89"/>
      <c r="X318" s="89"/>
      <c r="Y318" s="89"/>
      <c r="Z318" s="89"/>
      <c r="AA318" s="89"/>
      <c r="AB318" s="89"/>
      <c r="AC318" s="89"/>
      <c r="AD318" s="89"/>
      <c r="AE318" s="89"/>
      <c r="AF318" s="89"/>
      <c r="AG318" s="89"/>
    </row>
    <row r="319" spans="1:33" x14ac:dyDescent="0.25">
      <c r="A319" s="89"/>
      <c r="B319" s="89"/>
      <c r="C319" s="89"/>
      <c r="D319" s="89"/>
      <c r="E319" s="89"/>
      <c r="F319" s="89"/>
      <c r="G319" s="89"/>
      <c r="H319" s="89"/>
      <c r="I319" s="89"/>
      <c r="J319" s="89"/>
      <c r="K319" s="89"/>
      <c r="L319" s="89"/>
      <c r="M319" s="89"/>
      <c r="N319" s="89"/>
      <c r="O319" s="89"/>
      <c r="P319" s="89"/>
      <c r="Q319" s="89"/>
      <c r="R319" s="89"/>
      <c r="S319" s="89"/>
      <c r="T319" s="89"/>
      <c r="U319" s="89"/>
      <c r="V319" s="89"/>
      <c r="W319" s="89"/>
      <c r="X319" s="89"/>
      <c r="Y319" s="89"/>
      <c r="Z319" s="89"/>
      <c r="AA319" s="89"/>
      <c r="AB319" s="89"/>
      <c r="AC319" s="89"/>
      <c r="AD319" s="89"/>
      <c r="AE319" s="89"/>
      <c r="AF319" s="89"/>
      <c r="AG319" s="89"/>
    </row>
    <row r="320" spans="1:33" x14ac:dyDescent="0.25">
      <c r="A320" s="89"/>
      <c r="B320" s="89"/>
      <c r="C320" s="89"/>
      <c r="D320" s="89"/>
      <c r="E320" s="89"/>
      <c r="F320" s="89"/>
      <c r="G320" s="89"/>
      <c r="H320" s="89"/>
      <c r="I320" s="89"/>
      <c r="J320" s="89"/>
      <c r="K320" s="89"/>
      <c r="L320" s="89"/>
      <c r="M320" s="89"/>
      <c r="N320" s="89"/>
      <c r="O320" s="89"/>
      <c r="P320" s="89"/>
      <c r="Q320" s="89"/>
      <c r="R320" s="89"/>
      <c r="S320" s="89"/>
      <c r="T320" s="89"/>
      <c r="U320" s="89"/>
      <c r="V320" s="89"/>
      <c r="W320" s="89"/>
      <c r="X320" s="89"/>
      <c r="Y320" s="89"/>
      <c r="Z320" s="89"/>
      <c r="AA320" s="89"/>
      <c r="AB320" s="89"/>
      <c r="AC320" s="89"/>
      <c r="AD320" s="89"/>
      <c r="AE320" s="89"/>
      <c r="AF320" s="89"/>
      <c r="AG320" s="89"/>
    </row>
    <row r="321" spans="1:33" x14ac:dyDescent="0.25">
      <c r="A321" s="89"/>
      <c r="B321" s="89"/>
      <c r="C321" s="89"/>
      <c r="D321" s="89"/>
      <c r="E321" s="89"/>
      <c r="F321" s="89"/>
      <c r="G321" s="89"/>
      <c r="H321" s="89"/>
      <c r="I321" s="89"/>
      <c r="J321" s="89"/>
      <c r="K321" s="89"/>
      <c r="L321" s="89"/>
      <c r="M321" s="89"/>
      <c r="N321" s="89"/>
      <c r="O321" s="89"/>
      <c r="P321" s="89"/>
      <c r="Q321" s="89"/>
      <c r="R321" s="89"/>
      <c r="S321" s="89"/>
      <c r="T321" s="89"/>
      <c r="U321" s="89"/>
      <c r="V321" s="89"/>
      <c r="W321" s="89"/>
      <c r="X321" s="89"/>
      <c r="Y321" s="89"/>
      <c r="Z321" s="89"/>
      <c r="AA321" s="89"/>
      <c r="AB321" s="89"/>
      <c r="AC321" s="89"/>
      <c r="AD321" s="89"/>
      <c r="AE321" s="89"/>
      <c r="AF321" s="89"/>
      <c r="AG321" s="89"/>
    </row>
    <row r="322" spans="1:33" x14ac:dyDescent="0.25">
      <c r="A322" s="89"/>
      <c r="B322" s="89"/>
      <c r="C322" s="89"/>
      <c r="D322" s="89"/>
      <c r="E322" s="89"/>
      <c r="F322" s="89"/>
      <c r="G322" s="89"/>
      <c r="H322" s="89"/>
      <c r="I322" s="89"/>
      <c r="J322" s="89"/>
      <c r="K322" s="89"/>
      <c r="L322" s="89"/>
      <c r="M322" s="89"/>
      <c r="N322" s="89"/>
      <c r="O322" s="89"/>
      <c r="P322" s="89"/>
      <c r="Q322" s="89"/>
      <c r="R322" s="89"/>
      <c r="S322" s="89"/>
      <c r="T322" s="89"/>
      <c r="U322" s="89"/>
      <c r="V322" s="89"/>
      <c r="W322" s="89"/>
      <c r="X322" s="89"/>
      <c r="Y322" s="89"/>
      <c r="Z322" s="89"/>
      <c r="AA322" s="89"/>
      <c r="AB322" s="89"/>
      <c r="AC322" s="89"/>
      <c r="AD322" s="89"/>
      <c r="AE322" s="89"/>
      <c r="AF322" s="89"/>
      <c r="AG322" s="89"/>
    </row>
    <row r="323" spans="1:33" x14ac:dyDescent="0.25">
      <c r="A323" s="89"/>
      <c r="B323" s="89"/>
      <c r="C323" s="89"/>
      <c r="D323" s="89"/>
      <c r="E323" s="89"/>
      <c r="F323" s="89"/>
      <c r="G323" s="89"/>
      <c r="H323" s="89"/>
      <c r="I323" s="89"/>
      <c r="J323" s="89"/>
      <c r="K323" s="89"/>
      <c r="L323" s="89"/>
      <c r="M323" s="89"/>
      <c r="N323" s="89"/>
      <c r="O323" s="89"/>
      <c r="P323" s="89"/>
      <c r="Q323" s="89"/>
      <c r="R323" s="89"/>
      <c r="S323" s="89"/>
      <c r="T323" s="89"/>
      <c r="U323" s="89"/>
      <c r="V323" s="89"/>
      <c r="W323" s="89"/>
      <c r="X323" s="89"/>
      <c r="Y323" s="89"/>
      <c r="Z323" s="89"/>
      <c r="AA323" s="89"/>
      <c r="AB323" s="89"/>
      <c r="AC323" s="89"/>
      <c r="AD323" s="89"/>
      <c r="AE323" s="89"/>
      <c r="AF323" s="89"/>
      <c r="AG323" s="89"/>
    </row>
    <row r="324" spans="1:33" x14ac:dyDescent="0.25">
      <c r="A324" s="89"/>
      <c r="B324" s="89"/>
      <c r="C324" s="89"/>
      <c r="D324" s="89"/>
      <c r="E324" s="89"/>
      <c r="F324" s="89"/>
      <c r="G324" s="89"/>
      <c r="H324" s="89"/>
      <c r="I324" s="89"/>
      <c r="J324" s="89"/>
      <c r="K324" s="89"/>
      <c r="L324" s="89"/>
      <c r="M324" s="89"/>
      <c r="N324" s="89"/>
      <c r="O324" s="89"/>
      <c r="P324" s="89"/>
      <c r="Q324" s="89"/>
      <c r="R324" s="89"/>
      <c r="S324" s="89"/>
      <c r="T324" s="89"/>
      <c r="U324" s="89"/>
      <c r="V324" s="89"/>
      <c r="W324" s="89"/>
      <c r="X324" s="89"/>
      <c r="Y324" s="89"/>
      <c r="Z324" s="89"/>
      <c r="AA324" s="89"/>
      <c r="AB324" s="89"/>
      <c r="AC324" s="89"/>
      <c r="AD324" s="89"/>
      <c r="AE324" s="89"/>
      <c r="AF324" s="89"/>
      <c r="AG324" s="89"/>
    </row>
    <row r="325" spans="1:33" x14ac:dyDescent="0.25">
      <c r="A325" s="89"/>
      <c r="B325" s="89"/>
      <c r="C325" s="89"/>
      <c r="D325" s="89"/>
      <c r="E325" s="89"/>
      <c r="F325" s="89"/>
      <c r="G325" s="89"/>
      <c r="H325" s="89"/>
      <c r="I325" s="89"/>
      <c r="J325" s="89"/>
      <c r="K325" s="89"/>
      <c r="L325" s="89"/>
      <c r="M325" s="89"/>
      <c r="N325" s="89"/>
      <c r="O325" s="89"/>
      <c r="P325" s="89"/>
      <c r="Q325" s="89"/>
      <c r="R325" s="89"/>
      <c r="S325" s="89"/>
      <c r="T325" s="89"/>
      <c r="U325" s="89"/>
      <c r="V325" s="89"/>
      <c r="W325" s="89"/>
      <c r="X325" s="89"/>
      <c r="Y325" s="89"/>
      <c r="Z325" s="89"/>
      <c r="AA325" s="89"/>
      <c r="AB325" s="89"/>
      <c r="AC325" s="89"/>
      <c r="AD325" s="89"/>
      <c r="AE325" s="89"/>
      <c r="AF325" s="89"/>
      <c r="AG325" s="89"/>
    </row>
    <row r="326" spans="1:33" x14ac:dyDescent="0.25">
      <c r="A326" s="89"/>
      <c r="B326" s="89"/>
      <c r="C326" s="89"/>
      <c r="D326" s="89"/>
      <c r="E326" s="89"/>
      <c r="F326" s="89"/>
      <c r="G326" s="89"/>
      <c r="H326" s="89"/>
      <c r="I326" s="89"/>
      <c r="J326" s="89"/>
      <c r="K326" s="89"/>
      <c r="L326" s="89"/>
      <c r="M326" s="89"/>
      <c r="N326" s="89"/>
      <c r="O326" s="89"/>
      <c r="P326" s="89"/>
      <c r="Q326" s="89"/>
      <c r="R326" s="89"/>
      <c r="S326" s="89"/>
      <c r="T326" s="89"/>
      <c r="U326" s="89"/>
      <c r="V326" s="89"/>
      <c r="W326" s="89"/>
      <c r="X326" s="89"/>
      <c r="Y326" s="89"/>
      <c r="Z326" s="89"/>
      <c r="AA326" s="89"/>
      <c r="AB326" s="89"/>
      <c r="AC326" s="89"/>
      <c r="AD326" s="89"/>
      <c r="AE326" s="89"/>
      <c r="AF326" s="89"/>
      <c r="AG326" s="89"/>
    </row>
    <row r="327" spans="1:33" x14ac:dyDescent="0.25">
      <c r="A327" s="89"/>
      <c r="B327" s="89"/>
      <c r="C327" s="89"/>
      <c r="D327" s="89"/>
      <c r="E327" s="89"/>
      <c r="F327" s="89"/>
      <c r="G327" s="89"/>
      <c r="H327" s="89"/>
      <c r="I327" s="89"/>
      <c r="J327" s="89"/>
      <c r="K327" s="89"/>
      <c r="L327" s="89"/>
      <c r="M327" s="89"/>
      <c r="N327" s="89"/>
      <c r="O327" s="89"/>
      <c r="P327" s="89"/>
      <c r="Q327" s="89"/>
      <c r="R327" s="89"/>
      <c r="S327" s="89"/>
      <c r="T327" s="89"/>
      <c r="U327" s="89"/>
      <c r="V327" s="89"/>
      <c r="W327" s="89"/>
      <c r="X327" s="89"/>
      <c r="Y327" s="89"/>
      <c r="Z327" s="89"/>
      <c r="AA327" s="89"/>
      <c r="AB327" s="89"/>
      <c r="AC327" s="89"/>
      <c r="AD327" s="89"/>
      <c r="AE327" s="89"/>
      <c r="AF327" s="89"/>
      <c r="AG327" s="89"/>
    </row>
    <row r="328" spans="1:33" x14ac:dyDescent="0.25">
      <c r="A328" s="89"/>
      <c r="B328" s="89"/>
      <c r="C328" s="89"/>
      <c r="D328" s="89"/>
      <c r="E328" s="89"/>
      <c r="F328" s="89"/>
      <c r="G328" s="89"/>
      <c r="H328" s="89"/>
      <c r="I328" s="89"/>
      <c r="J328" s="89"/>
      <c r="K328" s="89"/>
      <c r="L328" s="89"/>
      <c r="M328" s="89"/>
      <c r="N328" s="89"/>
      <c r="O328" s="89"/>
      <c r="P328" s="89"/>
      <c r="Q328" s="89"/>
      <c r="R328" s="89"/>
      <c r="S328" s="89"/>
      <c r="T328" s="89"/>
      <c r="U328" s="89"/>
      <c r="V328" s="89"/>
      <c r="W328" s="89"/>
      <c r="X328" s="89"/>
      <c r="Y328" s="89"/>
      <c r="Z328" s="89"/>
      <c r="AA328" s="89"/>
      <c r="AB328" s="89"/>
      <c r="AC328" s="89"/>
      <c r="AD328" s="89"/>
      <c r="AE328" s="89"/>
      <c r="AF328" s="89"/>
      <c r="AG328" s="89"/>
    </row>
    <row r="329" spans="1:33" x14ac:dyDescent="0.25">
      <c r="A329" s="89"/>
      <c r="B329" s="89"/>
      <c r="C329" s="89"/>
      <c r="D329" s="89"/>
      <c r="E329" s="89"/>
      <c r="F329" s="89"/>
      <c r="G329" s="89"/>
      <c r="H329" s="89"/>
      <c r="I329" s="89"/>
      <c r="J329" s="89"/>
      <c r="K329" s="89"/>
      <c r="L329" s="89"/>
      <c r="M329" s="89"/>
      <c r="N329" s="89"/>
      <c r="O329" s="89"/>
      <c r="P329" s="89"/>
      <c r="Q329" s="89"/>
      <c r="R329" s="89"/>
      <c r="S329" s="89"/>
      <c r="T329" s="89"/>
      <c r="U329" s="89"/>
      <c r="V329" s="89"/>
      <c r="W329" s="89"/>
      <c r="X329" s="89"/>
      <c r="Y329" s="89"/>
      <c r="Z329" s="89"/>
      <c r="AA329" s="89"/>
      <c r="AB329" s="89"/>
      <c r="AC329" s="89"/>
      <c r="AD329" s="89"/>
      <c r="AE329" s="89"/>
      <c r="AF329" s="89"/>
      <c r="AG329" s="89"/>
    </row>
    <row r="330" spans="1:33" x14ac:dyDescent="0.25">
      <c r="A330" s="89"/>
      <c r="B330" s="89"/>
      <c r="C330" s="89"/>
      <c r="D330" s="89"/>
      <c r="E330" s="89"/>
      <c r="F330" s="89"/>
      <c r="G330" s="89"/>
      <c r="H330" s="89"/>
      <c r="I330" s="89"/>
      <c r="J330" s="89"/>
      <c r="K330" s="89"/>
      <c r="L330" s="89"/>
      <c r="M330" s="89"/>
      <c r="N330" s="89"/>
      <c r="O330" s="89"/>
      <c r="P330" s="89"/>
      <c r="Q330" s="89"/>
      <c r="R330" s="89"/>
      <c r="S330" s="89"/>
      <c r="T330" s="89"/>
      <c r="U330" s="89"/>
      <c r="V330" s="89"/>
      <c r="W330" s="89"/>
      <c r="X330" s="89"/>
      <c r="Y330" s="89"/>
      <c r="Z330" s="89"/>
      <c r="AA330" s="89"/>
      <c r="AB330" s="89"/>
      <c r="AC330" s="89"/>
      <c r="AD330" s="89"/>
      <c r="AE330" s="89"/>
      <c r="AF330" s="89"/>
      <c r="AG330" s="89"/>
    </row>
    <row r="331" spans="1:33" x14ac:dyDescent="0.25">
      <c r="A331" s="89"/>
      <c r="B331" s="89"/>
      <c r="C331" s="89"/>
      <c r="D331" s="89"/>
      <c r="E331" s="89"/>
      <c r="F331" s="89"/>
      <c r="G331" s="89"/>
      <c r="H331" s="89"/>
      <c r="I331" s="89"/>
      <c r="J331" s="89"/>
      <c r="K331" s="89"/>
      <c r="L331" s="89"/>
      <c r="M331" s="89"/>
      <c r="N331" s="89"/>
      <c r="O331" s="89"/>
      <c r="P331" s="89"/>
      <c r="Q331" s="89"/>
      <c r="R331" s="89"/>
      <c r="S331" s="89"/>
      <c r="T331" s="89"/>
      <c r="U331" s="89"/>
      <c r="V331" s="89"/>
      <c r="W331" s="89"/>
      <c r="X331" s="89"/>
      <c r="Y331" s="89"/>
      <c r="Z331" s="89"/>
      <c r="AA331" s="89"/>
      <c r="AB331" s="89"/>
      <c r="AC331" s="89"/>
      <c r="AD331" s="89"/>
      <c r="AE331" s="89"/>
      <c r="AF331" s="89"/>
      <c r="AG331" s="89"/>
    </row>
    <row r="332" spans="1:33" x14ac:dyDescent="0.25">
      <c r="A332" s="89"/>
      <c r="B332" s="89"/>
      <c r="C332" s="89"/>
      <c r="D332" s="89"/>
      <c r="E332" s="89"/>
      <c r="F332" s="89"/>
      <c r="G332" s="89"/>
      <c r="H332" s="89"/>
      <c r="I332" s="89"/>
      <c r="J332" s="89"/>
      <c r="K332" s="89"/>
      <c r="L332" s="89"/>
      <c r="M332" s="89"/>
      <c r="N332" s="89"/>
      <c r="O332" s="89"/>
      <c r="P332" s="89"/>
      <c r="Q332" s="89"/>
      <c r="R332" s="89"/>
      <c r="S332" s="89"/>
      <c r="T332" s="89"/>
      <c r="U332" s="89"/>
      <c r="V332" s="89"/>
      <c r="W332" s="89"/>
      <c r="X332" s="89"/>
      <c r="Y332" s="89"/>
      <c r="Z332" s="89"/>
      <c r="AA332" s="89"/>
      <c r="AB332" s="89"/>
      <c r="AC332" s="89"/>
      <c r="AD332" s="89"/>
      <c r="AE332" s="89"/>
      <c r="AF332" s="89"/>
      <c r="AG332" s="89"/>
    </row>
    <row r="333" spans="1:33" x14ac:dyDescent="0.25">
      <c r="A333" s="89"/>
      <c r="B333" s="89"/>
      <c r="C333" s="89"/>
      <c r="D333" s="89"/>
      <c r="E333" s="89"/>
      <c r="F333" s="89"/>
      <c r="G333" s="89"/>
      <c r="H333" s="89"/>
      <c r="I333" s="89"/>
      <c r="J333" s="89"/>
      <c r="K333" s="89"/>
      <c r="L333" s="89"/>
      <c r="M333" s="89"/>
      <c r="N333" s="89"/>
      <c r="O333" s="89"/>
      <c r="P333" s="89"/>
      <c r="Q333" s="89"/>
      <c r="R333" s="89"/>
      <c r="S333" s="89"/>
      <c r="T333" s="89"/>
      <c r="U333" s="89"/>
      <c r="V333" s="89"/>
      <c r="W333" s="89"/>
      <c r="X333" s="89"/>
      <c r="Y333" s="89"/>
      <c r="Z333" s="89"/>
      <c r="AA333" s="89"/>
      <c r="AB333" s="89"/>
      <c r="AC333" s="89"/>
      <c r="AD333" s="89"/>
      <c r="AE333" s="89"/>
      <c r="AF333" s="89"/>
      <c r="AG333" s="89"/>
    </row>
    <row r="334" spans="1:33" x14ac:dyDescent="0.25">
      <c r="A334" s="89"/>
      <c r="B334" s="89"/>
      <c r="C334" s="89"/>
      <c r="D334" s="89"/>
      <c r="E334" s="89"/>
      <c r="F334" s="89"/>
      <c r="G334" s="89"/>
      <c r="H334" s="89"/>
      <c r="I334" s="89"/>
      <c r="J334" s="89"/>
      <c r="K334" s="89"/>
      <c r="L334" s="89"/>
      <c r="M334" s="89"/>
      <c r="N334" s="89"/>
      <c r="O334" s="89"/>
      <c r="P334" s="89"/>
      <c r="Q334" s="89"/>
      <c r="R334" s="89"/>
      <c r="S334" s="89"/>
      <c r="T334" s="89"/>
      <c r="U334" s="89"/>
      <c r="V334" s="89"/>
      <c r="W334" s="89"/>
      <c r="X334" s="89"/>
      <c r="Y334" s="89"/>
      <c r="Z334" s="89"/>
      <c r="AA334" s="89"/>
      <c r="AB334" s="89"/>
      <c r="AC334" s="89"/>
      <c r="AD334" s="89"/>
      <c r="AE334" s="89"/>
      <c r="AF334" s="89"/>
      <c r="AG334" s="89"/>
    </row>
    <row r="335" spans="1:33" x14ac:dyDescent="0.25">
      <c r="A335" s="89"/>
      <c r="B335" s="89"/>
      <c r="C335" s="89"/>
      <c r="D335" s="89"/>
      <c r="E335" s="89"/>
      <c r="F335" s="89"/>
      <c r="G335" s="89"/>
      <c r="H335" s="89"/>
      <c r="I335" s="89"/>
      <c r="J335" s="89"/>
      <c r="K335" s="89"/>
      <c r="L335" s="89"/>
      <c r="M335" s="89"/>
      <c r="N335" s="89"/>
      <c r="O335" s="89"/>
      <c r="P335" s="89"/>
      <c r="Q335" s="89"/>
      <c r="R335" s="89"/>
      <c r="S335" s="89"/>
      <c r="T335" s="89"/>
      <c r="U335" s="89"/>
      <c r="V335" s="89"/>
      <c r="W335" s="89"/>
      <c r="X335" s="89"/>
      <c r="Y335" s="89"/>
      <c r="Z335" s="89"/>
      <c r="AA335" s="89"/>
      <c r="AB335" s="89"/>
      <c r="AC335" s="89"/>
      <c r="AD335" s="89"/>
      <c r="AE335" s="89"/>
      <c r="AF335" s="89"/>
      <c r="AG335" s="89"/>
    </row>
    <row r="336" spans="1:33" x14ac:dyDescent="0.25">
      <c r="A336" s="89"/>
      <c r="B336" s="89"/>
      <c r="C336" s="89"/>
      <c r="D336" s="89"/>
      <c r="E336" s="89"/>
      <c r="F336" s="89"/>
      <c r="G336" s="89"/>
      <c r="H336" s="89"/>
      <c r="I336" s="89"/>
      <c r="J336" s="89"/>
      <c r="K336" s="89"/>
      <c r="L336" s="89"/>
      <c r="M336" s="89"/>
      <c r="N336" s="89"/>
      <c r="O336" s="89"/>
      <c r="P336" s="89"/>
      <c r="Q336" s="89"/>
      <c r="R336" s="89"/>
      <c r="S336" s="89"/>
      <c r="T336" s="89"/>
      <c r="U336" s="89"/>
      <c r="V336" s="89"/>
      <c r="W336" s="89"/>
      <c r="X336" s="89"/>
      <c r="Y336" s="89"/>
      <c r="Z336" s="89"/>
      <c r="AA336" s="89"/>
      <c r="AB336" s="89"/>
      <c r="AC336" s="89"/>
      <c r="AD336" s="89"/>
      <c r="AE336" s="89"/>
      <c r="AF336" s="89"/>
      <c r="AG336" s="89"/>
    </row>
    <row r="337" spans="1:33" x14ac:dyDescent="0.25">
      <c r="A337" s="89"/>
      <c r="B337" s="89"/>
      <c r="C337" s="89"/>
      <c r="D337" s="89"/>
      <c r="E337" s="89"/>
      <c r="F337" s="89"/>
      <c r="G337" s="89"/>
      <c r="H337" s="89"/>
      <c r="I337" s="89"/>
      <c r="J337" s="89"/>
      <c r="K337" s="89"/>
      <c r="L337" s="89"/>
      <c r="M337" s="89"/>
      <c r="N337" s="89"/>
      <c r="O337" s="89"/>
      <c r="P337" s="89"/>
      <c r="Q337" s="89"/>
      <c r="R337" s="89"/>
      <c r="S337" s="89"/>
      <c r="T337" s="89"/>
      <c r="U337" s="89"/>
      <c r="V337" s="89"/>
      <c r="W337" s="89"/>
      <c r="X337" s="89"/>
      <c r="Y337" s="89"/>
      <c r="Z337" s="89"/>
      <c r="AA337" s="89"/>
      <c r="AB337" s="89"/>
      <c r="AC337" s="89"/>
      <c r="AD337" s="89"/>
      <c r="AE337" s="89"/>
      <c r="AF337" s="89"/>
      <c r="AG337" s="89"/>
    </row>
    <row r="338" spans="1:33" x14ac:dyDescent="0.25">
      <c r="A338" s="89"/>
      <c r="B338" s="89"/>
      <c r="C338" s="89"/>
      <c r="D338" s="89"/>
      <c r="E338" s="89"/>
      <c r="F338" s="89"/>
      <c r="G338" s="89"/>
      <c r="H338" s="89"/>
      <c r="I338" s="89"/>
      <c r="J338" s="89"/>
      <c r="K338" s="89"/>
      <c r="L338" s="89"/>
      <c r="M338" s="89"/>
      <c r="N338" s="89"/>
      <c r="O338" s="89"/>
      <c r="P338" s="89"/>
      <c r="Q338" s="89"/>
      <c r="R338" s="89"/>
      <c r="S338" s="89"/>
      <c r="T338" s="89"/>
      <c r="U338" s="89"/>
      <c r="V338" s="89"/>
      <c r="W338" s="89"/>
      <c r="X338" s="89"/>
      <c r="Y338" s="89"/>
      <c r="Z338" s="89"/>
      <c r="AA338" s="89"/>
      <c r="AB338" s="89"/>
      <c r="AC338" s="89"/>
      <c r="AD338" s="89"/>
      <c r="AE338" s="89"/>
      <c r="AF338" s="89"/>
      <c r="AG338" s="89"/>
    </row>
    <row r="339" spans="1:33" x14ac:dyDescent="0.25">
      <c r="A339" s="89"/>
      <c r="B339" s="89"/>
      <c r="C339" s="89"/>
      <c r="D339" s="89"/>
      <c r="E339" s="89"/>
      <c r="F339" s="89"/>
      <c r="G339" s="89"/>
      <c r="H339" s="89"/>
      <c r="I339" s="89"/>
      <c r="J339" s="89"/>
      <c r="K339" s="89"/>
      <c r="L339" s="89"/>
      <c r="M339" s="89"/>
      <c r="N339" s="89"/>
      <c r="O339" s="89"/>
      <c r="P339" s="89"/>
      <c r="Q339" s="89"/>
      <c r="R339" s="89"/>
      <c r="S339" s="89"/>
      <c r="T339" s="89"/>
      <c r="U339" s="89"/>
      <c r="V339" s="89"/>
      <c r="W339" s="89"/>
      <c r="X339" s="89"/>
      <c r="Y339" s="89"/>
      <c r="Z339" s="89"/>
      <c r="AA339" s="89"/>
      <c r="AB339" s="89"/>
      <c r="AC339" s="89"/>
      <c r="AD339" s="89"/>
      <c r="AE339" s="89"/>
      <c r="AF339" s="89"/>
      <c r="AG339" s="89"/>
    </row>
    <row r="340" spans="1:33" x14ac:dyDescent="0.25">
      <c r="A340" s="89"/>
      <c r="B340" s="89"/>
      <c r="C340" s="89"/>
      <c r="D340" s="89"/>
      <c r="E340" s="89"/>
      <c r="F340" s="89"/>
      <c r="G340" s="89"/>
      <c r="H340" s="89"/>
      <c r="I340" s="89"/>
      <c r="J340" s="89"/>
      <c r="K340" s="89"/>
      <c r="L340" s="89"/>
      <c r="M340" s="89"/>
      <c r="N340" s="89"/>
      <c r="O340" s="89"/>
      <c r="P340" s="89"/>
      <c r="Q340" s="89"/>
      <c r="R340" s="89"/>
      <c r="S340" s="89"/>
      <c r="T340" s="89"/>
      <c r="U340" s="89"/>
      <c r="V340" s="89"/>
      <c r="W340" s="89"/>
      <c r="X340" s="89"/>
      <c r="Y340" s="89"/>
      <c r="Z340" s="89"/>
      <c r="AA340" s="89"/>
      <c r="AB340" s="89"/>
      <c r="AC340" s="89"/>
      <c r="AD340" s="89"/>
      <c r="AE340" s="89"/>
      <c r="AF340" s="89"/>
      <c r="AG340" s="89"/>
    </row>
    <row r="341" spans="1:33" x14ac:dyDescent="0.25">
      <c r="A341" s="89"/>
      <c r="B341" s="89"/>
      <c r="C341" s="89"/>
      <c r="D341" s="89"/>
      <c r="E341" s="89"/>
      <c r="F341" s="89"/>
      <c r="G341" s="89"/>
      <c r="H341" s="89"/>
      <c r="I341" s="89"/>
      <c r="J341" s="89"/>
      <c r="K341" s="89"/>
      <c r="L341" s="89"/>
      <c r="M341" s="89"/>
      <c r="N341" s="89"/>
      <c r="O341" s="89"/>
      <c r="P341" s="89"/>
      <c r="Q341" s="89"/>
      <c r="R341" s="89"/>
      <c r="S341" s="89"/>
      <c r="T341" s="89"/>
      <c r="U341" s="89"/>
      <c r="V341" s="89"/>
      <c r="W341" s="89"/>
      <c r="X341" s="89"/>
      <c r="Y341" s="89"/>
      <c r="Z341" s="89"/>
      <c r="AA341" s="89"/>
      <c r="AB341" s="89"/>
      <c r="AC341" s="89"/>
      <c r="AD341" s="89"/>
      <c r="AE341" s="89"/>
      <c r="AF341" s="89"/>
      <c r="AG341" s="89"/>
    </row>
    <row r="342" spans="1:33" x14ac:dyDescent="0.25">
      <c r="A342" s="89"/>
      <c r="B342" s="89"/>
      <c r="C342" s="89"/>
      <c r="D342" s="89"/>
      <c r="E342" s="89"/>
      <c r="F342" s="89"/>
      <c r="G342" s="89"/>
      <c r="H342" s="89"/>
      <c r="I342" s="89"/>
      <c r="J342" s="89"/>
      <c r="K342" s="89"/>
      <c r="L342" s="89"/>
      <c r="M342" s="89"/>
      <c r="N342" s="89"/>
      <c r="O342" s="89"/>
      <c r="P342" s="89"/>
      <c r="Q342" s="89"/>
      <c r="R342" s="89"/>
      <c r="S342" s="89"/>
      <c r="T342" s="89"/>
      <c r="U342" s="89"/>
      <c r="V342" s="89"/>
      <c r="W342" s="89"/>
      <c r="X342" s="89"/>
      <c r="Y342" s="89"/>
      <c r="Z342" s="89"/>
      <c r="AA342" s="89"/>
      <c r="AB342" s="89"/>
      <c r="AC342" s="89"/>
      <c r="AD342" s="89"/>
      <c r="AE342" s="89"/>
      <c r="AF342" s="89"/>
      <c r="AG342" s="89"/>
    </row>
    <row r="343" spans="1:33" x14ac:dyDescent="0.25">
      <c r="A343" s="89"/>
      <c r="B343" s="89"/>
      <c r="C343" s="89"/>
      <c r="D343" s="89"/>
      <c r="E343" s="89"/>
      <c r="F343" s="89"/>
      <c r="G343" s="89"/>
      <c r="H343" s="89"/>
      <c r="I343" s="89"/>
      <c r="J343" s="89"/>
      <c r="K343" s="89"/>
      <c r="L343" s="89"/>
      <c r="M343" s="89"/>
      <c r="N343" s="89"/>
      <c r="O343" s="89"/>
      <c r="P343" s="89"/>
      <c r="Q343" s="89"/>
      <c r="R343" s="89"/>
      <c r="S343" s="89"/>
      <c r="T343" s="89"/>
      <c r="U343" s="89"/>
      <c r="V343" s="89"/>
      <c r="W343" s="89"/>
      <c r="X343" s="89"/>
      <c r="Y343" s="89"/>
      <c r="Z343" s="89"/>
      <c r="AA343" s="89"/>
      <c r="AB343" s="89"/>
      <c r="AC343" s="89"/>
      <c r="AD343" s="89"/>
      <c r="AE343" s="89"/>
      <c r="AF343" s="89"/>
      <c r="AG343" s="89"/>
    </row>
    <row r="344" spans="1:33" x14ac:dyDescent="0.25">
      <c r="A344" s="89"/>
      <c r="B344" s="89"/>
      <c r="C344" s="89"/>
      <c r="D344" s="89"/>
      <c r="E344" s="89"/>
      <c r="F344" s="89"/>
      <c r="G344" s="89"/>
      <c r="H344" s="89"/>
      <c r="I344" s="89"/>
      <c r="J344" s="89"/>
      <c r="K344" s="89"/>
      <c r="L344" s="89"/>
      <c r="M344" s="89"/>
      <c r="N344" s="89"/>
      <c r="O344" s="89"/>
      <c r="P344" s="89"/>
      <c r="Q344" s="89"/>
      <c r="R344" s="89"/>
      <c r="S344" s="89"/>
      <c r="T344" s="89"/>
      <c r="U344" s="89"/>
      <c r="V344" s="89"/>
      <c r="W344" s="89"/>
      <c r="X344" s="89"/>
      <c r="Y344" s="89"/>
      <c r="Z344" s="89"/>
      <c r="AA344" s="89"/>
      <c r="AB344" s="89"/>
      <c r="AC344" s="89"/>
      <c r="AD344" s="89"/>
      <c r="AE344" s="89"/>
      <c r="AF344" s="89"/>
      <c r="AG344" s="89"/>
    </row>
    <row r="345" spans="1:33" x14ac:dyDescent="0.25">
      <c r="A345" s="89"/>
      <c r="B345" s="89"/>
      <c r="C345" s="89"/>
      <c r="D345" s="89"/>
      <c r="E345" s="89"/>
      <c r="F345" s="89"/>
      <c r="G345" s="89"/>
      <c r="H345" s="89"/>
      <c r="I345" s="89"/>
      <c r="J345" s="89"/>
      <c r="K345" s="89"/>
      <c r="L345" s="89"/>
      <c r="M345" s="89"/>
      <c r="N345" s="89"/>
      <c r="O345" s="89"/>
      <c r="P345" s="89"/>
      <c r="Q345" s="89"/>
      <c r="R345" s="89"/>
      <c r="S345" s="89"/>
      <c r="T345" s="89"/>
      <c r="U345" s="89"/>
      <c r="V345" s="89"/>
      <c r="W345" s="89"/>
      <c r="X345" s="89"/>
      <c r="Y345" s="89"/>
      <c r="Z345" s="89"/>
      <c r="AA345" s="89"/>
      <c r="AB345" s="89"/>
      <c r="AC345" s="89"/>
      <c r="AD345" s="89"/>
      <c r="AE345" s="89"/>
      <c r="AF345" s="89"/>
      <c r="AG345" s="89"/>
    </row>
    <row r="346" spans="1:33" x14ac:dyDescent="0.25">
      <c r="A346" s="89"/>
      <c r="B346" s="89"/>
      <c r="C346" s="89"/>
      <c r="D346" s="89"/>
      <c r="E346" s="89"/>
      <c r="F346" s="89"/>
      <c r="G346" s="89"/>
      <c r="H346" s="89"/>
      <c r="I346" s="89"/>
      <c r="J346" s="89"/>
      <c r="K346" s="89"/>
      <c r="L346" s="89"/>
      <c r="M346" s="89"/>
      <c r="N346" s="89"/>
      <c r="O346" s="89"/>
      <c r="P346" s="89"/>
      <c r="Q346" s="89"/>
      <c r="R346" s="89"/>
      <c r="S346" s="89"/>
      <c r="T346" s="89"/>
      <c r="U346" s="89"/>
      <c r="V346" s="89"/>
      <c r="W346" s="89"/>
      <c r="X346" s="89"/>
      <c r="Y346" s="89"/>
      <c r="Z346" s="89"/>
      <c r="AA346" s="89"/>
      <c r="AB346" s="89"/>
      <c r="AC346" s="89"/>
      <c r="AD346" s="89"/>
      <c r="AE346" s="89"/>
      <c r="AF346" s="89"/>
      <c r="AG346" s="89"/>
    </row>
    <row r="347" spans="1:33" x14ac:dyDescent="0.25">
      <c r="A347" s="89"/>
      <c r="B347" s="89"/>
      <c r="C347" s="89"/>
      <c r="D347" s="89"/>
      <c r="E347" s="89"/>
      <c r="F347" s="89"/>
      <c r="G347" s="89"/>
      <c r="H347" s="89"/>
      <c r="I347" s="89"/>
      <c r="J347" s="89"/>
      <c r="K347" s="89"/>
      <c r="L347" s="89"/>
      <c r="M347" s="89"/>
      <c r="N347" s="89"/>
      <c r="O347" s="89"/>
      <c r="P347" s="89"/>
      <c r="Q347" s="89"/>
      <c r="R347" s="89"/>
      <c r="S347" s="89"/>
      <c r="T347" s="89"/>
      <c r="U347" s="89"/>
      <c r="V347" s="89"/>
      <c r="W347" s="89"/>
      <c r="X347" s="89"/>
      <c r="Y347" s="89"/>
      <c r="Z347" s="89"/>
      <c r="AA347" s="89"/>
      <c r="AB347" s="89"/>
      <c r="AC347" s="89"/>
      <c r="AD347" s="89"/>
      <c r="AE347" s="89"/>
      <c r="AF347" s="89"/>
      <c r="AG347" s="89"/>
    </row>
    <row r="348" spans="1:33" x14ac:dyDescent="0.25">
      <c r="A348" s="89"/>
      <c r="B348" s="89"/>
      <c r="C348" s="89"/>
      <c r="D348" s="89"/>
      <c r="E348" s="89"/>
      <c r="F348" s="89"/>
      <c r="G348" s="89"/>
      <c r="H348" s="89"/>
      <c r="I348" s="89"/>
      <c r="J348" s="89"/>
      <c r="K348" s="89"/>
      <c r="L348" s="89"/>
      <c r="M348" s="89"/>
      <c r="N348" s="89"/>
      <c r="O348" s="89"/>
      <c r="P348" s="89"/>
      <c r="Q348" s="89"/>
      <c r="R348" s="89"/>
      <c r="S348" s="89"/>
      <c r="T348" s="89"/>
      <c r="U348" s="89"/>
      <c r="V348" s="89"/>
      <c r="W348" s="89"/>
      <c r="X348" s="89"/>
      <c r="Y348" s="89"/>
      <c r="Z348" s="89"/>
      <c r="AA348" s="89"/>
      <c r="AB348" s="89"/>
      <c r="AC348" s="89"/>
      <c r="AD348" s="89"/>
      <c r="AE348" s="89"/>
      <c r="AF348" s="89"/>
      <c r="AG348" s="89"/>
    </row>
    <row r="349" spans="1:33" x14ac:dyDescent="0.25">
      <c r="A349" s="89"/>
      <c r="B349" s="89"/>
      <c r="C349" s="89"/>
      <c r="D349" s="89"/>
      <c r="E349" s="89"/>
      <c r="F349" s="89"/>
      <c r="G349" s="89"/>
      <c r="H349" s="89"/>
      <c r="I349" s="89"/>
      <c r="J349" s="89"/>
      <c r="K349" s="89"/>
      <c r="L349" s="89"/>
      <c r="M349" s="89"/>
      <c r="N349" s="89"/>
      <c r="O349" s="89"/>
      <c r="P349" s="89"/>
      <c r="Q349" s="89"/>
      <c r="R349" s="89"/>
      <c r="S349" s="89"/>
      <c r="T349" s="89"/>
      <c r="U349" s="89"/>
      <c r="V349" s="89"/>
      <c r="W349" s="89"/>
      <c r="X349" s="89"/>
      <c r="Y349" s="89"/>
      <c r="Z349" s="89"/>
      <c r="AA349" s="89"/>
      <c r="AB349" s="89"/>
      <c r="AC349" s="89"/>
      <c r="AD349" s="89"/>
      <c r="AE349" s="89"/>
      <c r="AF349" s="89"/>
      <c r="AG349" s="89"/>
    </row>
    <row r="350" spans="1:33" x14ac:dyDescent="0.25">
      <c r="A350" s="89"/>
      <c r="B350" s="89"/>
      <c r="C350" s="89"/>
      <c r="D350" s="89"/>
      <c r="E350" s="89"/>
      <c r="F350" s="89"/>
      <c r="G350" s="89"/>
      <c r="H350" s="89"/>
      <c r="I350" s="89"/>
      <c r="J350" s="89"/>
      <c r="K350" s="89"/>
      <c r="L350" s="89"/>
      <c r="M350" s="89"/>
      <c r="N350" s="89"/>
      <c r="O350" s="89"/>
      <c r="P350" s="89"/>
      <c r="Q350" s="89"/>
      <c r="R350" s="89"/>
      <c r="S350" s="89"/>
      <c r="T350" s="89"/>
      <c r="U350" s="89"/>
      <c r="V350" s="89"/>
      <c r="W350" s="89"/>
      <c r="X350" s="89"/>
      <c r="Y350" s="89"/>
      <c r="Z350" s="89"/>
      <c r="AA350" s="89"/>
      <c r="AB350" s="89"/>
      <c r="AC350" s="89"/>
      <c r="AD350" s="89"/>
      <c r="AE350" s="89"/>
      <c r="AF350" s="89"/>
      <c r="AG350" s="89"/>
    </row>
    <row r="351" spans="1:33" x14ac:dyDescent="0.25">
      <c r="A351" s="89"/>
      <c r="B351" s="89"/>
      <c r="C351" s="89"/>
      <c r="D351" s="89"/>
      <c r="E351" s="89"/>
      <c r="F351" s="89"/>
      <c r="G351" s="89"/>
      <c r="H351" s="89"/>
      <c r="I351" s="89"/>
      <c r="J351" s="89"/>
      <c r="K351" s="89"/>
      <c r="L351" s="89"/>
      <c r="M351" s="89"/>
      <c r="N351" s="89"/>
      <c r="O351" s="89"/>
      <c r="P351" s="89"/>
      <c r="Q351" s="89"/>
      <c r="R351" s="89"/>
      <c r="S351" s="89"/>
      <c r="T351" s="89"/>
      <c r="U351" s="89"/>
      <c r="V351" s="89"/>
      <c r="W351" s="89"/>
      <c r="X351" s="89"/>
      <c r="Y351" s="89"/>
      <c r="Z351" s="89"/>
      <c r="AA351" s="89"/>
      <c r="AB351" s="89"/>
      <c r="AC351" s="89"/>
      <c r="AD351" s="89"/>
      <c r="AE351" s="89"/>
      <c r="AF351" s="89"/>
      <c r="AG351" s="89"/>
    </row>
    <row r="352" spans="1:33" x14ac:dyDescent="0.25">
      <c r="A352" s="89"/>
      <c r="B352" s="89"/>
      <c r="C352" s="89"/>
      <c r="D352" s="89"/>
      <c r="E352" s="89"/>
      <c r="F352" s="89"/>
      <c r="G352" s="89"/>
      <c r="H352" s="89"/>
      <c r="I352" s="89"/>
      <c r="J352" s="89"/>
      <c r="K352" s="89"/>
      <c r="L352" s="89"/>
      <c r="M352" s="89"/>
      <c r="N352" s="89"/>
      <c r="O352" s="89"/>
      <c r="P352" s="89"/>
      <c r="Q352" s="89"/>
      <c r="R352" s="89"/>
      <c r="S352" s="89"/>
      <c r="T352" s="89"/>
      <c r="U352" s="89"/>
      <c r="V352" s="89"/>
      <c r="W352" s="89"/>
      <c r="X352" s="89"/>
      <c r="Y352" s="89"/>
      <c r="Z352" s="89"/>
      <c r="AA352" s="89"/>
      <c r="AB352" s="89"/>
      <c r="AC352" s="89"/>
      <c r="AD352" s="89"/>
      <c r="AE352" s="89"/>
      <c r="AF352" s="89"/>
      <c r="AG352" s="89"/>
    </row>
    <row r="353" spans="1:33" x14ac:dyDescent="0.25">
      <c r="A353" s="89"/>
      <c r="B353" s="89"/>
      <c r="C353" s="89"/>
      <c r="D353" s="89"/>
      <c r="E353" s="89"/>
      <c r="F353" s="89"/>
      <c r="G353" s="89"/>
      <c r="H353" s="89"/>
      <c r="I353" s="89"/>
      <c r="J353" s="89"/>
      <c r="K353" s="89"/>
      <c r="L353" s="89"/>
      <c r="M353" s="89"/>
      <c r="N353" s="89"/>
      <c r="O353" s="89"/>
      <c r="P353" s="89"/>
      <c r="Q353" s="89"/>
      <c r="R353" s="89"/>
      <c r="S353" s="89"/>
      <c r="T353" s="89"/>
      <c r="U353" s="89"/>
      <c r="V353" s="89"/>
      <c r="W353" s="89"/>
      <c r="X353" s="89"/>
      <c r="Y353" s="89"/>
      <c r="Z353" s="89"/>
      <c r="AA353" s="89"/>
      <c r="AB353" s="89"/>
      <c r="AC353" s="89"/>
      <c r="AD353" s="89"/>
      <c r="AE353" s="89"/>
      <c r="AF353" s="89"/>
      <c r="AG353" s="89"/>
    </row>
    <row r="354" spans="1:33" x14ac:dyDescent="0.25">
      <c r="A354" s="89"/>
      <c r="B354" s="89"/>
      <c r="C354" s="89"/>
      <c r="D354" s="89"/>
      <c r="E354" s="89"/>
      <c r="F354" s="89"/>
      <c r="G354" s="89"/>
      <c r="H354" s="89"/>
      <c r="I354" s="89"/>
      <c r="J354" s="89"/>
      <c r="K354" s="89"/>
      <c r="L354" s="89"/>
      <c r="M354" s="89"/>
      <c r="N354" s="89"/>
      <c r="O354" s="89"/>
      <c r="P354" s="89"/>
      <c r="Q354" s="89"/>
      <c r="R354" s="89"/>
      <c r="S354" s="89"/>
      <c r="T354" s="89"/>
      <c r="U354" s="89"/>
      <c r="V354" s="89"/>
      <c r="W354" s="89"/>
      <c r="X354" s="89"/>
      <c r="Y354" s="89"/>
      <c r="Z354" s="89"/>
      <c r="AA354" s="89"/>
      <c r="AB354" s="89"/>
      <c r="AC354" s="89"/>
      <c r="AD354" s="89"/>
      <c r="AE354" s="89"/>
      <c r="AF354" s="89"/>
      <c r="AG354" s="89"/>
    </row>
    <row r="355" spans="1:33" x14ac:dyDescent="0.25">
      <c r="A355" s="89"/>
      <c r="B355" s="89"/>
      <c r="C355" s="89"/>
      <c r="D355" s="89"/>
      <c r="E355" s="89"/>
      <c r="F355" s="89"/>
      <c r="G355" s="89"/>
      <c r="H355" s="89"/>
      <c r="I355" s="89"/>
      <c r="J355" s="89"/>
      <c r="K355" s="89"/>
      <c r="L355" s="89"/>
      <c r="M355" s="89"/>
      <c r="N355" s="89"/>
      <c r="O355" s="89"/>
      <c r="P355" s="89"/>
      <c r="Q355" s="89"/>
      <c r="R355" s="89"/>
      <c r="S355" s="89"/>
      <c r="T355" s="89"/>
      <c r="U355" s="89"/>
      <c r="V355" s="89"/>
      <c r="W355" s="89"/>
      <c r="X355" s="89"/>
      <c r="Y355" s="89"/>
      <c r="Z355" s="89"/>
      <c r="AA355" s="89"/>
      <c r="AB355" s="89"/>
      <c r="AC355" s="89"/>
      <c r="AD355" s="89"/>
      <c r="AE355" s="89"/>
      <c r="AF355" s="89"/>
      <c r="AG355" s="89"/>
    </row>
    <row r="356" spans="1:33" x14ac:dyDescent="0.25">
      <c r="A356" s="89"/>
      <c r="B356" s="89"/>
      <c r="C356" s="89"/>
      <c r="D356" s="89"/>
      <c r="E356" s="89"/>
      <c r="F356" s="89"/>
      <c r="G356" s="89"/>
      <c r="H356" s="89"/>
      <c r="I356" s="89"/>
      <c r="J356" s="89"/>
      <c r="K356" s="89"/>
      <c r="L356" s="89"/>
      <c r="M356" s="89"/>
      <c r="N356" s="89"/>
      <c r="O356" s="89"/>
      <c r="P356" s="89"/>
      <c r="Q356" s="89"/>
      <c r="R356" s="89"/>
      <c r="S356" s="89"/>
      <c r="T356" s="89"/>
      <c r="U356" s="89"/>
      <c r="V356" s="89"/>
      <c r="W356" s="89"/>
      <c r="X356" s="89"/>
      <c r="Y356" s="89"/>
      <c r="Z356" s="89"/>
      <c r="AA356" s="89"/>
      <c r="AB356" s="89"/>
      <c r="AC356" s="89"/>
      <c r="AD356" s="89"/>
      <c r="AE356" s="89"/>
      <c r="AF356" s="89"/>
      <c r="AG356" s="89"/>
    </row>
    <row r="357" spans="1:33" x14ac:dyDescent="0.25">
      <c r="A357" s="89"/>
      <c r="B357" s="89"/>
      <c r="C357" s="89"/>
      <c r="D357" s="89"/>
      <c r="E357" s="89"/>
      <c r="F357" s="89"/>
      <c r="G357" s="89"/>
      <c r="H357" s="89"/>
      <c r="I357" s="89"/>
      <c r="J357" s="89"/>
      <c r="K357" s="89"/>
      <c r="L357" s="89"/>
      <c r="M357" s="89"/>
      <c r="N357" s="89"/>
      <c r="O357" s="89"/>
      <c r="P357" s="89"/>
      <c r="Q357" s="89"/>
      <c r="R357" s="89"/>
      <c r="S357" s="89"/>
      <c r="T357" s="89"/>
      <c r="U357" s="89"/>
      <c r="V357" s="89"/>
      <c r="W357" s="89"/>
      <c r="X357" s="89"/>
      <c r="Y357" s="89"/>
      <c r="Z357" s="89"/>
      <c r="AA357" s="89"/>
      <c r="AB357" s="89"/>
      <c r="AC357" s="89"/>
      <c r="AD357" s="89"/>
      <c r="AE357" s="89"/>
      <c r="AF357" s="89"/>
      <c r="AG357" s="89"/>
    </row>
    <row r="358" spans="1:33" x14ac:dyDescent="0.25">
      <c r="A358" s="89"/>
      <c r="B358" s="89"/>
      <c r="C358" s="89"/>
      <c r="D358" s="89"/>
      <c r="E358" s="89"/>
      <c r="F358" s="89"/>
      <c r="G358" s="89"/>
      <c r="H358" s="89"/>
      <c r="I358" s="89"/>
      <c r="J358" s="89"/>
      <c r="K358" s="89"/>
      <c r="L358" s="89"/>
      <c r="M358" s="89"/>
      <c r="N358" s="89"/>
      <c r="O358" s="89"/>
      <c r="P358" s="89"/>
      <c r="Q358" s="89"/>
      <c r="R358" s="89"/>
      <c r="S358" s="89"/>
      <c r="T358" s="89"/>
      <c r="U358" s="89"/>
      <c r="V358" s="89"/>
      <c r="W358" s="89"/>
      <c r="X358" s="89"/>
      <c r="Y358" s="89"/>
      <c r="Z358" s="89"/>
      <c r="AA358" s="89"/>
      <c r="AB358" s="89"/>
      <c r="AC358" s="89"/>
      <c r="AD358" s="89"/>
      <c r="AE358" s="89"/>
      <c r="AF358" s="89"/>
      <c r="AG358" s="89"/>
    </row>
    <row r="359" spans="1:33" x14ac:dyDescent="0.25">
      <c r="A359" s="89"/>
      <c r="B359" s="89"/>
      <c r="C359" s="89"/>
      <c r="D359" s="89"/>
      <c r="E359" s="89"/>
      <c r="F359" s="89"/>
      <c r="G359" s="89"/>
      <c r="H359" s="89"/>
      <c r="I359" s="89"/>
      <c r="J359" s="89"/>
      <c r="K359" s="89"/>
      <c r="L359" s="89"/>
      <c r="M359" s="89"/>
      <c r="N359" s="89"/>
      <c r="O359" s="89"/>
      <c r="P359" s="89"/>
      <c r="Q359" s="89"/>
      <c r="R359" s="89"/>
      <c r="S359" s="89"/>
      <c r="T359" s="89"/>
      <c r="U359" s="89"/>
      <c r="V359" s="89"/>
      <c r="W359" s="89"/>
      <c r="X359" s="89"/>
      <c r="Y359" s="89"/>
      <c r="Z359" s="89"/>
      <c r="AA359" s="89"/>
      <c r="AB359" s="89"/>
      <c r="AC359" s="89"/>
      <c r="AD359" s="89"/>
      <c r="AE359" s="89"/>
      <c r="AF359" s="89"/>
      <c r="AG359" s="89"/>
    </row>
    <row r="360" spans="1:33" x14ac:dyDescent="0.25">
      <c r="A360" s="89"/>
      <c r="B360" s="89"/>
      <c r="C360" s="89"/>
      <c r="D360" s="89"/>
      <c r="E360" s="89"/>
      <c r="F360" s="89"/>
      <c r="G360" s="89"/>
      <c r="H360" s="89"/>
      <c r="I360" s="89"/>
      <c r="J360" s="89"/>
      <c r="K360" s="89"/>
      <c r="L360" s="89"/>
      <c r="M360" s="89"/>
      <c r="N360" s="89"/>
      <c r="O360" s="89"/>
      <c r="P360" s="89"/>
      <c r="Q360" s="89"/>
      <c r="R360" s="89"/>
      <c r="S360" s="89"/>
      <c r="T360" s="89"/>
      <c r="U360" s="89"/>
      <c r="V360" s="89"/>
      <c r="W360" s="89"/>
      <c r="X360" s="89"/>
      <c r="Y360" s="89"/>
      <c r="Z360" s="89"/>
      <c r="AA360" s="89"/>
      <c r="AB360" s="89"/>
      <c r="AC360" s="89"/>
      <c r="AD360" s="89"/>
      <c r="AE360" s="89"/>
      <c r="AF360" s="89"/>
      <c r="AG360" s="89"/>
    </row>
    <row r="361" spans="1:33" x14ac:dyDescent="0.25">
      <c r="A361" s="89"/>
      <c r="B361" s="89"/>
      <c r="C361" s="89"/>
      <c r="D361" s="89"/>
      <c r="E361" s="89"/>
      <c r="F361" s="89"/>
      <c r="G361" s="89"/>
      <c r="H361" s="89"/>
      <c r="I361" s="89"/>
      <c r="J361" s="89"/>
      <c r="K361" s="89"/>
      <c r="L361" s="89"/>
      <c r="M361" s="89"/>
      <c r="N361" s="89"/>
      <c r="O361" s="89"/>
      <c r="P361" s="89"/>
      <c r="Q361" s="89"/>
      <c r="R361" s="89"/>
      <c r="S361" s="89"/>
      <c r="T361" s="89"/>
      <c r="U361" s="89"/>
      <c r="V361" s="89"/>
      <c r="W361" s="89"/>
      <c r="X361" s="89"/>
      <c r="Y361" s="89"/>
      <c r="Z361" s="89"/>
      <c r="AA361" s="89"/>
      <c r="AB361" s="89"/>
      <c r="AC361" s="89"/>
      <c r="AD361" s="89"/>
      <c r="AE361" s="89"/>
      <c r="AF361" s="89"/>
      <c r="AG361" s="89"/>
    </row>
    <row r="362" spans="1:33" x14ac:dyDescent="0.25">
      <c r="A362" s="89"/>
      <c r="B362" s="89"/>
      <c r="C362" s="89"/>
      <c r="D362" s="89"/>
      <c r="E362" s="89"/>
      <c r="F362" s="89"/>
      <c r="G362" s="89"/>
      <c r="H362" s="89"/>
      <c r="I362" s="89"/>
      <c r="J362" s="89"/>
      <c r="K362" s="89"/>
      <c r="L362" s="89"/>
      <c r="M362" s="89"/>
      <c r="N362" s="89"/>
      <c r="O362" s="89"/>
      <c r="P362" s="89"/>
      <c r="Q362" s="89"/>
      <c r="R362" s="89"/>
      <c r="S362" s="89"/>
      <c r="T362" s="89"/>
      <c r="U362" s="89"/>
      <c r="V362" s="89"/>
      <c r="W362" s="89"/>
      <c r="X362" s="89"/>
      <c r="Y362" s="89"/>
      <c r="Z362" s="89"/>
      <c r="AA362" s="89"/>
      <c r="AB362" s="89"/>
      <c r="AC362" s="89"/>
      <c r="AD362" s="89"/>
      <c r="AE362" s="89"/>
      <c r="AF362" s="89"/>
      <c r="AG362" s="89"/>
    </row>
    <row r="363" spans="1:33" x14ac:dyDescent="0.25">
      <c r="A363" s="89"/>
      <c r="B363" s="89"/>
      <c r="C363" s="89"/>
      <c r="D363" s="89"/>
      <c r="E363" s="89"/>
      <c r="F363" s="89"/>
      <c r="G363" s="89"/>
      <c r="H363" s="89"/>
      <c r="I363" s="89"/>
      <c r="J363" s="89"/>
      <c r="K363" s="89"/>
      <c r="L363" s="89"/>
      <c r="M363" s="89"/>
      <c r="N363" s="89"/>
      <c r="O363" s="89"/>
      <c r="P363" s="89"/>
      <c r="Q363" s="89"/>
      <c r="R363" s="89"/>
      <c r="S363" s="89"/>
      <c r="T363" s="89"/>
      <c r="U363" s="89"/>
      <c r="V363" s="89"/>
      <c r="W363" s="89"/>
      <c r="X363" s="89"/>
      <c r="Y363" s="89"/>
      <c r="Z363" s="89"/>
      <c r="AA363" s="89"/>
      <c r="AB363" s="89"/>
      <c r="AC363" s="89"/>
      <c r="AD363" s="89"/>
      <c r="AE363" s="89"/>
      <c r="AF363" s="89"/>
      <c r="AG363" s="89"/>
    </row>
    <row r="364" spans="1:33" x14ac:dyDescent="0.25">
      <c r="A364" s="89"/>
      <c r="B364" s="89"/>
      <c r="C364" s="89"/>
      <c r="D364" s="89"/>
      <c r="E364" s="89"/>
      <c r="F364" s="89"/>
      <c r="G364" s="89"/>
      <c r="H364" s="89"/>
      <c r="I364" s="89"/>
      <c r="J364" s="89"/>
      <c r="K364" s="89"/>
      <c r="L364" s="89"/>
      <c r="M364" s="89"/>
      <c r="N364" s="89"/>
      <c r="O364" s="89"/>
      <c r="P364" s="89"/>
      <c r="Q364" s="89"/>
      <c r="R364" s="89"/>
      <c r="S364" s="89"/>
      <c r="T364" s="89"/>
      <c r="U364" s="89"/>
      <c r="V364" s="89"/>
      <c r="W364" s="89"/>
      <c r="X364" s="89"/>
      <c r="Y364" s="89"/>
      <c r="Z364" s="89"/>
      <c r="AA364" s="89"/>
      <c r="AB364" s="89"/>
      <c r="AC364" s="89"/>
      <c r="AD364" s="89"/>
      <c r="AE364" s="89"/>
      <c r="AF364" s="89"/>
      <c r="AG364" s="89"/>
    </row>
    <row r="365" spans="1:33" x14ac:dyDescent="0.25">
      <c r="A365" s="89"/>
      <c r="B365" s="89"/>
      <c r="C365" s="89"/>
      <c r="D365" s="89"/>
      <c r="E365" s="89"/>
      <c r="F365" s="89"/>
      <c r="G365" s="89"/>
      <c r="H365" s="89"/>
      <c r="I365" s="89"/>
      <c r="J365" s="89"/>
      <c r="K365" s="89"/>
      <c r="L365" s="89"/>
      <c r="M365" s="89"/>
      <c r="N365" s="89"/>
      <c r="O365" s="89"/>
      <c r="P365" s="89"/>
      <c r="Q365" s="89"/>
      <c r="R365" s="89"/>
      <c r="S365" s="89"/>
      <c r="T365" s="89"/>
      <c r="U365" s="89"/>
      <c r="V365" s="89"/>
      <c r="W365" s="89"/>
      <c r="X365" s="89"/>
      <c r="Y365" s="89"/>
      <c r="Z365" s="89"/>
      <c r="AA365" s="89"/>
      <c r="AB365" s="89"/>
      <c r="AC365" s="89"/>
      <c r="AD365" s="89"/>
      <c r="AE365" s="89"/>
      <c r="AF365" s="89"/>
      <c r="AG365" s="89"/>
    </row>
    <row r="366" spans="1:33" x14ac:dyDescent="0.25">
      <c r="A366" s="89"/>
      <c r="B366" s="89"/>
      <c r="C366" s="89"/>
      <c r="D366" s="89"/>
      <c r="E366" s="89"/>
      <c r="F366" s="89"/>
      <c r="G366" s="89"/>
      <c r="H366" s="89"/>
      <c r="I366" s="89"/>
      <c r="J366" s="89"/>
      <c r="K366" s="89"/>
      <c r="L366" s="89"/>
      <c r="M366" s="89"/>
      <c r="N366" s="89"/>
      <c r="O366" s="89"/>
      <c r="P366" s="89"/>
      <c r="Q366" s="89"/>
      <c r="R366" s="89"/>
      <c r="S366" s="89"/>
      <c r="T366" s="89"/>
      <c r="U366" s="89"/>
      <c r="V366" s="89"/>
      <c r="W366" s="89"/>
      <c r="X366" s="89"/>
      <c r="Y366" s="89"/>
      <c r="Z366" s="89"/>
      <c r="AA366" s="89"/>
      <c r="AB366" s="89"/>
      <c r="AC366" s="89"/>
      <c r="AD366" s="89"/>
      <c r="AE366" s="89"/>
      <c r="AF366" s="89"/>
      <c r="AG366" s="89"/>
    </row>
    <row r="367" spans="1:33" x14ac:dyDescent="0.25">
      <c r="A367" s="89"/>
      <c r="B367" s="89"/>
      <c r="C367" s="89"/>
      <c r="D367" s="89"/>
      <c r="E367" s="89"/>
      <c r="F367" s="89"/>
      <c r="G367" s="89"/>
      <c r="H367" s="89"/>
      <c r="I367" s="89"/>
      <c r="J367" s="89"/>
      <c r="K367" s="89"/>
      <c r="L367" s="89"/>
      <c r="M367" s="89"/>
      <c r="N367" s="89"/>
      <c r="O367" s="89"/>
      <c r="P367" s="89"/>
      <c r="Q367" s="89"/>
      <c r="R367" s="89"/>
      <c r="S367" s="89"/>
      <c r="T367" s="89"/>
      <c r="U367" s="89"/>
      <c r="V367" s="89"/>
      <c r="W367" s="89"/>
      <c r="X367" s="89"/>
      <c r="Y367" s="89"/>
      <c r="Z367" s="89"/>
      <c r="AA367" s="89"/>
      <c r="AB367" s="89"/>
      <c r="AC367" s="89"/>
      <c r="AD367" s="89"/>
      <c r="AE367" s="89"/>
      <c r="AF367" s="89"/>
      <c r="AG367" s="89"/>
    </row>
    <row r="368" spans="1:33" x14ac:dyDescent="0.25">
      <c r="A368" s="89"/>
      <c r="B368" s="89"/>
      <c r="C368" s="89"/>
      <c r="D368" s="89"/>
      <c r="E368" s="89"/>
      <c r="F368" s="89"/>
      <c r="G368" s="89"/>
      <c r="H368" s="89"/>
      <c r="I368" s="89"/>
      <c r="J368" s="89"/>
      <c r="K368" s="89"/>
      <c r="L368" s="89"/>
      <c r="M368" s="89"/>
      <c r="N368" s="89"/>
      <c r="O368" s="89"/>
      <c r="P368" s="89"/>
      <c r="Q368" s="89"/>
      <c r="R368" s="89"/>
      <c r="S368" s="89"/>
      <c r="T368" s="89"/>
      <c r="U368" s="89"/>
      <c r="V368" s="89"/>
      <c r="W368" s="89"/>
      <c r="X368" s="89"/>
      <c r="Y368" s="89"/>
      <c r="Z368" s="89"/>
      <c r="AA368" s="89"/>
      <c r="AB368" s="89"/>
      <c r="AC368" s="89"/>
      <c r="AD368" s="89"/>
      <c r="AE368" s="89"/>
      <c r="AF368" s="89"/>
      <c r="AG368" s="89"/>
    </row>
    <row r="369" spans="1:33" x14ac:dyDescent="0.25">
      <c r="A369" s="89"/>
      <c r="B369" s="89"/>
      <c r="C369" s="89"/>
      <c r="D369" s="89"/>
      <c r="E369" s="89"/>
      <c r="F369" s="89"/>
      <c r="G369" s="89"/>
      <c r="H369" s="89"/>
      <c r="I369" s="89"/>
      <c r="J369" s="89"/>
      <c r="K369" s="89"/>
      <c r="L369" s="89"/>
      <c r="M369" s="89"/>
      <c r="N369" s="89"/>
      <c r="O369" s="89"/>
      <c r="P369" s="89"/>
      <c r="Q369" s="89"/>
      <c r="R369" s="89"/>
      <c r="S369" s="89"/>
      <c r="T369" s="89"/>
      <c r="U369" s="89"/>
      <c r="V369" s="89"/>
      <c r="W369" s="89"/>
      <c r="X369" s="89"/>
      <c r="Y369" s="89"/>
      <c r="Z369" s="89"/>
      <c r="AA369" s="89"/>
      <c r="AB369" s="89"/>
      <c r="AC369" s="89"/>
      <c r="AD369" s="89"/>
      <c r="AE369" s="89"/>
      <c r="AF369" s="89"/>
      <c r="AG369" s="89"/>
    </row>
    <row r="370" spans="1:33" x14ac:dyDescent="0.25">
      <c r="A370" s="89"/>
      <c r="B370" s="89"/>
      <c r="C370" s="89"/>
      <c r="D370" s="89"/>
      <c r="E370" s="89"/>
      <c r="F370" s="89"/>
      <c r="G370" s="89"/>
      <c r="H370" s="89"/>
      <c r="I370" s="89"/>
      <c r="J370" s="89"/>
      <c r="K370" s="89"/>
      <c r="L370" s="89"/>
      <c r="M370" s="89"/>
      <c r="N370" s="89"/>
      <c r="O370" s="89"/>
      <c r="P370" s="89"/>
      <c r="Q370" s="89"/>
      <c r="R370" s="89"/>
      <c r="S370" s="89"/>
      <c r="T370" s="89"/>
      <c r="U370" s="89"/>
      <c r="V370" s="89"/>
      <c r="W370" s="89"/>
      <c r="X370" s="89"/>
      <c r="Y370" s="89"/>
      <c r="Z370" s="89"/>
      <c r="AA370" s="89"/>
      <c r="AB370" s="89"/>
      <c r="AC370" s="89"/>
      <c r="AD370" s="89"/>
      <c r="AE370" s="89"/>
      <c r="AF370" s="89"/>
      <c r="AG370" s="89"/>
    </row>
    <row r="371" spans="1:33" x14ac:dyDescent="0.25">
      <c r="A371" s="89"/>
      <c r="B371" s="89"/>
      <c r="C371" s="89"/>
      <c r="D371" s="89"/>
      <c r="E371" s="89"/>
      <c r="F371" s="89"/>
      <c r="G371" s="89"/>
      <c r="H371" s="89"/>
      <c r="I371" s="89"/>
      <c r="J371" s="89"/>
      <c r="K371" s="89"/>
      <c r="L371" s="89"/>
      <c r="M371" s="89"/>
      <c r="N371" s="89"/>
      <c r="O371" s="89"/>
      <c r="P371" s="89"/>
      <c r="Q371" s="89"/>
      <c r="R371" s="89"/>
      <c r="S371" s="89"/>
      <c r="T371" s="89"/>
      <c r="U371" s="89"/>
      <c r="V371" s="89"/>
      <c r="W371" s="89"/>
      <c r="X371" s="89"/>
      <c r="Y371" s="89"/>
      <c r="Z371" s="89"/>
      <c r="AA371" s="89"/>
      <c r="AB371" s="89"/>
      <c r="AC371" s="89"/>
      <c r="AD371" s="89"/>
      <c r="AE371" s="89"/>
      <c r="AF371" s="89"/>
      <c r="AG371" s="89"/>
    </row>
    <row r="372" spans="1:33" x14ac:dyDescent="0.25">
      <c r="A372" s="89"/>
      <c r="B372" s="89"/>
      <c r="C372" s="89"/>
      <c r="D372" s="89"/>
      <c r="E372" s="89"/>
      <c r="F372" s="89"/>
      <c r="G372" s="89"/>
      <c r="H372" s="89"/>
      <c r="I372" s="89"/>
      <c r="J372" s="89"/>
      <c r="K372" s="89"/>
      <c r="L372" s="89"/>
      <c r="M372" s="89"/>
      <c r="N372" s="89"/>
      <c r="O372" s="89"/>
      <c r="P372" s="89"/>
      <c r="Q372" s="89"/>
      <c r="R372" s="89"/>
      <c r="S372" s="89"/>
      <c r="T372" s="89"/>
      <c r="U372" s="89"/>
      <c r="V372" s="89"/>
      <c r="W372" s="89"/>
      <c r="X372" s="89"/>
      <c r="Y372" s="89"/>
      <c r="Z372" s="89"/>
      <c r="AA372" s="89"/>
      <c r="AB372" s="89"/>
      <c r="AC372" s="89"/>
      <c r="AD372" s="89"/>
      <c r="AE372" s="89"/>
      <c r="AF372" s="89"/>
      <c r="AG372" s="89"/>
    </row>
    <row r="373" spans="1:33" x14ac:dyDescent="0.25">
      <c r="A373" s="89"/>
      <c r="B373" s="89"/>
      <c r="C373" s="89"/>
      <c r="D373" s="89"/>
      <c r="E373" s="89"/>
      <c r="F373" s="89"/>
      <c r="G373" s="89"/>
      <c r="H373" s="89"/>
      <c r="I373" s="89"/>
      <c r="J373" s="89"/>
      <c r="K373" s="89"/>
      <c r="L373" s="89"/>
      <c r="M373" s="89"/>
      <c r="N373" s="89"/>
      <c r="O373" s="89"/>
      <c r="P373" s="89"/>
      <c r="Q373" s="89"/>
      <c r="R373" s="89"/>
      <c r="S373" s="89"/>
      <c r="T373" s="89"/>
      <c r="U373" s="89"/>
      <c r="V373" s="89"/>
      <c r="W373" s="89"/>
      <c r="X373" s="89"/>
      <c r="Y373" s="89"/>
      <c r="Z373" s="89"/>
      <c r="AA373" s="89"/>
      <c r="AB373" s="89"/>
      <c r="AC373" s="89"/>
      <c r="AD373" s="89"/>
      <c r="AE373" s="89"/>
      <c r="AF373" s="89"/>
      <c r="AG373" s="89"/>
    </row>
    <row r="374" spans="1:33" x14ac:dyDescent="0.25">
      <c r="A374" s="89"/>
      <c r="B374" s="89"/>
      <c r="C374" s="89"/>
      <c r="D374" s="89"/>
      <c r="E374" s="89"/>
      <c r="F374" s="89"/>
      <c r="G374" s="89"/>
      <c r="H374" s="89"/>
      <c r="I374" s="89"/>
      <c r="J374" s="89"/>
      <c r="K374" s="89"/>
      <c r="L374" s="89"/>
      <c r="M374" s="89"/>
      <c r="N374" s="89"/>
      <c r="O374" s="89"/>
      <c r="P374" s="89"/>
      <c r="Q374" s="89"/>
      <c r="R374" s="89"/>
      <c r="S374" s="89"/>
      <c r="T374" s="89"/>
      <c r="U374" s="89"/>
      <c r="V374" s="89"/>
      <c r="W374" s="89"/>
      <c r="X374" s="89"/>
      <c r="Y374" s="89"/>
      <c r="Z374" s="89"/>
      <c r="AA374" s="89"/>
      <c r="AB374" s="89"/>
      <c r="AC374" s="89"/>
      <c r="AD374" s="89"/>
      <c r="AE374" s="89"/>
      <c r="AF374" s="89"/>
      <c r="AG374" s="89"/>
    </row>
    <row r="375" spans="1:33" x14ac:dyDescent="0.25">
      <c r="A375" s="89"/>
      <c r="B375" s="89"/>
      <c r="C375" s="89"/>
      <c r="D375" s="89"/>
      <c r="E375" s="89"/>
      <c r="F375" s="89"/>
      <c r="G375" s="89"/>
      <c r="H375" s="89"/>
      <c r="I375" s="89"/>
      <c r="J375" s="89"/>
      <c r="K375" s="89"/>
      <c r="L375" s="89"/>
      <c r="M375" s="89"/>
      <c r="N375" s="89"/>
      <c r="O375" s="89"/>
      <c r="P375" s="89"/>
      <c r="Q375" s="89"/>
      <c r="R375" s="89"/>
      <c r="S375" s="89"/>
      <c r="T375" s="89"/>
      <c r="U375" s="89"/>
      <c r="V375" s="89"/>
      <c r="W375" s="89"/>
      <c r="X375" s="89"/>
      <c r="Y375" s="89"/>
      <c r="Z375" s="89"/>
      <c r="AA375" s="89"/>
      <c r="AB375" s="89"/>
      <c r="AC375" s="89"/>
      <c r="AD375" s="89"/>
      <c r="AE375" s="89"/>
      <c r="AF375" s="89"/>
      <c r="AG375" s="89"/>
    </row>
    <row r="376" spans="1:33" x14ac:dyDescent="0.25">
      <c r="A376" s="89"/>
      <c r="B376" s="89"/>
      <c r="C376" s="89"/>
      <c r="D376" s="89"/>
      <c r="E376" s="89"/>
      <c r="F376" s="89"/>
      <c r="G376" s="89"/>
      <c r="H376" s="89"/>
      <c r="I376" s="89"/>
      <c r="J376" s="89"/>
      <c r="K376" s="89"/>
      <c r="L376" s="89"/>
      <c r="M376" s="89"/>
      <c r="N376" s="89"/>
      <c r="O376" s="89"/>
      <c r="P376" s="89"/>
      <c r="Q376" s="89"/>
      <c r="R376" s="89"/>
      <c r="S376" s="89"/>
      <c r="T376" s="89"/>
      <c r="U376" s="89"/>
      <c r="V376" s="89"/>
      <c r="W376" s="89"/>
      <c r="X376" s="89"/>
      <c r="Y376" s="89"/>
      <c r="Z376" s="89"/>
      <c r="AA376" s="89"/>
      <c r="AB376" s="89"/>
      <c r="AC376" s="89"/>
      <c r="AD376" s="89"/>
      <c r="AE376" s="89"/>
      <c r="AF376" s="89"/>
      <c r="AG376" s="89"/>
    </row>
    <row r="377" spans="1:33" x14ac:dyDescent="0.25">
      <c r="A377" s="89"/>
      <c r="B377" s="89"/>
      <c r="C377" s="89"/>
      <c r="D377" s="89"/>
      <c r="E377" s="89"/>
      <c r="F377" s="89"/>
      <c r="G377" s="89"/>
      <c r="H377" s="89"/>
      <c r="I377" s="89"/>
      <c r="J377" s="89"/>
      <c r="K377" s="89"/>
      <c r="L377" s="89"/>
      <c r="M377" s="89"/>
      <c r="N377" s="89"/>
      <c r="O377" s="89"/>
      <c r="P377" s="89"/>
      <c r="Q377" s="89"/>
      <c r="R377" s="89"/>
      <c r="S377" s="89"/>
      <c r="T377" s="89"/>
      <c r="U377" s="89"/>
      <c r="V377" s="89"/>
      <c r="W377" s="89"/>
      <c r="X377" s="89"/>
      <c r="Y377" s="89"/>
      <c r="Z377" s="89"/>
      <c r="AA377" s="89"/>
      <c r="AB377" s="89"/>
      <c r="AC377" s="89"/>
      <c r="AD377" s="89"/>
      <c r="AE377" s="89"/>
      <c r="AF377" s="89"/>
      <c r="AG377" s="89"/>
    </row>
    <row r="378" spans="1:33" x14ac:dyDescent="0.25">
      <c r="A378" s="89"/>
      <c r="B378" s="89"/>
      <c r="C378" s="89"/>
      <c r="D378" s="89"/>
      <c r="E378" s="89"/>
      <c r="F378" s="89"/>
      <c r="G378" s="89"/>
      <c r="H378" s="89"/>
      <c r="I378" s="89"/>
      <c r="J378" s="89"/>
      <c r="K378" s="89"/>
      <c r="L378" s="89"/>
      <c r="M378" s="89"/>
      <c r="N378" s="89"/>
      <c r="O378" s="89"/>
      <c r="P378" s="89"/>
      <c r="Q378" s="89"/>
      <c r="R378" s="89"/>
      <c r="S378" s="89"/>
      <c r="T378" s="89"/>
      <c r="U378" s="89"/>
      <c r="V378" s="89"/>
      <c r="W378" s="89"/>
      <c r="X378" s="89"/>
      <c r="Y378" s="89"/>
      <c r="Z378" s="89"/>
      <c r="AA378" s="89"/>
      <c r="AB378" s="89"/>
      <c r="AC378" s="89"/>
      <c r="AD378" s="89"/>
      <c r="AE378" s="89"/>
      <c r="AF378" s="89"/>
      <c r="AG378" s="89"/>
    </row>
    <row r="379" spans="1:33" x14ac:dyDescent="0.25">
      <c r="A379" s="89"/>
      <c r="B379" s="89"/>
      <c r="C379" s="89"/>
      <c r="D379" s="89"/>
      <c r="E379" s="89"/>
      <c r="F379" s="89"/>
      <c r="G379" s="89"/>
      <c r="H379" s="89"/>
      <c r="I379" s="89"/>
      <c r="J379" s="89"/>
      <c r="K379" s="89"/>
      <c r="L379" s="89"/>
      <c r="M379" s="89"/>
      <c r="N379" s="89"/>
      <c r="O379" s="89"/>
      <c r="P379" s="89"/>
      <c r="Q379" s="89"/>
      <c r="R379" s="89"/>
      <c r="S379" s="89"/>
      <c r="T379" s="89"/>
      <c r="U379" s="89"/>
      <c r="V379" s="89"/>
      <c r="W379" s="89"/>
      <c r="X379" s="89"/>
      <c r="Y379" s="89"/>
      <c r="Z379" s="89"/>
      <c r="AA379" s="89"/>
      <c r="AB379" s="89"/>
      <c r="AC379" s="89"/>
      <c r="AD379" s="89"/>
      <c r="AE379" s="89"/>
      <c r="AF379" s="89"/>
      <c r="AG379" s="89"/>
    </row>
    <row r="380" spans="1:33" x14ac:dyDescent="0.25">
      <c r="A380" s="89"/>
      <c r="B380" s="89"/>
      <c r="C380" s="89"/>
      <c r="D380" s="89"/>
      <c r="E380" s="89"/>
      <c r="F380" s="89"/>
      <c r="G380" s="89"/>
      <c r="H380" s="89"/>
      <c r="I380" s="89"/>
      <c r="J380" s="89"/>
      <c r="K380" s="89"/>
      <c r="L380" s="89"/>
      <c r="M380" s="89"/>
      <c r="N380" s="89"/>
      <c r="O380" s="89"/>
      <c r="P380" s="89"/>
      <c r="Q380" s="89"/>
      <c r="R380" s="89"/>
      <c r="S380" s="89"/>
      <c r="T380" s="89"/>
      <c r="U380" s="89"/>
      <c r="V380" s="89"/>
      <c r="W380" s="89"/>
      <c r="X380" s="89"/>
      <c r="Y380" s="89"/>
      <c r="Z380" s="89"/>
      <c r="AA380" s="89"/>
      <c r="AB380" s="89"/>
      <c r="AC380" s="89"/>
      <c r="AD380" s="89"/>
      <c r="AE380" s="89"/>
      <c r="AF380" s="89"/>
      <c r="AG380" s="89"/>
    </row>
    <row r="381" spans="1:33" x14ac:dyDescent="0.25">
      <c r="A381" s="89"/>
      <c r="B381" s="89"/>
      <c r="C381" s="89"/>
      <c r="D381" s="89"/>
      <c r="E381" s="89"/>
      <c r="F381" s="89"/>
      <c r="G381" s="89"/>
      <c r="H381" s="89"/>
      <c r="I381" s="89"/>
      <c r="J381" s="89"/>
      <c r="K381" s="89"/>
      <c r="L381" s="89"/>
      <c r="M381" s="89"/>
      <c r="N381" s="89"/>
      <c r="O381" s="89"/>
      <c r="P381" s="89"/>
      <c r="Q381" s="89"/>
      <c r="R381" s="89"/>
      <c r="S381" s="89"/>
      <c r="T381" s="89"/>
      <c r="U381" s="89"/>
      <c r="V381" s="89"/>
      <c r="W381" s="89"/>
      <c r="X381" s="89"/>
      <c r="Y381" s="89"/>
      <c r="Z381" s="89"/>
      <c r="AA381" s="89"/>
      <c r="AB381" s="89"/>
      <c r="AC381" s="89"/>
      <c r="AD381" s="89"/>
      <c r="AE381" s="89"/>
      <c r="AF381" s="89"/>
      <c r="AG381" s="89"/>
    </row>
    <row r="382" spans="1:33" x14ac:dyDescent="0.25">
      <c r="A382" s="89"/>
      <c r="B382" s="89"/>
      <c r="C382" s="89"/>
      <c r="D382" s="89"/>
      <c r="E382" s="89"/>
      <c r="F382" s="89"/>
      <c r="G382" s="89"/>
      <c r="H382" s="89"/>
      <c r="I382" s="89"/>
      <c r="J382" s="89"/>
      <c r="K382" s="89"/>
      <c r="L382" s="89"/>
      <c r="M382" s="89"/>
      <c r="N382" s="89"/>
      <c r="O382" s="89"/>
      <c r="P382" s="89"/>
      <c r="Q382" s="89"/>
      <c r="R382" s="89"/>
      <c r="S382" s="89"/>
      <c r="T382" s="89"/>
      <c r="U382" s="89"/>
      <c r="V382" s="89"/>
      <c r="W382" s="89"/>
      <c r="X382" s="89"/>
      <c r="Y382" s="89"/>
      <c r="Z382" s="89"/>
      <c r="AA382" s="89"/>
      <c r="AB382" s="89"/>
      <c r="AC382" s="89"/>
      <c r="AD382" s="89"/>
      <c r="AE382" s="89"/>
      <c r="AF382" s="89"/>
      <c r="AG382" s="89"/>
    </row>
    <row r="383" spans="1:33" x14ac:dyDescent="0.25">
      <c r="A383" s="89"/>
      <c r="B383" s="89"/>
      <c r="C383" s="89"/>
      <c r="D383" s="89"/>
      <c r="E383" s="89"/>
      <c r="F383" s="89"/>
      <c r="G383" s="89"/>
      <c r="H383" s="89"/>
      <c r="I383" s="89"/>
      <c r="J383" s="89"/>
      <c r="K383" s="89"/>
      <c r="L383" s="89"/>
      <c r="M383" s="89"/>
      <c r="N383" s="89"/>
      <c r="O383" s="89"/>
      <c r="P383" s="89"/>
      <c r="Q383" s="89"/>
      <c r="R383" s="89"/>
      <c r="S383" s="89"/>
      <c r="T383" s="89"/>
      <c r="U383" s="89"/>
      <c r="V383" s="89"/>
      <c r="W383" s="89"/>
      <c r="X383" s="89"/>
      <c r="Y383" s="89"/>
      <c r="Z383" s="89"/>
      <c r="AA383" s="89"/>
      <c r="AB383" s="89"/>
      <c r="AC383" s="89"/>
      <c r="AD383" s="89"/>
      <c r="AE383" s="89"/>
      <c r="AF383" s="89"/>
      <c r="AG383" s="89"/>
    </row>
    <row r="384" spans="1:33" x14ac:dyDescent="0.25">
      <c r="A384" s="89"/>
      <c r="B384" s="89"/>
      <c r="C384" s="89"/>
      <c r="D384" s="89"/>
      <c r="E384" s="89"/>
      <c r="F384" s="89"/>
      <c r="G384" s="89"/>
      <c r="H384" s="89"/>
      <c r="I384" s="89"/>
      <c r="J384" s="89"/>
      <c r="K384" s="89"/>
      <c r="L384" s="89"/>
      <c r="M384" s="89"/>
      <c r="N384" s="89"/>
      <c r="O384" s="89"/>
      <c r="P384" s="89"/>
      <c r="Q384" s="89"/>
      <c r="R384" s="89"/>
      <c r="S384" s="89"/>
      <c r="T384" s="89"/>
      <c r="U384" s="89"/>
      <c r="V384" s="89"/>
      <c r="W384" s="89"/>
      <c r="X384" s="89"/>
      <c r="Y384" s="89"/>
      <c r="Z384" s="89"/>
      <c r="AA384" s="89"/>
      <c r="AB384" s="89"/>
      <c r="AC384" s="89"/>
      <c r="AD384" s="89"/>
      <c r="AE384" s="89"/>
      <c r="AF384" s="89"/>
      <c r="AG384" s="89"/>
    </row>
    <row r="385" spans="1:33" x14ac:dyDescent="0.25">
      <c r="A385" s="89"/>
      <c r="B385" s="89"/>
      <c r="C385" s="89"/>
      <c r="D385" s="89"/>
      <c r="E385" s="89"/>
      <c r="F385" s="89"/>
      <c r="G385" s="89"/>
      <c r="H385" s="89"/>
      <c r="I385" s="89"/>
      <c r="J385" s="89"/>
      <c r="K385" s="89"/>
      <c r="L385" s="89"/>
      <c r="M385" s="89"/>
      <c r="N385" s="89"/>
      <c r="O385" s="89"/>
      <c r="P385" s="89"/>
      <c r="Q385" s="89"/>
      <c r="R385" s="89"/>
      <c r="S385" s="89"/>
      <c r="T385" s="89"/>
      <c r="U385" s="89"/>
      <c r="V385" s="89"/>
      <c r="W385" s="89"/>
      <c r="X385" s="89"/>
      <c r="Y385" s="89"/>
      <c r="Z385" s="89"/>
      <c r="AA385" s="89"/>
      <c r="AB385" s="89"/>
      <c r="AC385" s="89"/>
      <c r="AD385" s="89"/>
      <c r="AE385" s="89"/>
      <c r="AF385" s="89"/>
      <c r="AG385" s="89"/>
    </row>
    <row r="386" spans="1:33" x14ac:dyDescent="0.25">
      <c r="A386" s="89"/>
      <c r="B386" s="89"/>
      <c r="C386" s="89"/>
      <c r="D386" s="89"/>
      <c r="E386" s="89"/>
      <c r="F386" s="89"/>
      <c r="G386" s="89"/>
      <c r="H386" s="89"/>
      <c r="I386" s="89"/>
      <c r="J386" s="89"/>
      <c r="K386" s="89"/>
      <c r="L386" s="89"/>
      <c r="M386" s="89"/>
      <c r="N386" s="89"/>
      <c r="O386" s="89"/>
      <c r="P386" s="89"/>
      <c r="Q386" s="89"/>
      <c r="R386" s="89"/>
      <c r="S386" s="89"/>
      <c r="T386" s="89"/>
      <c r="U386" s="89"/>
      <c r="V386" s="89"/>
      <c r="W386" s="89"/>
      <c r="X386" s="89"/>
      <c r="Y386" s="89"/>
      <c r="Z386" s="89"/>
      <c r="AA386" s="89"/>
      <c r="AB386" s="89"/>
      <c r="AC386" s="89"/>
      <c r="AD386" s="89"/>
      <c r="AE386" s="89"/>
      <c r="AF386" s="89"/>
      <c r="AG386" s="89"/>
    </row>
    <row r="387" spans="1:33" x14ac:dyDescent="0.25">
      <c r="A387" s="89"/>
      <c r="B387" s="89"/>
      <c r="C387" s="89"/>
      <c r="D387" s="89"/>
      <c r="E387" s="89"/>
      <c r="F387" s="89"/>
      <c r="G387" s="89"/>
      <c r="H387" s="89"/>
      <c r="I387" s="89"/>
      <c r="J387" s="89"/>
      <c r="K387" s="89"/>
      <c r="L387" s="89"/>
      <c r="M387" s="89"/>
      <c r="N387" s="89"/>
      <c r="O387" s="89"/>
      <c r="P387" s="89"/>
      <c r="Q387" s="89"/>
      <c r="R387" s="89"/>
      <c r="S387" s="89"/>
      <c r="T387" s="89"/>
      <c r="U387" s="89"/>
      <c r="V387" s="89"/>
      <c r="W387" s="89"/>
      <c r="X387" s="89"/>
      <c r="Y387" s="89"/>
      <c r="Z387" s="89"/>
      <c r="AA387" s="89"/>
      <c r="AB387" s="89"/>
      <c r="AC387" s="89"/>
      <c r="AD387" s="89"/>
      <c r="AE387" s="89"/>
      <c r="AF387" s="89"/>
      <c r="AG387" s="89"/>
    </row>
    <row r="388" spans="1:33" x14ac:dyDescent="0.25">
      <c r="A388" s="89"/>
      <c r="B388" s="89"/>
      <c r="C388" s="89"/>
      <c r="D388" s="89"/>
      <c r="E388" s="89"/>
      <c r="F388" s="89"/>
      <c r="G388" s="89"/>
      <c r="H388" s="89"/>
      <c r="I388" s="89"/>
      <c r="J388" s="89"/>
      <c r="K388" s="89"/>
      <c r="L388" s="89"/>
      <c r="M388" s="89"/>
      <c r="N388" s="89"/>
      <c r="O388" s="89"/>
      <c r="P388" s="89"/>
      <c r="Q388" s="89"/>
      <c r="R388" s="89"/>
      <c r="S388" s="89"/>
      <c r="T388" s="89"/>
      <c r="U388" s="89"/>
      <c r="V388" s="89"/>
      <c r="W388" s="89"/>
      <c r="X388" s="89"/>
      <c r="Y388" s="89"/>
      <c r="Z388" s="89"/>
      <c r="AA388" s="89"/>
      <c r="AB388" s="89"/>
      <c r="AC388" s="89"/>
      <c r="AD388" s="89"/>
      <c r="AE388" s="89"/>
      <c r="AF388" s="89"/>
      <c r="AG388" s="89"/>
    </row>
    <row r="389" spans="1:33" x14ac:dyDescent="0.25">
      <c r="A389" s="89"/>
      <c r="B389" s="89"/>
      <c r="C389" s="89"/>
      <c r="D389" s="89"/>
      <c r="E389" s="89"/>
      <c r="F389" s="89"/>
      <c r="G389" s="89"/>
      <c r="H389" s="89"/>
      <c r="I389" s="89"/>
      <c r="J389" s="89"/>
      <c r="K389" s="89"/>
      <c r="L389" s="89"/>
      <c r="M389" s="89"/>
      <c r="N389" s="89"/>
      <c r="O389" s="89"/>
      <c r="P389" s="89"/>
      <c r="Q389" s="89"/>
      <c r="R389" s="89"/>
      <c r="S389" s="89"/>
      <c r="T389" s="89"/>
      <c r="U389" s="89"/>
      <c r="V389" s="89"/>
      <c r="W389" s="89"/>
      <c r="X389" s="89"/>
      <c r="Y389" s="89"/>
      <c r="Z389" s="89"/>
      <c r="AA389" s="89"/>
      <c r="AB389" s="89"/>
      <c r="AC389" s="89"/>
      <c r="AD389" s="89"/>
      <c r="AE389" s="89"/>
      <c r="AF389" s="89"/>
      <c r="AG389" s="89"/>
    </row>
    <row r="390" spans="1:33" x14ac:dyDescent="0.25">
      <c r="A390" s="89"/>
      <c r="B390" s="89"/>
      <c r="C390" s="89"/>
      <c r="D390" s="89"/>
      <c r="E390" s="89"/>
      <c r="F390" s="89"/>
      <c r="G390" s="89"/>
      <c r="H390" s="89"/>
      <c r="I390" s="89"/>
      <c r="J390" s="89"/>
      <c r="K390" s="89"/>
      <c r="L390" s="89"/>
      <c r="M390" s="89"/>
      <c r="N390" s="89"/>
      <c r="O390" s="89"/>
      <c r="P390" s="89"/>
      <c r="Q390" s="89"/>
      <c r="R390" s="89"/>
      <c r="S390" s="89"/>
      <c r="T390" s="89"/>
      <c r="U390" s="89"/>
      <c r="V390" s="89"/>
      <c r="W390" s="89"/>
      <c r="X390" s="89"/>
      <c r="Y390" s="89"/>
      <c r="Z390" s="89"/>
      <c r="AA390" s="89"/>
      <c r="AB390" s="89"/>
      <c r="AC390" s="89"/>
      <c r="AD390" s="89"/>
      <c r="AE390" s="89"/>
      <c r="AF390" s="89"/>
      <c r="AG390" s="89"/>
    </row>
    <row r="391" spans="1:33" x14ac:dyDescent="0.25">
      <c r="A391" s="89"/>
      <c r="B391" s="89"/>
      <c r="C391" s="89"/>
      <c r="D391" s="89"/>
      <c r="E391" s="89"/>
      <c r="F391" s="89"/>
      <c r="G391" s="89"/>
      <c r="H391" s="89"/>
      <c r="I391" s="89"/>
      <c r="J391" s="89"/>
      <c r="K391" s="89"/>
      <c r="L391" s="89"/>
      <c r="M391" s="89"/>
      <c r="N391" s="89"/>
      <c r="O391" s="89"/>
      <c r="P391" s="89"/>
      <c r="Q391" s="89"/>
      <c r="R391" s="89"/>
      <c r="S391" s="89"/>
      <c r="T391" s="89"/>
      <c r="U391" s="89"/>
      <c r="V391" s="89"/>
      <c r="W391" s="89"/>
      <c r="X391" s="89"/>
      <c r="Y391" s="89"/>
      <c r="Z391" s="89"/>
      <c r="AA391" s="89"/>
      <c r="AB391" s="89"/>
      <c r="AC391" s="89"/>
      <c r="AD391" s="89"/>
      <c r="AE391" s="89"/>
      <c r="AF391" s="89"/>
      <c r="AG391" s="89"/>
    </row>
    <row r="392" spans="1:33" x14ac:dyDescent="0.25">
      <c r="A392" s="89"/>
      <c r="B392" s="89"/>
      <c r="C392" s="89"/>
      <c r="D392" s="89"/>
      <c r="E392" s="89"/>
      <c r="F392" s="89"/>
      <c r="G392" s="89"/>
      <c r="H392" s="89"/>
      <c r="I392" s="89"/>
      <c r="J392" s="89"/>
      <c r="K392" s="89"/>
      <c r="L392" s="89"/>
      <c r="M392" s="89"/>
      <c r="N392" s="89"/>
      <c r="O392" s="89"/>
      <c r="P392" s="89"/>
      <c r="Q392" s="89"/>
      <c r="R392" s="89"/>
      <c r="S392" s="89"/>
      <c r="T392" s="89"/>
      <c r="U392" s="89"/>
      <c r="V392" s="89"/>
      <c r="W392" s="89"/>
      <c r="X392" s="89"/>
      <c r="Y392" s="89"/>
      <c r="Z392" s="89"/>
      <c r="AA392" s="89"/>
      <c r="AB392" s="89"/>
      <c r="AC392" s="89"/>
      <c r="AD392" s="89"/>
      <c r="AE392" s="89"/>
      <c r="AF392" s="89"/>
      <c r="AG392" s="89"/>
    </row>
    <row r="393" spans="1:33" x14ac:dyDescent="0.25">
      <c r="A393" s="89"/>
      <c r="B393" s="89"/>
      <c r="C393" s="89"/>
      <c r="D393" s="89"/>
      <c r="E393" s="89"/>
      <c r="F393" s="89"/>
      <c r="G393" s="89"/>
      <c r="H393" s="89"/>
      <c r="I393" s="89"/>
      <c r="J393" s="89"/>
      <c r="K393" s="89"/>
      <c r="L393" s="89"/>
      <c r="M393" s="89"/>
      <c r="N393" s="89"/>
      <c r="O393" s="89"/>
      <c r="P393" s="89"/>
      <c r="Q393" s="89"/>
      <c r="R393" s="89"/>
      <c r="S393" s="89"/>
      <c r="T393" s="89"/>
      <c r="U393" s="89"/>
      <c r="V393" s="89"/>
      <c r="W393" s="89"/>
      <c r="X393" s="89"/>
      <c r="Y393" s="89"/>
      <c r="Z393" s="89"/>
      <c r="AA393" s="89"/>
      <c r="AB393" s="89"/>
      <c r="AC393" s="89"/>
      <c r="AD393" s="89"/>
      <c r="AE393" s="89"/>
      <c r="AF393" s="89"/>
      <c r="AG393" s="89"/>
    </row>
    <row r="394" spans="1:33" x14ac:dyDescent="0.25">
      <c r="A394" s="89"/>
      <c r="B394" s="89"/>
      <c r="C394" s="89"/>
      <c r="D394" s="89"/>
      <c r="E394" s="89"/>
      <c r="F394" s="89"/>
      <c r="G394" s="89"/>
      <c r="H394" s="89"/>
      <c r="I394" s="89"/>
      <c r="J394" s="89"/>
      <c r="K394" s="89"/>
      <c r="L394" s="89"/>
      <c r="M394" s="89"/>
      <c r="N394" s="89"/>
      <c r="O394" s="89"/>
      <c r="P394" s="89"/>
      <c r="Q394" s="89"/>
      <c r="R394" s="89"/>
      <c r="S394" s="89"/>
      <c r="T394" s="89"/>
      <c r="U394" s="89"/>
      <c r="V394" s="89"/>
      <c r="W394" s="89"/>
      <c r="X394" s="89"/>
      <c r="Y394" s="89"/>
      <c r="Z394" s="89"/>
      <c r="AA394" s="89"/>
      <c r="AB394" s="89"/>
      <c r="AC394" s="89"/>
      <c r="AD394" s="89"/>
      <c r="AE394" s="89"/>
      <c r="AF394" s="89"/>
      <c r="AG394" s="89"/>
    </row>
    <row r="395" spans="1:33" x14ac:dyDescent="0.25">
      <c r="A395" s="89"/>
      <c r="B395" s="89"/>
      <c r="C395" s="89"/>
      <c r="D395" s="89"/>
      <c r="E395" s="89"/>
      <c r="F395" s="89"/>
      <c r="G395" s="89"/>
      <c r="H395" s="89"/>
      <c r="I395" s="89"/>
      <c r="J395" s="89"/>
      <c r="K395" s="89"/>
      <c r="L395" s="89"/>
      <c r="M395" s="89"/>
      <c r="N395" s="89"/>
      <c r="O395" s="89"/>
      <c r="P395" s="89"/>
      <c r="Q395" s="89"/>
      <c r="R395" s="89"/>
      <c r="S395" s="89"/>
      <c r="T395" s="89"/>
      <c r="U395" s="89"/>
      <c r="V395" s="89"/>
      <c r="W395" s="89"/>
      <c r="X395" s="89"/>
      <c r="Y395" s="89"/>
      <c r="Z395" s="89"/>
      <c r="AA395" s="89"/>
      <c r="AB395" s="89"/>
      <c r="AC395" s="89"/>
      <c r="AD395" s="89"/>
      <c r="AE395" s="89"/>
      <c r="AF395" s="89"/>
      <c r="AG395" s="89"/>
    </row>
    <row r="396" spans="1:33" x14ac:dyDescent="0.25">
      <c r="A396" s="89"/>
      <c r="B396" s="89"/>
      <c r="C396" s="89"/>
      <c r="D396" s="89"/>
      <c r="E396" s="89"/>
      <c r="F396" s="89"/>
      <c r="G396" s="89"/>
      <c r="H396" s="89"/>
      <c r="I396" s="89"/>
      <c r="J396" s="89"/>
      <c r="K396" s="89"/>
      <c r="L396" s="89"/>
      <c r="M396" s="89"/>
      <c r="N396" s="89"/>
      <c r="O396" s="89"/>
      <c r="P396" s="89"/>
      <c r="Q396" s="89"/>
      <c r="R396" s="89"/>
      <c r="S396" s="89"/>
      <c r="T396" s="89"/>
      <c r="U396" s="89"/>
      <c r="V396" s="89"/>
      <c r="W396" s="89"/>
      <c r="X396" s="89"/>
      <c r="Y396" s="89"/>
      <c r="Z396" s="89"/>
      <c r="AA396" s="89"/>
      <c r="AB396" s="89"/>
      <c r="AC396" s="89"/>
      <c r="AD396" s="89"/>
      <c r="AE396" s="89"/>
      <c r="AF396" s="89"/>
      <c r="AG396" s="89"/>
    </row>
    <row r="397" spans="1:33" x14ac:dyDescent="0.25">
      <c r="A397" s="89"/>
      <c r="B397" s="89"/>
      <c r="C397" s="89"/>
      <c r="D397" s="89"/>
      <c r="E397" s="89"/>
      <c r="F397" s="89"/>
      <c r="G397" s="89"/>
      <c r="H397" s="89"/>
      <c r="I397" s="89"/>
      <c r="J397" s="89"/>
      <c r="K397" s="89"/>
      <c r="L397" s="89"/>
      <c r="M397" s="89"/>
      <c r="N397" s="89"/>
      <c r="O397" s="89"/>
      <c r="P397" s="89"/>
      <c r="Q397" s="89"/>
      <c r="R397" s="89"/>
      <c r="S397" s="89"/>
      <c r="T397" s="89"/>
      <c r="U397" s="89"/>
      <c r="V397" s="89"/>
      <c r="W397" s="89"/>
      <c r="X397" s="89"/>
      <c r="Y397" s="89"/>
      <c r="Z397" s="89"/>
      <c r="AA397" s="89"/>
      <c r="AB397" s="89"/>
      <c r="AC397" s="89"/>
      <c r="AD397" s="89"/>
      <c r="AE397" s="89"/>
      <c r="AF397" s="89"/>
      <c r="AG397" s="89"/>
    </row>
    <row r="398" spans="1:33" x14ac:dyDescent="0.25">
      <c r="A398" s="89"/>
      <c r="B398" s="89"/>
      <c r="C398" s="89"/>
      <c r="D398" s="89"/>
      <c r="E398" s="89"/>
      <c r="F398" s="89"/>
      <c r="G398" s="89"/>
      <c r="H398" s="89"/>
      <c r="I398" s="89"/>
      <c r="J398" s="89"/>
      <c r="K398" s="89"/>
      <c r="L398" s="89"/>
      <c r="M398" s="89"/>
      <c r="N398" s="89"/>
      <c r="O398" s="89"/>
      <c r="P398" s="89"/>
      <c r="Q398" s="89"/>
      <c r="R398" s="89"/>
      <c r="S398" s="89"/>
      <c r="T398" s="89"/>
      <c r="U398" s="89"/>
      <c r="V398" s="89"/>
      <c r="W398" s="89"/>
      <c r="X398" s="89"/>
      <c r="Y398" s="89"/>
      <c r="Z398" s="89"/>
      <c r="AA398" s="89"/>
      <c r="AB398" s="89"/>
      <c r="AC398" s="89"/>
      <c r="AD398" s="89"/>
      <c r="AE398" s="89"/>
      <c r="AF398" s="89"/>
      <c r="AG398" s="89"/>
    </row>
    <row r="399" spans="1:33" x14ac:dyDescent="0.25">
      <c r="A399" s="89"/>
      <c r="B399" s="89"/>
      <c r="C399" s="89"/>
      <c r="D399" s="89"/>
      <c r="E399" s="89"/>
      <c r="F399" s="89"/>
      <c r="G399" s="89"/>
      <c r="H399" s="89"/>
      <c r="I399" s="89"/>
      <c r="J399" s="89"/>
      <c r="K399" s="89"/>
      <c r="L399" s="89"/>
      <c r="M399" s="89"/>
      <c r="N399" s="89"/>
      <c r="O399" s="89"/>
      <c r="P399" s="89"/>
      <c r="Q399" s="89"/>
      <c r="R399" s="89"/>
      <c r="S399" s="89"/>
      <c r="T399" s="89"/>
      <c r="U399" s="89"/>
      <c r="V399" s="89"/>
      <c r="W399" s="89"/>
      <c r="X399" s="89"/>
      <c r="Y399" s="89"/>
      <c r="Z399" s="89"/>
      <c r="AA399" s="89"/>
      <c r="AB399" s="89"/>
      <c r="AC399" s="89"/>
      <c r="AD399" s="89"/>
      <c r="AE399" s="89"/>
      <c r="AF399" s="89"/>
      <c r="AG399" s="89"/>
    </row>
    <row r="400" spans="1:33" x14ac:dyDescent="0.25">
      <c r="A400" s="89"/>
      <c r="B400" s="89"/>
      <c r="C400" s="89"/>
      <c r="D400" s="89"/>
      <c r="E400" s="89"/>
      <c r="F400" s="89"/>
      <c r="G400" s="89"/>
      <c r="H400" s="89"/>
      <c r="I400" s="89"/>
      <c r="J400" s="89"/>
      <c r="K400" s="89"/>
      <c r="L400" s="89"/>
      <c r="M400" s="89"/>
      <c r="N400" s="89"/>
      <c r="O400" s="89"/>
      <c r="P400" s="89"/>
      <c r="Q400" s="89"/>
      <c r="R400" s="89"/>
      <c r="S400" s="89"/>
      <c r="T400" s="89"/>
      <c r="U400" s="89"/>
      <c r="V400" s="89"/>
      <c r="W400" s="89"/>
      <c r="X400" s="89"/>
      <c r="Y400" s="89"/>
      <c r="Z400" s="89"/>
      <c r="AA400" s="89"/>
      <c r="AB400" s="89"/>
      <c r="AC400" s="89"/>
      <c r="AD400" s="89"/>
      <c r="AE400" s="89"/>
      <c r="AF400" s="89"/>
      <c r="AG400" s="89"/>
    </row>
    <row r="401" spans="1:33" x14ac:dyDescent="0.25">
      <c r="A401" s="89"/>
      <c r="B401" s="89"/>
      <c r="C401" s="89"/>
      <c r="D401" s="89"/>
      <c r="E401" s="89"/>
      <c r="F401" s="89"/>
      <c r="G401" s="89"/>
      <c r="H401" s="89"/>
      <c r="I401" s="89"/>
      <c r="J401" s="89"/>
      <c r="K401" s="89"/>
      <c r="L401" s="89"/>
      <c r="M401" s="89"/>
      <c r="N401" s="89"/>
      <c r="O401" s="89"/>
      <c r="P401" s="89"/>
      <c r="Q401" s="89"/>
      <c r="R401" s="89"/>
      <c r="S401" s="89"/>
      <c r="T401" s="89"/>
      <c r="U401" s="89"/>
      <c r="V401" s="89"/>
      <c r="W401" s="89"/>
      <c r="X401" s="89"/>
      <c r="Y401" s="89"/>
      <c r="Z401" s="89"/>
      <c r="AA401" s="89"/>
      <c r="AB401" s="89"/>
      <c r="AC401" s="89"/>
      <c r="AD401" s="89"/>
      <c r="AE401" s="89"/>
      <c r="AF401" s="89"/>
      <c r="AG401" s="89"/>
    </row>
    <row r="402" spans="1:33" x14ac:dyDescent="0.25">
      <c r="A402" s="89"/>
      <c r="B402" s="89"/>
      <c r="C402" s="89"/>
      <c r="D402" s="89"/>
      <c r="E402" s="89"/>
      <c r="F402" s="89"/>
      <c r="G402" s="89"/>
      <c r="H402" s="89"/>
      <c r="I402" s="89"/>
      <c r="J402" s="89"/>
      <c r="K402" s="89"/>
      <c r="L402" s="89"/>
      <c r="M402" s="89"/>
      <c r="N402" s="89"/>
      <c r="O402" s="89"/>
      <c r="P402" s="89"/>
      <c r="Q402" s="89"/>
      <c r="R402" s="89"/>
      <c r="S402" s="89"/>
      <c r="T402" s="89"/>
      <c r="U402" s="89"/>
      <c r="V402" s="89"/>
      <c r="W402" s="89"/>
      <c r="X402" s="89"/>
      <c r="Y402" s="89"/>
      <c r="Z402" s="89"/>
      <c r="AA402" s="89"/>
      <c r="AB402" s="89"/>
      <c r="AC402" s="89"/>
      <c r="AD402" s="89"/>
      <c r="AE402" s="89"/>
      <c r="AF402" s="89"/>
      <c r="AG402" s="89"/>
    </row>
    <row r="403" spans="1:33" x14ac:dyDescent="0.25">
      <c r="A403" s="89"/>
      <c r="B403" s="89"/>
      <c r="C403" s="89"/>
      <c r="D403" s="89"/>
      <c r="E403" s="89"/>
      <c r="F403" s="89"/>
      <c r="G403" s="89"/>
      <c r="H403" s="89"/>
      <c r="I403" s="89"/>
      <c r="J403" s="89"/>
      <c r="K403" s="89"/>
      <c r="L403" s="89"/>
      <c r="M403" s="89"/>
      <c r="N403" s="89"/>
      <c r="O403" s="89"/>
      <c r="P403" s="89"/>
      <c r="Q403" s="89"/>
      <c r="R403" s="89"/>
      <c r="S403" s="89"/>
      <c r="T403" s="89"/>
      <c r="U403" s="89"/>
      <c r="V403" s="89"/>
      <c r="W403" s="89"/>
      <c r="X403" s="89"/>
      <c r="Y403" s="89"/>
      <c r="Z403" s="89"/>
      <c r="AA403" s="89"/>
      <c r="AB403" s="89"/>
      <c r="AC403" s="89"/>
      <c r="AD403" s="89"/>
      <c r="AE403" s="89"/>
      <c r="AF403" s="89"/>
      <c r="AG403" s="89"/>
    </row>
    <row r="404" spans="1:33" x14ac:dyDescent="0.25">
      <c r="A404" s="89"/>
      <c r="B404" s="89"/>
      <c r="C404" s="89"/>
      <c r="D404" s="89"/>
      <c r="E404" s="89"/>
      <c r="F404" s="89"/>
      <c r="G404" s="89"/>
      <c r="H404" s="89"/>
      <c r="I404" s="89"/>
      <c r="J404" s="89"/>
      <c r="K404" s="89"/>
      <c r="L404" s="89"/>
      <c r="M404" s="89"/>
      <c r="N404" s="89"/>
      <c r="O404" s="89"/>
      <c r="P404" s="89"/>
      <c r="Q404" s="89"/>
      <c r="R404" s="89"/>
      <c r="S404" s="89"/>
      <c r="T404" s="89"/>
      <c r="U404" s="89"/>
      <c r="V404" s="89"/>
      <c r="W404" s="89"/>
      <c r="X404" s="89"/>
      <c r="Y404" s="89"/>
      <c r="Z404" s="89"/>
      <c r="AA404" s="89"/>
      <c r="AB404" s="89"/>
      <c r="AC404" s="89"/>
      <c r="AD404" s="89"/>
      <c r="AE404" s="89"/>
      <c r="AF404" s="89"/>
      <c r="AG404" s="89"/>
    </row>
    <row r="405" spans="1:33" x14ac:dyDescent="0.25">
      <c r="A405" s="89"/>
      <c r="B405" s="89"/>
      <c r="C405" s="89"/>
      <c r="D405" s="89"/>
      <c r="E405" s="89"/>
      <c r="F405" s="89"/>
      <c r="G405" s="89"/>
      <c r="H405" s="89"/>
      <c r="I405" s="89"/>
      <c r="J405" s="89"/>
      <c r="K405" s="89"/>
      <c r="L405" s="89"/>
      <c r="M405" s="89"/>
      <c r="N405" s="89"/>
      <c r="O405" s="89"/>
      <c r="P405" s="89"/>
      <c r="Q405" s="89"/>
      <c r="R405" s="89"/>
      <c r="S405" s="89"/>
      <c r="T405" s="89"/>
      <c r="U405" s="89"/>
      <c r="V405" s="89"/>
      <c r="W405" s="89"/>
      <c r="X405" s="89"/>
      <c r="Y405" s="89"/>
      <c r="Z405" s="89"/>
      <c r="AA405" s="89"/>
      <c r="AB405" s="89"/>
      <c r="AC405" s="89"/>
      <c r="AD405" s="89"/>
      <c r="AE405" s="89"/>
      <c r="AF405" s="89"/>
      <c r="AG405" s="89"/>
    </row>
    <row r="406" spans="1:33" x14ac:dyDescent="0.25">
      <c r="A406" s="89"/>
      <c r="B406" s="89"/>
      <c r="C406" s="89"/>
      <c r="D406" s="89"/>
      <c r="E406" s="89"/>
      <c r="F406" s="89"/>
      <c r="G406" s="89"/>
      <c r="H406" s="89"/>
      <c r="I406" s="89"/>
      <c r="J406" s="89"/>
      <c r="K406" s="89"/>
      <c r="L406" s="89"/>
      <c r="M406" s="89"/>
      <c r="N406" s="89"/>
      <c r="O406" s="89"/>
      <c r="P406" s="89"/>
      <c r="Q406" s="89"/>
      <c r="R406" s="89"/>
      <c r="S406" s="89"/>
      <c r="T406" s="89"/>
      <c r="U406" s="89"/>
      <c r="V406" s="89"/>
      <c r="W406" s="89"/>
      <c r="X406" s="89"/>
      <c r="Y406" s="89"/>
      <c r="Z406" s="89"/>
      <c r="AA406" s="89"/>
      <c r="AB406" s="89"/>
      <c r="AC406" s="89"/>
      <c r="AD406" s="89"/>
      <c r="AE406" s="89"/>
      <c r="AF406" s="89"/>
      <c r="AG406" s="89"/>
    </row>
    <row r="407" spans="1:33" x14ac:dyDescent="0.25">
      <c r="A407" s="89"/>
      <c r="B407" s="89"/>
      <c r="C407" s="89"/>
      <c r="D407" s="89"/>
      <c r="E407" s="89"/>
      <c r="F407" s="89"/>
      <c r="G407" s="89"/>
      <c r="H407" s="89"/>
      <c r="I407" s="89"/>
      <c r="J407" s="89"/>
      <c r="K407" s="89"/>
      <c r="L407" s="89"/>
      <c r="M407" s="89"/>
      <c r="N407" s="89"/>
      <c r="O407" s="89"/>
      <c r="P407" s="89"/>
      <c r="Q407" s="89"/>
      <c r="R407" s="89"/>
      <c r="S407" s="89"/>
      <c r="T407" s="89"/>
      <c r="U407" s="89"/>
      <c r="V407" s="89"/>
      <c r="W407" s="89"/>
      <c r="X407" s="89"/>
      <c r="Y407" s="89"/>
      <c r="Z407" s="89"/>
      <c r="AA407" s="89"/>
      <c r="AB407" s="89"/>
      <c r="AC407" s="89"/>
      <c r="AD407" s="89"/>
      <c r="AE407" s="89"/>
      <c r="AF407" s="89"/>
      <c r="AG407" s="89"/>
    </row>
    <row r="408" spans="1:33" x14ac:dyDescent="0.25">
      <c r="A408" s="89"/>
      <c r="B408" s="89"/>
      <c r="C408" s="89"/>
      <c r="D408" s="89"/>
      <c r="E408" s="89"/>
      <c r="F408" s="89"/>
      <c r="G408" s="89"/>
      <c r="H408" s="89"/>
      <c r="I408" s="89"/>
      <c r="J408" s="89"/>
      <c r="K408" s="89"/>
      <c r="L408" s="89"/>
      <c r="M408" s="89"/>
      <c r="N408" s="89"/>
      <c r="O408" s="89"/>
      <c r="P408" s="89"/>
      <c r="Q408" s="89"/>
      <c r="R408" s="89"/>
      <c r="S408" s="89"/>
      <c r="T408" s="89"/>
      <c r="U408" s="89"/>
      <c r="V408" s="89"/>
      <c r="W408" s="89"/>
      <c r="X408" s="89"/>
      <c r="Y408" s="89"/>
      <c r="Z408" s="89"/>
      <c r="AA408" s="89"/>
      <c r="AB408" s="89"/>
      <c r="AC408" s="89"/>
      <c r="AD408" s="89"/>
      <c r="AE408" s="89"/>
      <c r="AF408" s="89"/>
      <c r="AG408" s="89"/>
    </row>
    <row r="409" spans="1:33" x14ac:dyDescent="0.25">
      <c r="A409" s="89"/>
      <c r="B409" s="89"/>
      <c r="C409" s="89"/>
      <c r="D409" s="89"/>
      <c r="E409" s="89"/>
      <c r="F409" s="89"/>
      <c r="G409" s="89"/>
      <c r="H409" s="89"/>
      <c r="I409" s="89"/>
      <c r="J409" s="89"/>
      <c r="K409" s="89"/>
      <c r="L409" s="89"/>
      <c r="M409" s="89"/>
      <c r="N409" s="89"/>
      <c r="O409" s="89"/>
      <c r="P409" s="89"/>
      <c r="Q409" s="89"/>
      <c r="R409" s="89"/>
      <c r="S409" s="89"/>
      <c r="T409" s="89"/>
      <c r="U409" s="89"/>
      <c r="V409" s="89"/>
      <c r="W409" s="89"/>
      <c r="X409" s="89"/>
      <c r="Y409" s="89"/>
      <c r="Z409" s="89"/>
      <c r="AA409" s="89"/>
      <c r="AB409" s="89"/>
      <c r="AC409" s="89"/>
      <c r="AD409" s="89"/>
      <c r="AE409" s="89"/>
      <c r="AF409" s="89"/>
      <c r="AG409" s="89"/>
    </row>
    <row r="410" spans="1:33" x14ac:dyDescent="0.25">
      <c r="A410" s="89"/>
      <c r="B410" s="89"/>
      <c r="C410" s="89"/>
      <c r="D410" s="89"/>
      <c r="E410" s="89"/>
      <c r="F410" s="89"/>
      <c r="G410" s="89"/>
      <c r="H410" s="89"/>
      <c r="I410" s="89"/>
      <c r="J410" s="89"/>
      <c r="K410" s="89"/>
      <c r="L410" s="89"/>
      <c r="M410" s="89"/>
      <c r="N410" s="89"/>
      <c r="O410" s="89"/>
      <c r="P410" s="89"/>
      <c r="Q410" s="89"/>
      <c r="R410" s="89"/>
      <c r="S410" s="89"/>
      <c r="T410" s="89"/>
      <c r="U410" s="89"/>
      <c r="V410" s="89"/>
      <c r="W410" s="89"/>
      <c r="X410" s="89"/>
      <c r="Y410" s="89"/>
      <c r="Z410" s="89"/>
      <c r="AA410" s="89"/>
      <c r="AB410" s="89"/>
      <c r="AC410" s="89"/>
      <c r="AD410" s="89"/>
      <c r="AE410" s="89"/>
      <c r="AF410" s="89"/>
      <c r="AG410" s="89"/>
    </row>
    <row r="411" spans="1:33" x14ac:dyDescent="0.25">
      <c r="A411" s="89"/>
      <c r="B411" s="89"/>
      <c r="C411" s="89"/>
      <c r="D411" s="89"/>
      <c r="E411" s="89"/>
      <c r="F411" s="89"/>
      <c r="G411" s="89"/>
      <c r="H411" s="89"/>
      <c r="I411" s="89"/>
      <c r="J411" s="89"/>
      <c r="K411" s="89"/>
      <c r="L411" s="89"/>
      <c r="M411" s="89"/>
      <c r="N411" s="89"/>
      <c r="O411" s="89"/>
      <c r="P411" s="89"/>
      <c r="Q411" s="89"/>
      <c r="R411" s="89"/>
      <c r="S411" s="89"/>
      <c r="T411" s="89"/>
      <c r="U411" s="89"/>
      <c r="V411" s="89"/>
      <c r="W411" s="89"/>
      <c r="X411" s="89"/>
      <c r="Y411" s="89"/>
      <c r="Z411" s="89"/>
      <c r="AA411" s="89"/>
      <c r="AB411" s="89"/>
      <c r="AC411" s="89"/>
      <c r="AD411" s="89"/>
      <c r="AE411" s="89"/>
      <c r="AF411" s="89"/>
      <c r="AG411" s="89"/>
    </row>
    <row r="412" spans="1:33" x14ac:dyDescent="0.25">
      <c r="A412" s="89"/>
      <c r="B412" s="89"/>
      <c r="C412" s="89"/>
      <c r="D412" s="89"/>
      <c r="E412" s="89"/>
      <c r="F412" s="89"/>
      <c r="G412" s="89"/>
      <c r="H412" s="89"/>
      <c r="I412" s="89"/>
      <c r="J412" s="89"/>
      <c r="K412" s="89"/>
      <c r="L412" s="89"/>
      <c r="M412" s="89"/>
      <c r="N412" s="89"/>
      <c r="O412" s="89"/>
      <c r="P412" s="89"/>
      <c r="Q412" s="89"/>
      <c r="R412" s="89"/>
      <c r="S412" s="89"/>
      <c r="T412" s="89"/>
      <c r="U412" s="89"/>
      <c r="V412" s="89"/>
      <c r="W412" s="89"/>
      <c r="X412" s="89"/>
      <c r="Y412" s="89"/>
      <c r="Z412" s="89"/>
      <c r="AA412" s="89"/>
      <c r="AB412" s="89"/>
      <c r="AC412" s="89"/>
      <c r="AD412" s="89"/>
      <c r="AE412" s="89"/>
      <c r="AF412" s="89"/>
      <c r="AG412" s="89"/>
    </row>
    <row r="413" spans="1:33" x14ac:dyDescent="0.25">
      <c r="A413" s="89"/>
      <c r="B413" s="89"/>
      <c r="C413" s="89"/>
      <c r="D413" s="89"/>
      <c r="E413" s="89"/>
      <c r="F413" s="89"/>
      <c r="G413" s="89"/>
      <c r="H413" s="89"/>
      <c r="I413" s="89"/>
      <c r="J413" s="89"/>
      <c r="K413" s="89"/>
      <c r="L413" s="89"/>
      <c r="M413" s="89"/>
      <c r="N413" s="89"/>
      <c r="O413" s="89"/>
      <c r="P413" s="89"/>
      <c r="Q413" s="89"/>
      <c r="R413" s="89"/>
      <c r="S413" s="89"/>
      <c r="T413" s="89"/>
      <c r="U413" s="89"/>
      <c r="V413" s="89"/>
      <c r="W413" s="89"/>
      <c r="X413" s="89"/>
      <c r="Y413" s="89"/>
      <c r="Z413" s="89"/>
      <c r="AA413" s="89"/>
      <c r="AB413" s="89"/>
      <c r="AC413" s="89"/>
      <c r="AD413" s="89"/>
      <c r="AE413" s="89"/>
      <c r="AF413" s="89"/>
      <c r="AG413" s="89"/>
    </row>
    <row r="414" spans="1:33" x14ac:dyDescent="0.25">
      <c r="A414" s="89"/>
      <c r="B414" s="89"/>
      <c r="C414" s="89"/>
      <c r="D414" s="89"/>
      <c r="E414" s="89"/>
      <c r="F414" s="89"/>
      <c r="G414" s="89"/>
      <c r="H414" s="89"/>
      <c r="I414" s="89"/>
      <c r="J414" s="89"/>
      <c r="K414" s="89"/>
      <c r="L414" s="89"/>
      <c r="M414" s="89"/>
      <c r="N414" s="89"/>
      <c r="O414" s="89"/>
      <c r="P414" s="89"/>
      <c r="Q414" s="89"/>
      <c r="R414" s="89"/>
      <c r="S414" s="89"/>
      <c r="T414" s="89"/>
      <c r="U414" s="89"/>
      <c r="V414" s="89"/>
      <c r="W414" s="89"/>
      <c r="X414" s="89"/>
      <c r="Y414" s="89"/>
      <c r="Z414" s="89"/>
      <c r="AA414" s="89"/>
      <c r="AB414" s="89"/>
      <c r="AC414" s="89"/>
      <c r="AD414" s="89"/>
      <c r="AE414" s="89"/>
      <c r="AF414" s="89"/>
      <c r="AG414" s="89"/>
    </row>
    <row r="415" spans="1:33" x14ac:dyDescent="0.25">
      <c r="A415" s="89"/>
      <c r="B415" s="89"/>
      <c r="C415" s="89"/>
      <c r="D415" s="89"/>
      <c r="E415" s="89"/>
      <c r="F415" s="89"/>
      <c r="G415" s="89"/>
      <c r="H415" s="89"/>
      <c r="I415" s="89"/>
      <c r="J415" s="89"/>
      <c r="K415" s="89"/>
      <c r="L415" s="89"/>
      <c r="M415" s="89"/>
      <c r="N415" s="89"/>
      <c r="O415" s="89"/>
      <c r="P415" s="89"/>
      <c r="Q415" s="89"/>
      <c r="R415" s="89"/>
      <c r="S415" s="89"/>
      <c r="T415" s="89"/>
      <c r="U415" s="89"/>
      <c r="V415" s="89"/>
      <c r="W415" s="89"/>
      <c r="X415" s="89"/>
      <c r="Y415" s="89"/>
      <c r="Z415" s="89"/>
      <c r="AA415" s="89"/>
      <c r="AB415" s="89"/>
      <c r="AC415" s="89"/>
      <c r="AD415" s="89"/>
      <c r="AE415" s="89"/>
      <c r="AF415" s="89"/>
      <c r="AG415" s="89"/>
    </row>
    <row r="416" spans="1:33" x14ac:dyDescent="0.25">
      <c r="A416" s="89"/>
      <c r="B416" s="89"/>
      <c r="C416" s="89"/>
      <c r="D416" s="89"/>
      <c r="E416" s="89"/>
      <c r="F416" s="89"/>
      <c r="G416" s="89"/>
      <c r="H416" s="89"/>
      <c r="I416" s="89"/>
      <c r="J416" s="89"/>
      <c r="K416" s="89"/>
      <c r="L416" s="89"/>
      <c r="M416" s="89"/>
      <c r="N416" s="89"/>
      <c r="O416" s="89"/>
      <c r="P416" s="89"/>
      <c r="Q416" s="89"/>
      <c r="R416" s="89"/>
      <c r="S416" s="89"/>
      <c r="T416" s="89"/>
      <c r="U416" s="89"/>
      <c r="V416" s="89"/>
      <c r="W416" s="89"/>
      <c r="X416" s="89"/>
      <c r="Y416" s="89"/>
      <c r="Z416" s="89"/>
      <c r="AA416" s="89"/>
      <c r="AB416" s="89"/>
      <c r="AC416" s="89"/>
      <c r="AD416" s="89"/>
      <c r="AE416" s="89"/>
      <c r="AF416" s="89"/>
      <c r="AG416" s="89"/>
    </row>
    <row r="417" spans="1:33" x14ac:dyDescent="0.25">
      <c r="A417" s="89"/>
      <c r="B417" s="89"/>
      <c r="C417" s="89"/>
      <c r="D417" s="89"/>
      <c r="E417" s="89"/>
      <c r="F417" s="89"/>
      <c r="G417" s="89"/>
      <c r="H417" s="89"/>
      <c r="I417" s="89"/>
      <c r="J417" s="89"/>
      <c r="K417" s="89"/>
      <c r="L417" s="89"/>
      <c r="M417" s="89"/>
      <c r="N417" s="89"/>
      <c r="O417" s="89"/>
      <c r="P417" s="89"/>
      <c r="Q417" s="89"/>
      <c r="R417" s="89"/>
      <c r="S417" s="89"/>
      <c r="T417" s="89"/>
      <c r="U417" s="89"/>
      <c r="V417" s="89"/>
      <c r="W417" s="89"/>
      <c r="X417" s="89"/>
      <c r="Y417" s="89"/>
      <c r="Z417" s="89"/>
      <c r="AA417" s="89"/>
      <c r="AB417" s="89"/>
      <c r="AC417" s="89"/>
      <c r="AD417" s="89"/>
      <c r="AE417" s="89"/>
      <c r="AF417" s="89"/>
      <c r="AG417" s="89"/>
    </row>
    <row r="418" spans="1:33" x14ac:dyDescent="0.25">
      <c r="A418" s="89"/>
      <c r="B418" s="89"/>
      <c r="C418" s="89"/>
      <c r="D418" s="89"/>
      <c r="E418" s="89"/>
      <c r="F418" s="89"/>
      <c r="G418" s="89"/>
      <c r="H418" s="89"/>
      <c r="I418" s="89"/>
      <c r="J418" s="89"/>
      <c r="K418" s="89"/>
      <c r="L418" s="89"/>
      <c r="M418" s="89"/>
      <c r="N418" s="89"/>
      <c r="O418" s="89"/>
      <c r="P418" s="89"/>
      <c r="Q418" s="89"/>
      <c r="R418" s="89"/>
      <c r="S418" s="89"/>
      <c r="T418" s="89"/>
      <c r="U418" s="89"/>
      <c r="V418" s="89"/>
      <c r="W418" s="89"/>
      <c r="X418" s="89"/>
      <c r="Y418" s="89"/>
      <c r="Z418" s="89"/>
      <c r="AA418" s="89"/>
      <c r="AB418" s="89"/>
      <c r="AC418" s="89"/>
      <c r="AD418" s="89"/>
      <c r="AE418" s="89"/>
      <c r="AF418" s="89"/>
      <c r="AG418" s="89"/>
    </row>
    <row r="419" spans="1:33" x14ac:dyDescent="0.25">
      <c r="A419" s="89"/>
      <c r="B419" s="89"/>
      <c r="C419" s="89"/>
      <c r="D419" s="89"/>
      <c r="E419" s="89"/>
      <c r="F419" s="89"/>
      <c r="G419" s="89"/>
      <c r="H419" s="89"/>
      <c r="I419" s="89"/>
      <c r="J419" s="89"/>
      <c r="K419" s="89"/>
      <c r="L419" s="89"/>
      <c r="M419" s="89"/>
      <c r="N419" s="89"/>
      <c r="O419" s="89"/>
      <c r="P419" s="89"/>
      <c r="Q419" s="89"/>
      <c r="R419" s="89"/>
      <c r="S419" s="89"/>
      <c r="T419" s="89"/>
      <c r="U419" s="89"/>
      <c r="V419" s="89"/>
      <c r="W419" s="89"/>
      <c r="X419" s="89"/>
      <c r="Y419" s="89"/>
      <c r="Z419" s="89"/>
      <c r="AA419" s="89"/>
      <c r="AB419" s="89"/>
      <c r="AC419" s="89"/>
      <c r="AD419" s="89"/>
      <c r="AE419" s="89"/>
      <c r="AF419" s="89"/>
      <c r="AG419" s="89"/>
    </row>
    <row r="420" spans="1:33" x14ac:dyDescent="0.25">
      <c r="A420" s="89"/>
      <c r="B420" s="89"/>
      <c r="C420" s="89"/>
      <c r="D420" s="89"/>
      <c r="E420" s="89"/>
      <c r="F420" s="89"/>
      <c r="G420" s="89"/>
      <c r="H420" s="89"/>
      <c r="I420" s="89"/>
      <c r="J420" s="89"/>
      <c r="K420" s="89"/>
      <c r="L420" s="89"/>
      <c r="M420" s="89"/>
      <c r="N420" s="89"/>
      <c r="O420" s="89"/>
      <c r="P420" s="89"/>
      <c r="Q420" s="89"/>
      <c r="R420" s="89"/>
      <c r="S420" s="89"/>
      <c r="T420" s="89"/>
      <c r="U420" s="89"/>
      <c r="V420" s="89"/>
      <c r="W420" s="89"/>
      <c r="X420" s="89"/>
      <c r="Y420" s="89"/>
      <c r="Z420" s="89"/>
      <c r="AA420" s="89"/>
      <c r="AB420" s="89"/>
      <c r="AC420" s="89"/>
      <c r="AD420" s="89"/>
      <c r="AE420" s="89"/>
      <c r="AF420" s="89"/>
      <c r="AG420" s="89"/>
    </row>
    <row r="421" spans="1:33" x14ac:dyDescent="0.25">
      <c r="A421" s="89"/>
      <c r="B421" s="89"/>
      <c r="C421" s="89"/>
      <c r="D421" s="89"/>
      <c r="E421" s="89"/>
      <c r="F421" s="89"/>
      <c r="G421" s="89"/>
      <c r="H421" s="89"/>
      <c r="I421" s="89"/>
      <c r="J421" s="89"/>
      <c r="K421" s="89"/>
      <c r="L421" s="89"/>
      <c r="M421" s="89"/>
      <c r="N421" s="89"/>
      <c r="O421" s="89"/>
      <c r="P421" s="89"/>
      <c r="Q421" s="89"/>
      <c r="R421" s="89"/>
      <c r="S421" s="89"/>
      <c r="T421" s="89"/>
      <c r="U421" s="89"/>
      <c r="V421" s="89"/>
      <c r="W421" s="89"/>
      <c r="X421" s="89"/>
      <c r="Y421" s="89"/>
      <c r="Z421" s="89"/>
      <c r="AA421" s="89"/>
      <c r="AB421" s="89"/>
      <c r="AC421" s="89"/>
      <c r="AD421" s="89"/>
      <c r="AE421" s="89"/>
      <c r="AF421" s="89"/>
      <c r="AG421" s="89"/>
    </row>
    <row r="422" spans="1:33" x14ac:dyDescent="0.25">
      <c r="A422" s="89"/>
      <c r="B422" s="89"/>
      <c r="C422" s="89"/>
      <c r="D422" s="89"/>
      <c r="E422" s="89"/>
      <c r="F422" s="89"/>
      <c r="G422" s="89"/>
      <c r="H422" s="89"/>
      <c r="I422" s="89"/>
      <c r="J422" s="89"/>
      <c r="K422" s="89"/>
      <c r="L422" s="89"/>
      <c r="M422" s="89"/>
      <c r="N422" s="89"/>
      <c r="O422" s="89"/>
      <c r="P422" s="89"/>
      <c r="Q422" s="89"/>
      <c r="R422" s="89"/>
      <c r="S422" s="89"/>
      <c r="T422" s="89"/>
      <c r="U422" s="89"/>
      <c r="V422" s="89"/>
      <c r="W422" s="89"/>
      <c r="X422" s="89"/>
      <c r="Y422" s="89"/>
      <c r="Z422" s="89"/>
      <c r="AA422" s="89"/>
      <c r="AB422" s="89"/>
      <c r="AC422" s="89"/>
      <c r="AD422" s="89"/>
      <c r="AE422" s="89"/>
      <c r="AF422" s="89"/>
      <c r="AG422" s="89"/>
    </row>
    <row r="423" spans="1:33" x14ac:dyDescent="0.25">
      <c r="A423" s="89"/>
      <c r="B423" s="89"/>
      <c r="C423" s="89"/>
      <c r="D423" s="89"/>
      <c r="E423" s="89"/>
      <c r="F423" s="89"/>
      <c r="G423" s="89"/>
      <c r="H423" s="89"/>
      <c r="I423" s="89"/>
      <c r="J423" s="89"/>
      <c r="K423" s="89"/>
      <c r="L423" s="89"/>
      <c r="M423" s="89"/>
      <c r="N423" s="89"/>
      <c r="O423" s="89"/>
      <c r="P423" s="89"/>
      <c r="Q423" s="89"/>
      <c r="R423" s="89"/>
      <c r="S423" s="89"/>
      <c r="T423" s="89"/>
      <c r="U423" s="89"/>
      <c r="V423" s="89"/>
      <c r="W423" s="89"/>
      <c r="X423" s="89"/>
      <c r="Y423" s="89"/>
      <c r="Z423" s="89"/>
      <c r="AA423" s="89"/>
      <c r="AB423" s="89"/>
      <c r="AC423" s="89"/>
      <c r="AD423" s="89"/>
      <c r="AE423" s="89"/>
      <c r="AF423" s="89"/>
      <c r="AG423" s="89"/>
    </row>
    <row r="424" spans="1:33" x14ac:dyDescent="0.25">
      <c r="A424" s="89"/>
      <c r="B424" s="89"/>
      <c r="C424" s="89"/>
      <c r="D424" s="89"/>
      <c r="E424" s="89"/>
      <c r="F424" s="89"/>
      <c r="G424" s="89"/>
      <c r="H424" s="89"/>
      <c r="I424" s="89"/>
      <c r="J424" s="89"/>
      <c r="K424" s="89"/>
      <c r="L424" s="89"/>
      <c r="M424" s="89"/>
      <c r="N424" s="89"/>
      <c r="O424" s="89"/>
      <c r="P424" s="89"/>
      <c r="Q424" s="89"/>
      <c r="R424" s="89"/>
      <c r="S424" s="89"/>
      <c r="T424" s="89"/>
      <c r="U424" s="89"/>
      <c r="V424" s="89"/>
      <c r="W424" s="89"/>
      <c r="X424" s="89"/>
      <c r="Y424" s="89"/>
      <c r="Z424" s="89"/>
      <c r="AA424" s="89"/>
      <c r="AB424" s="89"/>
      <c r="AC424" s="89"/>
      <c r="AD424" s="89"/>
      <c r="AE424" s="89"/>
      <c r="AF424" s="89"/>
      <c r="AG424" s="89"/>
    </row>
    <row r="425" spans="1:33" x14ac:dyDescent="0.25">
      <c r="A425" s="89"/>
      <c r="B425" s="89"/>
      <c r="C425" s="89"/>
      <c r="D425" s="89"/>
      <c r="E425" s="89"/>
      <c r="F425" s="89"/>
      <c r="G425" s="89"/>
      <c r="H425" s="89"/>
      <c r="I425" s="89"/>
      <c r="J425" s="89"/>
      <c r="K425" s="89"/>
      <c r="L425" s="89"/>
      <c r="M425" s="89"/>
      <c r="N425" s="89"/>
      <c r="O425" s="89"/>
      <c r="P425" s="89"/>
      <c r="Q425" s="89"/>
      <c r="R425" s="89"/>
      <c r="S425" s="89"/>
      <c r="T425" s="89"/>
      <c r="U425" s="89"/>
      <c r="V425" s="89"/>
      <c r="W425" s="89"/>
      <c r="X425" s="89"/>
      <c r="Y425" s="89"/>
      <c r="Z425" s="89"/>
      <c r="AA425" s="89"/>
      <c r="AB425" s="89"/>
      <c r="AC425" s="89"/>
      <c r="AD425" s="89"/>
      <c r="AE425" s="89"/>
      <c r="AF425" s="89"/>
      <c r="AG425" s="89"/>
    </row>
    <row r="426" spans="1:33" x14ac:dyDescent="0.25">
      <c r="A426" s="89"/>
      <c r="B426" s="89"/>
      <c r="C426" s="89"/>
      <c r="D426" s="89"/>
      <c r="E426" s="89"/>
      <c r="F426" s="89"/>
      <c r="G426" s="89"/>
      <c r="H426" s="89"/>
      <c r="I426" s="89"/>
      <c r="J426" s="89"/>
      <c r="K426" s="89"/>
      <c r="L426" s="89"/>
      <c r="M426" s="89"/>
      <c r="N426" s="89"/>
      <c r="O426" s="89"/>
      <c r="P426" s="89"/>
      <c r="Q426" s="89"/>
      <c r="R426" s="89"/>
      <c r="S426" s="89"/>
      <c r="T426" s="89"/>
      <c r="U426" s="89"/>
      <c r="V426" s="89"/>
      <c r="W426" s="89"/>
      <c r="X426" s="89"/>
      <c r="Y426" s="89"/>
      <c r="Z426" s="89"/>
      <c r="AA426" s="89"/>
      <c r="AB426" s="89"/>
      <c r="AC426" s="89"/>
      <c r="AD426" s="89"/>
      <c r="AE426" s="89"/>
      <c r="AF426" s="89"/>
      <c r="AG426" s="89"/>
    </row>
    <row r="427" spans="1:33" x14ac:dyDescent="0.25">
      <c r="A427" s="89"/>
      <c r="B427" s="89"/>
      <c r="C427" s="89"/>
      <c r="D427" s="89"/>
      <c r="E427" s="89"/>
      <c r="F427" s="89"/>
      <c r="G427" s="89"/>
      <c r="H427" s="89"/>
      <c r="I427" s="89"/>
      <c r="J427" s="89"/>
      <c r="K427" s="89"/>
      <c r="L427" s="89"/>
      <c r="M427" s="89"/>
      <c r="N427" s="89"/>
      <c r="O427" s="89"/>
      <c r="P427" s="89"/>
      <c r="Q427" s="89"/>
      <c r="R427" s="89"/>
      <c r="S427" s="89"/>
      <c r="T427" s="89"/>
      <c r="U427" s="89"/>
      <c r="V427" s="89"/>
      <c r="W427" s="89"/>
      <c r="X427" s="89"/>
      <c r="Y427" s="89"/>
      <c r="Z427" s="89"/>
      <c r="AA427" s="89"/>
      <c r="AB427" s="89"/>
      <c r="AC427" s="89"/>
      <c r="AD427" s="89"/>
      <c r="AE427" s="89"/>
      <c r="AF427" s="89"/>
      <c r="AG427" s="89"/>
    </row>
    <row r="428" spans="1:33" x14ac:dyDescent="0.25">
      <c r="A428" s="89"/>
      <c r="B428" s="89"/>
      <c r="C428" s="89"/>
      <c r="D428" s="89"/>
      <c r="E428" s="89"/>
      <c r="F428" s="89"/>
      <c r="G428" s="89"/>
      <c r="H428" s="89"/>
      <c r="I428" s="89"/>
      <c r="J428" s="89"/>
      <c r="K428" s="89"/>
      <c r="L428" s="89"/>
      <c r="M428" s="89"/>
      <c r="N428" s="89"/>
      <c r="O428" s="89"/>
      <c r="P428" s="89"/>
      <c r="Q428" s="89"/>
      <c r="R428" s="89"/>
      <c r="S428" s="89"/>
      <c r="T428" s="89"/>
      <c r="U428" s="89"/>
      <c r="V428" s="89"/>
      <c r="W428" s="89"/>
      <c r="X428" s="89"/>
      <c r="Y428" s="89"/>
      <c r="Z428" s="89"/>
      <c r="AA428" s="89"/>
      <c r="AB428" s="89"/>
      <c r="AC428" s="89"/>
      <c r="AD428" s="89"/>
      <c r="AE428" s="89"/>
      <c r="AF428" s="89"/>
      <c r="AG428" s="89"/>
    </row>
    <row r="429" spans="1:33" x14ac:dyDescent="0.25">
      <c r="A429" s="89"/>
      <c r="B429" s="89"/>
      <c r="C429" s="89"/>
      <c r="D429" s="89"/>
      <c r="E429" s="89"/>
      <c r="F429" s="89"/>
      <c r="G429" s="89"/>
      <c r="H429" s="89"/>
      <c r="I429" s="89"/>
      <c r="J429" s="89"/>
      <c r="K429" s="89"/>
      <c r="L429" s="89"/>
      <c r="M429" s="89"/>
      <c r="N429" s="89"/>
      <c r="O429" s="89"/>
      <c r="P429" s="89"/>
      <c r="Q429" s="89"/>
      <c r="R429" s="89"/>
      <c r="S429" s="89"/>
      <c r="T429" s="89"/>
      <c r="U429" s="89"/>
      <c r="V429" s="89"/>
      <c r="W429" s="89"/>
      <c r="X429" s="89"/>
      <c r="Y429" s="89"/>
      <c r="Z429" s="89"/>
      <c r="AA429" s="89"/>
      <c r="AB429" s="89"/>
      <c r="AC429" s="89"/>
      <c r="AD429" s="89"/>
      <c r="AE429" s="89"/>
      <c r="AF429" s="89"/>
      <c r="AG429" s="89"/>
    </row>
    <row r="430" spans="1:33" x14ac:dyDescent="0.25">
      <c r="A430" s="89"/>
      <c r="B430" s="89"/>
      <c r="C430" s="89"/>
      <c r="D430" s="89"/>
      <c r="E430" s="89"/>
      <c r="F430" s="89"/>
      <c r="G430" s="89"/>
      <c r="H430" s="89"/>
      <c r="I430" s="89"/>
      <c r="J430" s="89"/>
      <c r="K430" s="89"/>
      <c r="L430" s="89"/>
      <c r="M430" s="89"/>
      <c r="N430" s="89"/>
      <c r="O430" s="89"/>
      <c r="P430" s="89"/>
      <c r="Q430" s="89"/>
      <c r="R430" s="89"/>
      <c r="S430" s="89"/>
      <c r="T430" s="89"/>
      <c r="U430" s="89"/>
      <c r="V430" s="89"/>
      <c r="W430" s="89"/>
      <c r="X430" s="89"/>
      <c r="Y430" s="89"/>
      <c r="Z430" s="89"/>
      <c r="AA430" s="89"/>
      <c r="AB430" s="89"/>
      <c r="AC430" s="89"/>
      <c r="AD430" s="89"/>
      <c r="AE430" s="89"/>
      <c r="AF430" s="89"/>
      <c r="AG430" s="89"/>
    </row>
    <row r="431" spans="1:33" x14ac:dyDescent="0.25">
      <c r="A431" s="89"/>
      <c r="B431" s="89"/>
      <c r="C431" s="89"/>
      <c r="D431" s="89"/>
      <c r="E431" s="89"/>
      <c r="F431" s="89"/>
      <c r="G431" s="89"/>
      <c r="H431" s="89"/>
      <c r="I431" s="89"/>
      <c r="J431" s="89"/>
      <c r="K431" s="89"/>
      <c r="L431" s="89"/>
      <c r="M431" s="89"/>
      <c r="N431" s="89"/>
      <c r="O431" s="89"/>
      <c r="P431" s="89"/>
      <c r="Q431" s="89"/>
      <c r="R431" s="89"/>
      <c r="S431" s="89"/>
      <c r="T431" s="89"/>
      <c r="U431" s="89"/>
      <c r="V431" s="89"/>
      <c r="W431" s="89"/>
      <c r="X431" s="89"/>
      <c r="Y431" s="89"/>
      <c r="Z431" s="89"/>
      <c r="AA431" s="89"/>
      <c r="AB431" s="89"/>
      <c r="AC431" s="89"/>
      <c r="AD431" s="89"/>
      <c r="AE431" s="89"/>
      <c r="AF431" s="89"/>
      <c r="AG431" s="89"/>
    </row>
    <row r="432" spans="1:33" x14ac:dyDescent="0.25">
      <c r="A432" s="89"/>
      <c r="B432" s="89"/>
      <c r="C432" s="89"/>
      <c r="D432" s="89"/>
      <c r="E432" s="89"/>
      <c r="F432" s="89"/>
      <c r="G432" s="89"/>
      <c r="H432" s="89"/>
      <c r="I432" s="89"/>
      <c r="J432" s="89"/>
      <c r="K432" s="89"/>
      <c r="L432" s="89"/>
      <c r="M432" s="89"/>
      <c r="N432" s="89"/>
      <c r="O432" s="89"/>
      <c r="P432" s="89"/>
      <c r="Q432" s="89"/>
      <c r="R432" s="89"/>
      <c r="S432" s="89"/>
      <c r="T432" s="89"/>
      <c r="U432" s="89"/>
      <c r="V432" s="89"/>
      <c r="W432" s="89"/>
      <c r="X432" s="89"/>
      <c r="Y432" s="89"/>
      <c r="Z432" s="89"/>
      <c r="AA432" s="89"/>
      <c r="AB432" s="89"/>
      <c r="AC432" s="89"/>
      <c r="AD432" s="89"/>
      <c r="AE432" s="89"/>
      <c r="AF432" s="89"/>
      <c r="AG432" s="89"/>
    </row>
    <row r="433" spans="1:33" x14ac:dyDescent="0.25">
      <c r="A433" s="89"/>
      <c r="B433" s="89"/>
      <c r="C433" s="89"/>
      <c r="D433" s="89"/>
      <c r="E433" s="89"/>
      <c r="F433" s="89"/>
      <c r="G433" s="89"/>
      <c r="H433" s="89"/>
      <c r="I433" s="89"/>
      <c r="J433" s="89"/>
      <c r="K433" s="89"/>
      <c r="L433" s="89"/>
      <c r="M433" s="89"/>
      <c r="N433" s="89"/>
      <c r="O433" s="89"/>
      <c r="P433" s="89"/>
      <c r="Q433" s="89"/>
      <c r="R433" s="89"/>
      <c r="S433" s="89"/>
      <c r="T433" s="89"/>
      <c r="U433" s="89"/>
      <c r="V433" s="89"/>
      <c r="W433" s="89"/>
      <c r="X433" s="89"/>
      <c r="Y433" s="89"/>
      <c r="Z433" s="89"/>
      <c r="AA433" s="89"/>
      <c r="AB433" s="89"/>
      <c r="AC433" s="89"/>
      <c r="AD433" s="89"/>
      <c r="AE433" s="89"/>
      <c r="AF433" s="89"/>
      <c r="AG433" s="89"/>
    </row>
    <row r="434" spans="1:33" x14ac:dyDescent="0.25">
      <c r="A434" s="89"/>
      <c r="B434" s="89"/>
      <c r="C434" s="89"/>
      <c r="D434" s="89"/>
      <c r="E434" s="89"/>
      <c r="F434" s="89"/>
      <c r="G434" s="89"/>
      <c r="H434" s="89"/>
      <c r="I434" s="89"/>
      <c r="J434" s="89"/>
      <c r="K434" s="89"/>
      <c r="L434" s="89"/>
      <c r="M434" s="89"/>
      <c r="N434" s="89"/>
      <c r="O434" s="89"/>
      <c r="P434" s="89"/>
      <c r="Q434" s="89"/>
      <c r="R434" s="89"/>
      <c r="S434" s="89"/>
      <c r="T434" s="89"/>
      <c r="U434" s="89"/>
      <c r="V434" s="89"/>
      <c r="W434" s="89"/>
      <c r="X434" s="89"/>
      <c r="Y434" s="89"/>
      <c r="Z434" s="89"/>
      <c r="AA434" s="89"/>
      <c r="AB434" s="89"/>
      <c r="AC434" s="89"/>
      <c r="AD434" s="89"/>
      <c r="AE434" s="89"/>
      <c r="AF434" s="89"/>
      <c r="AG434" s="89"/>
    </row>
    <row r="435" spans="1:33" x14ac:dyDescent="0.25">
      <c r="A435" s="89"/>
      <c r="B435" s="89"/>
      <c r="C435" s="89"/>
      <c r="D435" s="89"/>
      <c r="E435" s="89"/>
      <c r="F435" s="89"/>
      <c r="G435" s="89"/>
      <c r="H435" s="89"/>
      <c r="I435" s="89"/>
      <c r="J435" s="89"/>
      <c r="K435" s="89"/>
      <c r="L435" s="89"/>
      <c r="M435" s="89"/>
      <c r="N435" s="89"/>
      <c r="O435" s="89"/>
      <c r="P435" s="89"/>
      <c r="Q435" s="89"/>
      <c r="R435" s="89"/>
      <c r="S435" s="89"/>
      <c r="T435" s="89"/>
      <c r="U435" s="89"/>
      <c r="V435" s="89"/>
      <c r="W435" s="89"/>
      <c r="X435" s="89"/>
      <c r="Y435" s="89"/>
      <c r="Z435" s="89"/>
      <c r="AA435" s="89"/>
      <c r="AB435" s="89"/>
      <c r="AC435" s="89"/>
      <c r="AD435" s="89"/>
      <c r="AE435" s="89"/>
      <c r="AF435" s="89"/>
      <c r="AG435" s="89"/>
    </row>
    <row r="436" spans="1:33" x14ac:dyDescent="0.25">
      <c r="A436" s="89"/>
      <c r="B436" s="89"/>
      <c r="C436" s="89"/>
      <c r="D436" s="89"/>
      <c r="E436" s="89"/>
      <c r="F436" s="89"/>
      <c r="G436" s="89"/>
      <c r="H436" s="89"/>
      <c r="I436" s="89"/>
      <c r="J436" s="89"/>
      <c r="K436" s="89"/>
      <c r="L436" s="89"/>
      <c r="M436" s="89"/>
      <c r="N436" s="89"/>
      <c r="O436" s="89"/>
      <c r="P436" s="89"/>
      <c r="Q436" s="89"/>
      <c r="R436" s="89"/>
      <c r="S436" s="89"/>
      <c r="T436" s="89"/>
      <c r="U436" s="89"/>
      <c r="V436" s="89"/>
      <c r="W436" s="89"/>
      <c r="X436" s="89"/>
      <c r="Y436" s="89"/>
      <c r="Z436" s="89"/>
      <c r="AA436" s="89"/>
      <c r="AB436" s="89"/>
      <c r="AC436" s="89"/>
      <c r="AD436" s="89"/>
      <c r="AE436" s="89"/>
      <c r="AF436" s="89"/>
      <c r="AG436" s="89"/>
    </row>
    <row r="437" spans="1:33" x14ac:dyDescent="0.25">
      <c r="A437" s="89"/>
      <c r="B437" s="89"/>
      <c r="C437" s="89"/>
      <c r="D437" s="89"/>
      <c r="E437" s="89"/>
      <c r="F437" s="89"/>
      <c r="G437" s="89"/>
      <c r="H437" s="89"/>
      <c r="I437" s="89"/>
      <c r="J437" s="89"/>
      <c r="K437" s="89"/>
      <c r="L437" s="89"/>
      <c r="M437" s="89"/>
      <c r="N437" s="89"/>
      <c r="O437" s="89"/>
      <c r="P437" s="89"/>
      <c r="Q437" s="89"/>
      <c r="R437" s="89"/>
      <c r="S437" s="89"/>
      <c r="T437" s="89"/>
      <c r="U437" s="89"/>
      <c r="V437" s="89"/>
      <c r="W437" s="89"/>
      <c r="X437" s="89"/>
      <c r="Y437" s="89"/>
      <c r="Z437" s="89"/>
      <c r="AA437" s="89"/>
      <c r="AB437" s="89"/>
      <c r="AC437" s="89"/>
      <c r="AD437" s="89"/>
      <c r="AE437" s="89"/>
      <c r="AF437" s="89"/>
      <c r="AG437" s="89"/>
    </row>
    <row r="438" spans="1:33" x14ac:dyDescent="0.25">
      <c r="A438" s="89"/>
      <c r="B438" s="89"/>
      <c r="C438" s="89"/>
      <c r="D438" s="89"/>
      <c r="E438" s="89"/>
      <c r="F438" s="89"/>
      <c r="G438" s="89"/>
      <c r="H438" s="89"/>
      <c r="I438" s="89"/>
      <c r="J438" s="89"/>
      <c r="K438" s="89"/>
      <c r="L438" s="89"/>
      <c r="M438" s="89"/>
      <c r="N438" s="89"/>
      <c r="O438" s="89"/>
      <c r="P438" s="89"/>
      <c r="Q438" s="89"/>
      <c r="R438" s="89"/>
      <c r="S438" s="89"/>
      <c r="T438" s="89"/>
      <c r="U438" s="89"/>
      <c r="V438" s="89"/>
      <c r="W438" s="89"/>
      <c r="X438" s="89"/>
      <c r="Y438" s="89"/>
      <c r="Z438" s="89"/>
      <c r="AA438" s="89"/>
      <c r="AB438" s="89"/>
      <c r="AC438" s="89"/>
      <c r="AD438" s="89"/>
      <c r="AE438" s="89"/>
      <c r="AF438" s="89"/>
      <c r="AG438" s="89"/>
    </row>
    <row r="439" spans="1:33" x14ac:dyDescent="0.25">
      <c r="A439" s="89"/>
      <c r="B439" s="89"/>
      <c r="C439" s="89"/>
      <c r="D439" s="89"/>
      <c r="E439" s="89"/>
      <c r="F439" s="89"/>
      <c r="G439" s="89"/>
      <c r="H439" s="89"/>
      <c r="I439" s="89"/>
      <c r="J439" s="89"/>
      <c r="K439" s="89"/>
      <c r="L439" s="89"/>
      <c r="M439" s="89"/>
      <c r="N439" s="89"/>
      <c r="O439" s="89"/>
      <c r="P439" s="89"/>
      <c r="Q439" s="89"/>
      <c r="R439" s="89"/>
      <c r="S439" s="89"/>
      <c r="T439" s="89"/>
      <c r="U439" s="89"/>
      <c r="V439" s="89"/>
      <c r="W439" s="89"/>
      <c r="X439" s="89"/>
      <c r="Y439" s="89"/>
      <c r="Z439" s="89"/>
      <c r="AA439" s="89"/>
      <c r="AB439" s="89"/>
      <c r="AC439" s="89"/>
      <c r="AD439" s="89"/>
      <c r="AE439" s="89"/>
      <c r="AF439" s="89"/>
      <c r="AG439" s="89"/>
    </row>
    <row r="440" spans="1:33" x14ac:dyDescent="0.25">
      <c r="A440" s="89"/>
      <c r="B440" s="89"/>
      <c r="C440" s="89"/>
      <c r="D440" s="89"/>
      <c r="E440" s="89"/>
      <c r="F440" s="89"/>
      <c r="G440" s="89"/>
      <c r="H440" s="89"/>
      <c r="I440" s="89"/>
      <c r="J440" s="89"/>
      <c r="K440" s="89"/>
      <c r="L440" s="89"/>
      <c r="M440" s="89"/>
      <c r="N440" s="89"/>
      <c r="O440" s="89"/>
      <c r="P440" s="89"/>
      <c r="Q440" s="89"/>
      <c r="R440" s="89"/>
      <c r="S440" s="89"/>
      <c r="T440" s="89"/>
      <c r="U440" s="89"/>
      <c r="V440" s="89"/>
      <c r="W440" s="89"/>
      <c r="X440" s="89"/>
      <c r="Y440" s="89"/>
      <c r="Z440" s="89"/>
      <c r="AA440" s="89"/>
      <c r="AB440" s="89"/>
      <c r="AC440" s="89"/>
      <c r="AD440" s="89"/>
      <c r="AE440" s="89"/>
      <c r="AF440" s="89"/>
      <c r="AG440" s="89"/>
    </row>
    <row r="441" spans="1:33" x14ac:dyDescent="0.25">
      <c r="A441" s="89"/>
      <c r="B441" s="89"/>
      <c r="C441" s="89"/>
      <c r="D441" s="89"/>
      <c r="E441" s="89"/>
      <c r="F441" s="89"/>
      <c r="G441" s="89"/>
      <c r="H441" s="89"/>
      <c r="I441" s="89"/>
      <c r="J441" s="89"/>
      <c r="K441" s="89"/>
      <c r="L441" s="89"/>
      <c r="M441" s="89"/>
      <c r="N441" s="89"/>
      <c r="O441" s="89"/>
      <c r="P441" s="89"/>
      <c r="Q441" s="89"/>
      <c r="R441" s="89"/>
      <c r="S441" s="89"/>
      <c r="T441" s="89"/>
      <c r="U441" s="89"/>
      <c r="V441" s="89"/>
      <c r="W441" s="89"/>
      <c r="X441" s="89"/>
      <c r="Y441" s="89"/>
      <c r="Z441" s="89"/>
      <c r="AA441" s="89"/>
      <c r="AB441" s="89"/>
      <c r="AC441" s="89"/>
      <c r="AD441" s="89"/>
      <c r="AE441" s="89"/>
      <c r="AF441" s="89"/>
      <c r="AG441" s="89"/>
    </row>
    <row r="442" spans="1:33" x14ac:dyDescent="0.25">
      <c r="A442" s="89"/>
      <c r="B442" s="89"/>
      <c r="C442" s="89"/>
      <c r="D442" s="89"/>
      <c r="E442" s="89"/>
      <c r="F442" s="89"/>
      <c r="G442" s="89"/>
      <c r="H442" s="89"/>
      <c r="I442" s="89"/>
      <c r="J442" s="89"/>
      <c r="K442" s="89"/>
      <c r="L442" s="89"/>
      <c r="M442" s="89"/>
      <c r="N442" s="89"/>
      <c r="O442" s="89"/>
      <c r="P442" s="89"/>
      <c r="Q442" s="89"/>
      <c r="R442" s="89"/>
      <c r="S442" s="89"/>
      <c r="T442" s="89"/>
      <c r="U442" s="89"/>
      <c r="V442" s="89"/>
      <c r="W442" s="89"/>
      <c r="X442" s="89"/>
      <c r="Y442" s="89"/>
      <c r="Z442" s="89"/>
      <c r="AA442" s="89"/>
      <c r="AB442" s="89"/>
      <c r="AC442" s="89"/>
      <c r="AD442" s="89"/>
      <c r="AE442" s="89"/>
      <c r="AF442" s="89"/>
      <c r="AG442" s="89"/>
    </row>
    <row r="443" spans="1:33" x14ac:dyDescent="0.25">
      <c r="A443" s="89"/>
      <c r="B443" s="89"/>
      <c r="C443" s="89"/>
      <c r="D443" s="89"/>
      <c r="E443" s="89"/>
      <c r="F443" s="89"/>
      <c r="G443" s="89"/>
      <c r="H443" s="89"/>
      <c r="I443" s="89"/>
      <c r="J443" s="89"/>
      <c r="K443" s="89"/>
      <c r="L443" s="89"/>
      <c r="M443" s="89"/>
      <c r="N443" s="89"/>
      <c r="O443" s="89"/>
      <c r="P443" s="89"/>
      <c r="Q443" s="89"/>
      <c r="R443" s="89"/>
      <c r="S443" s="89"/>
      <c r="T443" s="89"/>
      <c r="U443" s="89"/>
      <c r="V443" s="89"/>
      <c r="W443" s="89"/>
      <c r="X443" s="89"/>
      <c r="Y443" s="89"/>
      <c r="Z443" s="89"/>
      <c r="AA443" s="89"/>
      <c r="AB443" s="89"/>
      <c r="AC443" s="89"/>
      <c r="AD443" s="89"/>
      <c r="AE443" s="89"/>
      <c r="AF443" s="89"/>
      <c r="AG443" s="89"/>
    </row>
    <row r="444" spans="1:33" x14ac:dyDescent="0.25">
      <c r="A444" s="89"/>
      <c r="B444" s="89"/>
      <c r="C444" s="89"/>
      <c r="D444" s="89"/>
      <c r="E444" s="89"/>
      <c r="F444" s="89"/>
      <c r="G444" s="89"/>
      <c r="H444" s="89"/>
      <c r="I444" s="89"/>
      <c r="J444" s="89"/>
      <c r="K444" s="89"/>
      <c r="L444" s="89"/>
      <c r="M444" s="89"/>
      <c r="N444" s="89"/>
      <c r="O444" s="89"/>
      <c r="P444" s="89"/>
      <c r="Q444" s="89"/>
      <c r="R444" s="89"/>
      <c r="S444" s="89"/>
      <c r="T444" s="89"/>
      <c r="U444" s="89"/>
      <c r="V444" s="89"/>
      <c r="W444" s="89"/>
      <c r="X444" s="89"/>
      <c r="Y444" s="89"/>
      <c r="Z444" s="89"/>
      <c r="AA444" s="89"/>
      <c r="AB444" s="89"/>
      <c r="AC444" s="89"/>
      <c r="AD444" s="89"/>
      <c r="AE444" s="89"/>
      <c r="AF444" s="89"/>
      <c r="AG444" s="89"/>
    </row>
    <row r="445" spans="1:33" x14ac:dyDescent="0.25">
      <c r="A445" s="89"/>
      <c r="B445" s="89"/>
      <c r="C445" s="89"/>
      <c r="D445" s="89"/>
      <c r="E445" s="89"/>
      <c r="F445" s="89"/>
      <c r="G445" s="89"/>
      <c r="H445" s="89"/>
      <c r="I445" s="89"/>
      <c r="J445" s="89"/>
      <c r="K445" s="89"/>
      <c r="L445" s="89"/>
      <c r="M445" s="89"/>
      <c r="N445" s="89"/>
      <c r="O445" s="89"/>
      <c r="P445" s="89"/>
      <c r="Q445" s="89"/>
      <c r="R445" s="89"/>
      <c r="S445" s="89"/>
      <c r="T445" s="89"/>
      <c r="U445" s="89"/>
      <c r="V445" s="89"/>
      <c r="W445" s="89"/>
      <c r="X445" s="89"/>
      <c r="Y445" s="89"/>
      <c r="Z445" s="89"/>
      <c r="AA445" s="89"/>
      <c r="AB445" s="89"/>
      <c r="AC445" s="89"/>
      <c r="AD445" s="89"/>
      <c r="AE445" s="89"/>
      <c r="AF445" s="89"/>
      <c r="AG445" s="89"/>
    </row>
    <row r="446" spans="1:33" x14ac:dyDescent="0.25">
      <c r="A446" s="89"/>
      <c r="B446" s="89"/>
      <c r="C446" s="89"/>
      <c r="D446" s="89"/>
      <c r="E446" s="89"/>
      <c r="F446" s="89"/>
      <c r="G446" s="89"/>
      <c r="H446" s="89"/>
      <c r="I446" s="89"/>
      <c r="J446" s="89"/>
      <c r="K446" s="89"/>
      <c r="L446" s="89"/>
      <c r="M446" s="89"/>
      <c r="N446" s="89"/>
      <c r="O446" s="89"/>
      <c r="P446" s="89"/>
      <c r="Q446" s="89"/>
      <c r="R446" s="89"/>
      <c r="S446" s="89"/>
      <c r="T446" s="89"/>
      <c r="U446" s="89"/>
      <c r="V446" s="89"/>
      <c r="W446" s="89"/>
      <c r="X446" s="89"/>
      <c r="Y446" s="89"/>
      <c r="Z446" s="89"/>
      <c r="AA446" s="89"/>
      <c r="AB446" s="89"/>
      <c r="AC446" s="89"/>
      <c r="AD446" s="89"/>
      <c r="AE446" s="89"/>
      <c r="AF446" s="89"/>
      <c r="AG446" s="89"/>
    </row>
    <row r="447" spans="1:33" x14ac:dyDescent="0.25">
      <c r="A447" s="89"/>
      <c r="B447" s="89"/>
      <c r="C447" s="89"/>
      <c r="D447" s="89"/>
      <c r="E447" s="89"/>
      <c r="F447" s="89"/>
      <c r="G447" s="89"/>
      <c r="H447" s="89"/>
      <c r="I447" s="89"/>
      <c r="J447" s="89"/>
      <c r="K447" s="89"/>
      <c r="L447" s="89"/>
      <c r="M447" s="89"/>
      <c r="N447" s="89"/>
      <c r="O447" s="89"/>
      <c r="P447" s="89"/>
      <c r="Q447" s="89"/>
      <c r="R447" s="89"/>
      <c r="S447" s="89"/>
      <c r="T447" s="89"/>
      <c r="U447" s="89"/>
      <c r="V447" s="89"/>
      <c r="W447" s="89"/>
      <c r="X447" s="89"/>
      <c r="Y447" s="89"/>
      <c r="Z447" s="89"/>
      <c r="AA447" s="89"/>
      <c r="AB447" s="89"/>
      <c r="AC447" s="89"/>
      <c r="AD447" s="89"/>
      <c r="AE447" s="89"/>
      <c r="AF447" s="89"/>
      <c r="AG447" s="89"/>
    </row>
    <row r="448" spans="1:33" x14ac:dyDescent="0.25">
      <c r="A448" s="89"/>
      <c r="B448" s="89"/>
      <c r="C448" s="89"/>
      <c r="D448" s="89"/>
      <c r="E448" s="89"/>
      <c r="F448" s="89"/>
      <c r="G448" s="89"/>
      <c r="H448" s="89"/>
      <c r="I448" s="89"/>
      <c r="J448" s="89"/>
      <c r="K448" s="89"/>
      <c r="L448" s="89"/>
      <c r="M448" s="89"/>
      <c r="N448" s="89"/>
      <c r="O448" s="89"/>
      <c r="P448" s="89"/>
      <c r="Q448" s="89"/>
      <c r="R448" s="89"/>
      <c r="S448" s="89"/>
      <c r="T448" s="89"/>
      <c r="U448" s="89"/>
      <c r="V448" s="89"/>
      <c r="W448" s="89"/>
      <c r="X448" s="89"/>
      <c r="Y448" s="89"/>
      <c r="Z448" s="89"/>
      <c r="AA448" s="89"/>
      <c r="AB448" s="89"/>
      <c r="AC448" s="89"/>
      <c r="AD448" s="89"/>
      <c r="AE448" s="89"/>
      <c r="AF448" s="89"/>
      <c r="AG448" s="89"/>
    </row>
    <row r="449" spans="1:33" x14ac:dyDescent="0.25">
      <c r="A449" s="89"/>
      <c r="B449" s="89"/>
      <c r="C449" s="89"/>
      <c r="D449" s="89"/>
      <c r="E449" s="89"/>
      <c r="F449" s="89"/>
      <c r="G449" s="89"/>
      <c r="H449" s="89"/>
      <c r="I449" s="89"/>
      <c r="J449" s="89"/>
      <c r="K449" s="89"/>
      <c r="L449" s="89"/>
      <c r="M449" s="89"/>
      <c r="N449" s="89"/>
      <c r="O449" s="89"/>
      <c r="P449" s="89"/>
      <c r="Q449" s="89"/>
      <c r="R449" s="89"/>
      <c r="S449" s="89"/>
      <c r="T449" s="89"/>
      <c r="U449" s="89"/>
      <c r="V449" s="89"/>
      <c r="W449" s="89"/>
      <c r="X449" s="89"/>
      <c r="Y449" s="89"/>
      <c r="Z449" s="89"/>
      <c r="AA449" s="89"/>
      <c r="AB449" s="89"/>
      <c r="AC449" s="89"/>
      <c r="AD449" s="89"/>
      <c r="AE449" s="89"/>
      <c r="AF449" s="89"/>
      <c r="AG449" s="89"/>
    </row>
    <row r="450" spans="1:33" x14ac:dyDescent="0.25">
      <c r="A450" s="89"/>
      <c r="B450" s="89"/>
      <c r="C450" s="89"/>
      <c r="D450" s="89"/>
      <c r="E450" s="89"/>
      <c r="F450" s="89"/>
      <c r="G450" s="89"/>
      <c r="H450" s="89"/>
      <c r="I450" s="89"/>
      <c r="J450" s="89"/>
      <c r="K450" s="89"/>
      <c r="L450" s="89"/>
      <c r="M450" s="89"/>
      <c r="N450" s="89"/>
      <c r="O450" s="89"/>
      <c r="P450" s="89"/>
      <c r="Q450" s="89"/>
      <c r="R450" s="89"/>
      <c r="S450" s="89"/>
      <c r="T450" s="89"/>
      <c r="U450" s="89"/>
      <c r="V450" s="89"/>
      <c r="W450" s="89"/>
      <c r="X450" s="89"/>
      <c r="Y450" s="89"/>
      <c r="Z450" s="89"/>
      <c r="AA450" s="89"/>
      <c r="AB450" s="89"/>
      <c r="AC450" s="89"/>
      <c r="AD450" s="89"/>
      <c r="AE450" s="89"/>
      <c r="AF450" s="89"/>
      <c r="AG450" s="89"/>
    </row>
    <row r="451" spans="1:33" x14ac:dyDescent="0.25">
      <c r="A451" s="89"/>
      <c r="B451" s="89"/>
      <c r="C451" s="89"/>
      <c r="D451" s="89"/>
      <c r="E451" s="89"/>
      <c r="F451" s="89"/>
      <c r="G451" s="89"/>
      <c r="H451" s="89"/>
      <c r="I451" s="89"/>
      <c r="J451" s="89"/>
      <c r="K451" s="89"/>
      <c r="L451" s="89"/>
      <c r="M451" s="89"/>
      <c r="N451" s="89"/>
      <c r="O451" s="89"/>
      <c r="P451" s="89"/>
      <c r="Q451" s="89"/>
      <c r="R451" s="89"/>
      <c r="S451" s="89"/>
      <c r="T451" s="89"/>
      <c r="U451" s="89"/>
      <c r="V451" s="89"/>
      <c r="W451" s="89"/>
      <c r="X451" s="89"/>
      <c r="Y451" s="89"/>
      <c r="Z451" s="89"/>
      <c r="AA451" s="89"/>
      <c r="AB451" s="89"/>
      <c r="AC451" s="89"/>
      <c r="AD451" s="89"/>
      <c r="AE451" s="89"/>
      <c r="AF451" s="89"/>
      <c r="AG451" s="89"/>
    </row>
    <row r="452" spans="1:33" x14ac:dyDescent="0.25">
      <c r="A452" s="89"/>
      <c r="B452" s="89"/>
      <c r="C452" s="89"/>
      <c r="D452" s="89"/>
      <c r="E452" s="89"/>
      <c r="F452" s="89"/>
      <c r="G452" s="89"/>
      <c r="H452" s="89"/>
      <c r="I452" s="89"/>
      <c r="J452" s="89"/>
      <c r="K452" s="89"/>
      <c r="L452" s="89"/>
      <c r="M452" s="89"/>
      <c r="N452" s="89"/>
      <c r="O452" s="89"/>
      <c r="P452" s="89"/>
      <c r="Q452" s="89"/>
      <c r="R452" s="89"/>
      <c r="S452" s="89"/>
      <c r="T452" s="89"/>
      <c r="U452" s="89"/>
      <c r="V452" s="89"/>
      <c r="W452" s="89"/>
      <c r="X452" s="89"/>
      <c r="Y452" s="89"/>
      <c r="Z452" s="89"/>
      <c r="AA452" s="89"/>
      <c r="AB452" s="89"/>
      <c r="AC452" s="89"/>
      <c r="AD452" s="89"/>
      <c r="AE452" s="89"/>
      <c r="AF452" s="89"/>
      <c r="AG452" s="89"/>
    </row>
    <row r="453" spans="1:33" x14ac:dyDescent="0.25">
      <c r="A453" s="89"/>
      <c r="B453" s="89"/>
      <c r="C453" s="89"/>
      <c r="D453" s="89"/>
      <c r="E453" s="89"/>
      <c r="F453" s="89"/>
      <c r="G453" s="89"/>
      <c r="H453" s="89"/>
      <c r="I453" s="89"/>
      <c r="J453" s="89"/>
      <c r="K453" s="89"/>
      <c r="L453" s="89"/>
      <c r="M453" s="89"/>
      <c r="N453" s="89"/>
      <c r="O453" s="89"/>
      <c r="P453" s="89"/>
      <c r="Q453" s="89"/>
      <c r="R453" s="89"/>
      <c r="S453" s="89"/>
      <c r="T453" s="89"/>
      <c r="U453" s="89"/>
      <c r="V453" s="89"/>
      <c r="W453" s="89"/>
      <c r="X453" s="89"/>
      <c r="Y453" s="89"/>
      <c r="Z453" s="89"/>
      <c r="AA453" s="89"/>
      <c r="AB453" s="89"/>
      <c r="AC453" s="89"/>
      <c r="AD453" s="89"/>
      <c r="AE453" s="89"/>
      <c r="AF453" s="89"/>
      <c r="AG453" s="89"/>
    </row>
    <row r="454" spans="1:33" x14ac:dyDescent="0.25">
      <c r="A454" s="89"/>
      <c r="B454" s="89"/>
      <c r="C454" s="89"/>
      <c r="D454" s="89"/>
      <c r="E454" s="89"/>
      <c r="F454" s="89"/>
      <c r="G454" s="89"/>
      <c r="H454" s="89"/>
      <c r="I454" s="89"/>
      <c r="J454" s="89"/>
      <c r="K454" s="89"/>
      <c r="L454" s="89"/>
      <c r="M454" s="89"/>
      <c r="N454" s="89"/>
      <c r="O454" s="89"/>
      <c r="P454" s="89"/>
      <c r="Q454" s="89"/>
      <c r="R454" s="89"/>
      <c r="S454" s="89"/>
      <c r="T454" s="89"/>
      <c r="U454" s="89"/>
      <c r="V454" s="89"/>
      <c r="W454" s="89"/>
      <c r="X454" s="89"/>
      <c r="Y454" s="89"/>
      <c r="Z454" s="89"/>
      <c r="AA454" s="89"/>
      <c r="AB454" s="89"/>
      <c r="AC454" s="89"/>
      <c r="AD454" s="89"/>
      <c r="AE454" s="89"/>
      <c r="AF454" s="89"/>
      <c r="AG454" s="89"/>
    </row>
    <row r="455" spans="1:33" x14ac:dyDescent="0.25">
      <c r="A455" s="89"/>
      <c r="B455" s="89"/>
      <c r="C455" s="89"/>
      <c r="D455" s="89"/>
      <c r="E455" s="89"/>
      <c r="F455" s="89"/>
      <c r="G455" s="89"/>
      <c r="H455" s="89"/>
      <c r="I455" s="89"/>
      <c r="J455" s="89"/>
      <c r="K455" s="89"/>
      <c r="L455" s="89"/>
      <c r="M455" s="89"/>
      <c r="N455" s="89"/>
      <c r="O455" s="89"/>
      <c r="P455" s="89"/>
      <c r="Q455" s="89"/>
      <c r="R455" s="89"/>
      <c r="S455" s="89"/>
      <c r="T455" s="89"/>
      <c r="U455" s="89"/>
      <c r="V455" s="89"/>
      <c r="W455" s="89"/>
      <c r="X455" s="89"/>
      <c r="Y455" s="89"/>
      <c r="Z455" s="89"/>
      <c r="AA455" s="89"/>
      <c r="AB455" s="89"/>
      <c r="AC455" s="89"/>
      <c r="AD455" s="89"/>
      <c r="AE455" s="89"/>
      <c r="AF455" s="89"/>
      <c r="AG455" s="89"/>
    </row>
    <row r="456" spans="1:33" x14ac:dyDescent="0.25">
      <c r="A456" s="89"/>
      <c r="B456" s="89"/>
      <c r="C456" s="89"/>
      <c r="D456" s="89"/>
      <c r="E456" s="89"/>
      <c r="F456" s="89"/>
      <c r="G456" s="89"/>
      <c r="H456" s="89"/>
      <c r="I456" s="89"/>
      <c r="J456" s="89"/>
      <c r="K456" s="89"/>
      <c r="L456" s="89"/>
      <c r="M456" s="89"/>
      <c r="N456" s="89"/>
      <c r="O456" s="89"/>
      <c r="P456" s="89"/>
      <c r="Q456" s="89"/>
      <c r="R456" s="89"/>
      <c r="S456" s="89"/>
      <c r="T456" s="89"/>
      <c r="U456" s="89"/>
      <c r="V456" s="89"/>
      <c r="W456" s="89"/>
      <c r="X456" s="89"/>
      <c r="Y456" s="89"/>
      <c r="Z456" s="89"/>
      <c r="AA456" s="89"/>
      <c r="AB456" s="89"/>
      <c r="AC456" s="89"/>
      <c r="AD456" s="89"/>
      <c r="AE456" s="89"/>
      <c r="AF456" s="89"/>
      <c r="AG456" s="89"/>
    </row>
    <row r="457" spans="1:33" x14ac:dyDescent="0.25">
      <c r="A457" s="89"/>
      <c r="B457" s="89"/>
      <c r="C457" s="89"/>
      <c r="D457" s="89"/>
      <c r="E457" s="89"/>
      <c r="F457" s="89"/>
      <c r="G457" s="89"/>
      <c r="H457" s="89"/>
      <c r="I457" s="89"/>
      <c r="J457" s="89"/>
      <c r="K457" s="89"/>
      <c r="L457" s="89"/>
      <c r="M457" s="89"/>
      <c r="N457" s="89"/>
      <c r="O457" s="89"/>
      <c r="P457" s="89"/>
      <c r="Q457" s="89"/>
      <c r="R457" s="89"/>
      <c r="S457" s="89"/>
      <c r="T457" s="89"/>
      <c r="U457" s="89"/>
      <c r="V457" s="89"/>
      <c r="W457" s="89"/>
      <c r="X457" s="89"/>
      <c r="Y457" s="89"/>
      <c r="Z457" s="89"/>
      <c r="AA457" s="89"/>
      <c r="AB457" s="89"/>
      <c r="AC457" s="89"/>
      <c r="AD457" s="89"/>
      <c r="AE457" s="89"/>
      <c r="AF457" s="89"/>
      <c r="AG457" s="89"/>
    </row>
    <row r="458" spans="1:33" x14ac:dyDescent="0.25">
      <c r="A458" s="89"/>
      <c r="B458" s="89"/>
      <c r="C458" s="89"/>
      <c r="D458" s="89"/>
      <c r="E458" s="89"/>
      <c r="F458" s="89"/>
      <c r="G458" s="89"/>
      <c r="H458" s="89"/>
      <c r="I458" s="89"/>
      <c r="J458" s="89"/>
      <c r="K458" s="89"/>
      <c r="L458" s="89"/>
      <c r="M458" s="89"/>
      <c r="N458" s="89"/>
      <c r="O458" s="89"/>
      <c r="P458" s="89"/>
      <c r="Q458" s="89"/>
      <c r="R458" s="89"/>
      <c r="S458" s="89"/>
      <c r="T458" s="89"/>
      <c r="U458" s="89"/>
      <c r="V458" s="89"/>
      <c r="W458" s="89"/>
      <c r="X458" s="89"/>
      <c r="Y458" s="89"/>
      <c r="Z458" s="89"/>
      <c r="AA458" s="89"/>
      <c r="AB458" s="89"/>
      <c r="AC458" s="89"/>
      <c r="AD458" s="89"/>
      <c r="AE458" s="89"/>
      <c r="AF458" s="89"/>
      <c r="AG458" s="89"/>
    </row>
    <row r="459" spans="1:33" x14ac:dyDescent="0.25">
      <c r="A459" s="89"/>
      <c r="B459" s="89"/>
      <c r="C459" s="89"/>
      <c r="D459" s="89"/>
      <c r="E459" s="89"/>
      <c r="F459" s="89"/>
      <c r="G459" s="89"/>
      <c r="H459" s="89"/>
      <c r="I459" s="89"/>
      <c r="J459" s="89"/>
      <c r="K459" s="89"/>
      <c r="L459" s="89"/>
      <c r="M459" s="89"/>
      <c r="N459" s="89"/>
      <c r="O459" s="89"/>
      <c r="P459" s="89"/>
      <c r="Q459" s="89"/>
      <c r="R459" s="89"/>
      <c r="S459" s="89"/>
      <c r="T459" s="89"/>
      <c r="U459" s="89"/>
      <c r="V459" s="89"/>
      <c r="W459" s="89"/>
      <c r="X459" s="89"/>
      <c r="Y459" s="89"/>
      <c r="Z459" s="89"/>
      <c r="AA459" s="89"/>
      <c r="AB459" s="89"/>
      <c r="AC459" s="89"/>
      <c r="AD459" s="89"/>
      <c r="AE459" s="89"/>
      <c r="AF459" s="89"/>
      <c r="AG459" s="89"/>
    </row>
    <row r="460" spans="1:33" x14ac:dyDescent="0.25">
      <c r="A460" s="89"/>
      <c r="B460" s="89"/>
      <c r="C460" s="89"/>
      <c r="D460" s="89"/>
      <c r="E460" s="89"/>
      <c r="F460" s="89"/>
      <c r="G460" s="89"/>
      <c r="H460" s="89"/>
      <c r="I460" s="89"/>
      <c r="J460" s="89"/>
      <c r="K460" s="89"/>
      <c r="L460" s="89"/>
      <c r="M460" s="89"/>
      <c r="N460" s="89"/>
      <c r="O460" s="89"/>
      <c r="P460" s="89"/>
      <c r="Q460" s="89"/>
      <c r="R460" s="89"/>
      <c r="S460" s="89"/>
      <c r="T460" s="89"/>
      <c r="U460" s="89"/>
      <c r="V460" s="89"/>
      <c r="W460" s="89"/>
      <c r="X460" s="89"/>
      <c r="Y460" s="89"/>
      <c r="Z460" s="89"/>
      <c r="AA460" s="89"/>
      <c r="AB460" s="89"/>
      <c r="AC460" s="89"/>
      <c r="AD460" s="89"/>
      <c r="AE460" s="89"/>
      <c r="AF460" s="89"/>
      <c r="AG460" s="89"/>
    </row>
    <row r="461" spans="1:33" x14ac:dyDescent="0.25">
      <c r="A461" s="89"/>
      <c r="B461" s="89"/>
      <c r="C461" s="89"/>
      <c r="D461" s="89"/>
      <c r="E461" s="89"/>
      <c r="F461" s="89"/>
      <c r="G461" s="89"/>
      <c r="H461" s="89"/>
      <c r="I461" s="89"/>
      <c r="J461" s="89"/>
      <c r="K461" s="89"/>
      <c r="L461" s="89"/>
      <c r="M461" s="89"/>
      <c r="N461" s="89"/>
      <c r="O461" s="89"/>
      <c r="P461" s="89"/>
      <c r="Q461" s="89"/>
      <c r="R461" s="89"/>
      <c r="S461" s="89"/>
      <c r="T461" s="89"/>
      <c r="U461" s="89"/>
      <c r="V461" s="89"/>
      <c r="W461" s="89"/>
      <c r="X461" s="89"/>
      <c r="Y461" s="89"/>
      <c r="Z461" s="89"/>
      <c r="AA461" s="89"/>
      <c r="AB461" s="89"/>
      <c r="AC461" s="89"/>
      <c r="AD461" s="89"/>
      <c r="AE461" s="89"/>
      <c r="AF461" s="89"/>
      <c r="AG461" s="89"/>
    </row>
    <row r="462" spans="1:33" x14ac:dyDescent="0.25">
      <c r="A462" s="89"/>
      <c r="B462" s="89"/>
      <c r="C462" s="89"/>
      <c r="D462" s="89"/>
      <c r="E462" s="89"/>
      <c r="F462" s="89"/>
      <c r="G462" s="89"/>
      <c r="H462" s="89"/>
      <c r="I462" s="89"/>
      <c r="J462" s="89"/>
      <c r="K462" s="89"/>
      <c r="L462" s="89"/>
      <c r="M462" s="89"/>
      <c r="N462" s="89"/>
      <c r="O462" s="89"/>
      <c r="P462" s="89"/>
      <c r="Q462" s="89"/>
      <c r="R462" s="89"/>
      <c r="S462" s="89"/>
      <c r="T462" s="89"/>
      <c r="U462" s="89"/>
      <c r="V462" s="89"/>
      <c r="W462" s="89"/>
      <c r="X462" s="89"/>
      <c r="Y462" s="89"/>
      <c r="Z462" s="89"/>
      <c r="AA462" s="89"/>
      <c r="AB462" s="89"/>
      <c r="AC462" s="89"/>
      <c r="AD462" s="89"/>
      <c r="AE462" s="89"/>
      <c r="AF462" s="89"/>
      <c r="AG462" s="89"/>
    </row>
    <row r="463" spans="1:33" x14ac:dyDescent="0.25">
      <c r="A463" s="89"/>
      <c r="B463" s="89"/>
      <c r="C463" s="89"/>
      <c r="D463" s="89"/>
      <c r="E463" s="89"/>
      <c r="F463" s="89"/>
      <c r="G463" s="89"/>
      <c r="H463" s="89"/>
      <c r="I463" s="89"/>
      <c r="J463" s="89"/>
      <c r="K463" s="89"/>
      <c r="L463" s="89"/>
      <c r="M463" s="89"/>
      <c r="N463" s="89"/>
      <c r="O463" s="89"/>
      <c r="P463" s="89"/>
      <c r="Q463" s="89"/>
      <c r="R463" s="89"/>
      <c r="S463" s="89"/>
      <c r="T463" s="89"/>
      <c r="U463" s="89"/>
      <c r="V463" s="89"/>
      <c r="W463" s="89"/>
      <c r="X463" s="89"/>
      <c r="Y463" s="89"/>
      <c r="Z463" s="89"/>
      <c r="AA463" s="89"/>
      <c r="AB463" s="89"/>
      <c r="AC463" s="89"/>
      <c r="AD463" s="89"/>
      <c r="AE463" s="89"/>
      <c r="AF463" s="89"/>
      <c r="AG463" s="89"/>
    </row>
    <row r="464" spans="1:33" x14ac:dyDescent="0.25">
      <c r="A464" s="89"/>
      <c r="B464" s="89"/>
      <c r="C464" s="89"/>
      <c r="D464" s="89"/>
      <c r="E464" s="89"/>
      <c r="F464" s="89"/>
      <c r="G464" s="89"/>
      <c r="H464" s="89"/>
      <c r="I464" s="89"/>
      <c r="J464" s="89"/>
      <c r="K464" s="89"/>
      <c r="L464" s="89"/>
      <c r="M464" s="89"/>
      <c r="N464" s="89"/>
      <c r="O464" s="89"/>
      <c r="P464" s="89"/>
      <c r="Q464" s="89"/>
      <c r="R464" s="89"/>
      <c r="S464" s="89"/>
      <c r="T464" s="89"/>
      <c r="U464" s="89"/>
      <c r="V464" s="89"/>
      <c r="W464" s="89"/>
      <c r="X464" s="89"/>
      <c r="Y464" s="89"/>
      <c r="Z464" s="89"/>
      <c r="AA464" s="89"/>
      <c r="AB464" s="89"/>
      <c r="AC464" s="89"/>
      <c r="AD464" s="89"/>
      <c r="AE464" s="89"/>
      <c r="AF464" s="89"/>
      <c r="AG464" s="89"/>
    </row>
    <row r="465" spans="1:33" x14ac:dyDescent="0.25">
      <c r="A465" s="89"/>
      <c r="B465" s="89"/>
      <c r="C465" s="89"/>
      <c r="D465" s="89"/>
      <c r="E465" s="89"/>
      <c r="F465" s="89"/>
      <c r="G465" s="89"/>
      <c r="H465" s="89"/>
      <c r="I465" s="89"/>
      <c r="J465" s="89"/>
      <c r="K465" s="89"/>
      <c r="L465" s="89"/>
      <c r="M465" s="89"/>
      <c r="N465" s="89"/>
      <c r="O465" s="89"/>
      <c r="P465" s="89"/>
      <c r="Q465" s="89"/>
      <c r="R465" s="89"/>
      <c r="S465" s="89"/>
      <c r="T465" s="89"/>
      <c r="U465" s="89"/>
      <c r="V465" s="89"/>
      <c r="W465" s="89"/>
      <c r="X465" s="89"/>
      <c r="Y465" s="89"/>
      <c r="Z465" s="89"/>
      <c r="AA465" s="89"/>
      <c r="AB465" s="89"/>
      <c r="AC465" s="89"/>
      <c r="AD465" s="89"/>
      <c r="AE465" s="89"/>
      <c r="AF465" s="89"/>
      <c r="AG465" s="89"/>
    </row>
    <row r="466" spans="1:33" x14ac:dyDescent="0.25">
      <c r="A466" s="89"/>
      <c r="B466" s="89"/>
      <c r="C466" s="89"/>
      <c r="D466" s="89"/>
      <c r="E466" s="89"/>
      <c r="F466" s="89"/>
      <c r="G466" s="89"/>
      <c r="H466" s="89"/>
      <c r="I466" s="89"/>
      <c r="J466" s="89"/>
      <c r="K466" s="89"/>
      <c r="L466" s="89"/>
      <c r="M466" s="89"/>
      <c r="N466" s="89"/>
      <c r="O466" s="89"/>
      <c r="P466" s="89"/>
      <c r="Q466" s="89"/>
      <c r="R466" s="89"/>
      <c r="S466" s="89"/>
      <c r="T466" s="89"/>
      <c r="U466" s="89"/>
      <c r="V466" s="89"/>
      <c r="W466" s="89"/>
      <c r="X466" s="89"/>
      <c r="Y466" s="89"/>
      <c r="Z466" s="89"/>
      <c r="AA466" s="89"/>
      <c r="AB466" s="89"/>
      <c r="AC466" s="89"/>
      <c r="AD466" s="89"/>
      <c r="AE466" s="89"/>
      <c r="AF466" s="89"/>
      <c r="AG466" s="89"/>
    </row>
    <row r="467" spans="1:33" x14ac:dyDescent="0.25">
      <c r="A467" s="89"/>
      <c r="B467" s="89"/>
      <c r="C467" s="89"/>
      <c r="D467" s="89"/>
      <c r="E467" s="89"/>
      <c r="F467" s="89"/>
      <c r="G467" s="89"/>
      <c r="H467" s="89"/>
      <c r="I467" s="89"/>
      <c r="J467" s="89"/>
      <c r="K467" s="89"/>
      <c r="L467" s="89"/>
      <c r="M467" s="89"/>
      <c r="N467" s="89"/>
      <c r="O467" s="89"/>
      <c r="P467" s="89"/>
      <c r="Q467" s="89"/>
      <c r="R467" s="89"/>
      <c r="S467" s="89"/>
      <c r="T467" s="89"/>
      <c r="U467" s="89"/>
      <c r="V467" s="89"/>
      <c r="W467" s="89"/>
      <c r="X467" s="89"/>
      <c r="Y467" s="89"/>
      <c r="Z467" s="89"/>
      <c r="AA467" s="89"/>
      <c r="AB467" s="89"/>
      <c r="AC467" s="89"/>
      <c r="AD467" s="89"/>
      <c r="AE467" s="89"/>
      <c r="AF467" s="89"/>
      <c r="AG467" s="89"/>
    </row>
    <row r="468" spans="1:33" x14ac:dyDescent="0.25">
      <c r="A468" s="89"/>
      <c r="B468" s="89"/>
      <c r="C468" s="89"/>
      <c r="D468" s="89"/>
      <c r="E468" s="89"/>
      <c r="F468" s="89"/>
      <c r="G468" s="89"/>
      <c r="H468" s="89"/>
      <c r="I468" s="89"/>
      <c r="J468" s="89"/>
      <c r="K468" s="89"/>
      <c r="L468" s="89"/>
      <c r="M468" s="89"/>
      <c r="N468" s="89"/>
      <c r="O468" s="89"/>
      <c r="P468" s="89"/>
      <c r="Q468" s="89"/>
      <c r="R468" s="89"/>
      <c r="S468" s="89"/>
      <c r="T468" s="89"/>
      <c r="U468" s="89"/>
      <c r="V468" s="89"/>
      <c r="W468" s="89"/>
      <c r="X468" s="89"/>
      <c r="Y468" s="89"/>
      <c r="Z468" s="89"/>
      <c r="AA468" s="89"/>
      <c r="AB468" s="89"/>
      <c r="AC468" s="89"/>
      <c r="AD468" s="89"/>
      <c r="AE468" s="89"/>
      <c r="AF468" s="89"/>
      <c r="AG468" s="89"/>
    </row>
    <row r="469" spans="1:33" x14ac:dyDescent="0.25">
      <c r="A469" s="89"/>
      <c r="B469" s="89"/>
      <c r="C469" s="89"/>
      <c r="D469" s="89"/>
      <c r="E469" s="89"/>
      <c r="F469" s="89"/>
      <c r="G469" s="89"/>
      <c r="H469" s="89"/>
      <c r="I469" s="89"/>
      <c r="J469" s="89"/>
      <c r="K469" s="89"/>
      <c r="L469" s="89"/>
      <c r="M469" s="89"/>
      <c r="N469" s="89"/>
      <c r="O469" s="89"/>
      <c r="P469" s="89"/>
      <c r="Q469" s="89"/>
      <c r="R469" s="89"/>
      <c r="S469" s="89"/>
      <c r="T469" s="89"/>
      <c r="U469" s="89"/>
      <c r="V469" s="89"/>
      <c r="W469" s="89"/>
      <c r="X469" s="89"/>
      <c r="Y469" s="89"/>
      <c r="Z469" s="89"/>
      <c r="AA469" s="89"/>
      <c r="AB469" s="89"/>
      <c r="AC469" s="89"/>
      <c r="AD469" s="89"/>
      <c r="AE469" s="89"/>
      <c r="AF469" s="89"/>
      <c r="AG469" s="89"/>
    </row>
    <row r="470" spans="1:33" x14ac:dyDescent="0.25">
      <c r="A470" s="89"/>
      <c r="B470" s="89"/>
      <c r="C470" s="89"/>
      <c r="D470" s="89"/>
      <c r="E470" s="89"/>
      <c r="F470" s="89"/>
      <c r="G470" s="89"/>
      <c r="H470" s="89"/>
      <c r="I470" s="89"/>
      <c r="J470" s="89"/>
      <c r="K470" s="89"/>
      <c r="L470" s="89"/>
      <c r="M470" s="89"/>
      <c r="N470" s="89"/>
      <c r="O470" s="89"/>
      <c r="P470" s="89"/>
      <c r="Q470" s="89"/>
      <c r="R470" s="89"/>
      <c r="S470" s="89"/>
      <c r="T470" s="89"/>
      <c r="U470" s="89"/>
      <c r="V470" s="89"/>
      <c r="W470" s="89"/>
      <c r="X470" s="89"/>
      <c r="Y470" s="89"/>
      <c r="Z470" s="89"/>
      <c r="AA470" s="89"/>
      <c r="AB470" s="89"/>
      <c r="AC470" s="89"/>
      <c r="AD470" s="89"/>
      <c r="AE470" s="89"/>
      <c r="AF470" s="89"/>
      <c r="AG470" s="89"/>
    </row>
    <row r="471" spans="1:33" x14ac:dyDescent="0.25">
      <c r="A471" s="89"/>
      <c r="B471" s="89"/>
      <c r="C471" s="89"/>
      <c r="D471" s="89"/>
      <c r="E471" s="89"/>
      <c r="F471" s="89"/>
      <c r="G471" s="89"/>
      <c r="H471" s="89"/>
      <c r="I471" s="89"/>
      <c r="J471" s="89"/>
      <c r="K471" s="89"/>
      <c r="L471" s="89"/>
      <c r="M471" s="89"/>
      <c r="N471" s="89"/>
      <c r="O471" s="89"/>
      <c r="P471" s="89"/>
      <c r="Q471" s="89"/>
      <c r="R471" s="89"/>
      <c r="S471" s="89"/>
      <c r="T471" s="89"/>
      <c r="U471" s="89"/>
      <c r="V471" s="89"/>
      <c r="W471" s="89"/>
      <c r="X471" s="89"/>
      <c r="Y471" s="89"/>
      <c r="Z471" s="89"/>
      <c r="AA471" s="89"/>
      <c r="AB471" s="89"/>
      <c r="AC471" s="89"/>
      <c r="AD471" s="89"/>
      <c r="AE471" s="89"/>
      <c r="AF471" s="89"/>
      <c r="AG471" s="89"/>
    </row>
    <row r="472" spans="1:33" x14ac:dyDescent="0.25">
      <c r="A472" s="89"/>
      <c r="B472" s="89"/>
      <c r="C472" s="89"/>
      <c r="D472" s="89"/>
      <c r="E472" s="89"/>
      <c r="F472" s="89"/>
      <c r="G472" s="89"/>
      <c r="H472" s="89"/>
      <c r="I472" s="89"/>
      <c r="J472" s="89"/>
      <c r="K472" s="89"/>
      <c r="L472" s="89"/>
      <c r="M472" s="89"/>
      <c r="N472" s="89"/>
      <c r="O472" s="89"/>
      <c r="P472" s="89"/>
      <c r="Q472" s="89"/>
      <c r="R472" s="89"/>
      <c r="S472" s="89"/>
      <c r="T472" s="89"/>
      <c r="U472" s="89"/>
      <c r="V472" s="89"/>
      <c r="W472" s="89"/>
      <c r="X472" s="89"/>
      <c r="Y472" s="89"/>
      <c r="Z472" s="89"/>
      <c r="AA472" s="89"/>
      <c r="AB472" s="89"/>
      <c r="AC472" s="89"/>
      <c r="AD472" s="89"/>
      <c r="AE472" s="89"/>
      <c r="AF472" s="89"/>
      <c r="AG472" s="89"/>
    </row>
    <row r="473" spans="1:33" x14ac:dyDescent="0.25">
      <c r="A473" s="89"/>
      <c r="B473" s="89"/>
      <c r="C473" s="89"/>
      <c r="D473" s="89"/>
      <c r="E473" s="89"/>
      <c r="F473" s="89"/>
      <c r="G473" s="89"/>
      <c r="H473" s="89"/>
      <c r="I473" s="89"/>
      <c r="J473" s="89"/>
      <c r="K473" s="89"/>
      <c r="L473" s="89"/>
      <c r="M473" s="89"/>
      <c r="N473" s="89"/>
      <c r="O473" s="89"/>
      <c r="P473" s="89"/>
      <c r="Q473" s="89"/>
      <c r="R473" s="89"/>
      <c r="S473" s="89"/>
      <c r="T473" s="89"/>
      <c r="U473" s="89"/>
      <c r="V473" s="89"/>
      <c r="W473" s="89"/>
      <c r="X473" s="89"/>
      <c r="Y473" s="89"/>
      <c r="Z473" s="89"/>
      <c r="AA473" s="89"/>
      <c r="AB473" s="89"/>
      <c r="AC473" s="89"/>
      <c r="AD473" s="89"/>
      <c r="AE473" s="89"/>
      <c r="AF473" s="89"/>
      <c r="AG473" s="89"/>
    </row>
    <row r="474" spans="1:33" x14ac:dyDescent="0.25">
      <c r="A474" s="89"/>
      <c r="B474" s="89"/>
      <c r="C474" s="89"/>
      <c r="D474" s="89"/>
      <c r="E474" s="89"/>
      <c r="F474" s="89"/>
      <c r="G474" s="89"/>
      <c r="H474" s="89"/>
      <c r="I474" s="89"/>
      <c r="J474" s="89"/>
      <c r="K474" s="89"/>
      <c r="L474" s="89"/>
      <c r="M474" s="89"/>
      <c r="N474" s="89"/>
      <c r="O474" s="89"/>
      <c r="P474" s="89"/>
      <c r="Q474" s="89"/>
      <c r="R474" s="89"/>
      <c r="S474" s="89"/>
      <c r="T474" s="89"/>
      <c r="U474" s="89"/>
      <c r="V474" s="89"/>
      <c r="W474" s="89"/>
      <c r="X474" s="89"/>
      <c r="Y474" s="89"/>
      <c r="Z474" s="89"/>
      <c r="AA474" s="89"/>
      <c r="AB474" s="89"/>
      <c r="AC474" s="89"/>
      <c r="AD474" s="89"/>
      <c r="AE474" s="89"/>
      <c r="AF474" s="89"/>
      <c r="AG474" s="89"/>
    </row>
    <row r="475" spans="1:33" x14ac:dyDescent="0.25">
      <c r="A475" s="89"/>
      <c r="B475" s="89"/>
      <c r="C475" s="89"/>
      <c r="D475" s="89"/>
      <c r="E475" s="89"/>
      <c r="F475" s="89"/>
      <c r="G475" s="89"/>
      <c r="H475" s="89"/>
      <c r="I475" s="89"/>
      <c r="J475" s="89"/>
      <c r="K475" s="89"/>
      <c r="L475" s="89"/>
      <c r="M475" s="89"/>
      <c r="N475" s="89"/>
      <c r="O475" s="89"/>
      <c r="P475" s="89"/>
      <c r="Q475" s="89"/>
      <c r="R475" s="89"/>
      <c r="S475" s="89"/>
      <c r="T475" s="89"/>
      <c r="U475" s="89"/>
      <c r="V475" s="89"/>
      <c r="W475" s="89"/>
      <c r="X475" s="89"/>
      <c r="Y475" s="89"/>
      <c r="Z475" s="89"/>
      <c r="AA475" s="89"/>
      <c r="AB475" s="89"/>
      <c r="AC475" s="89"/>
      <c r="AD475" s="89"/>
      <c r="AE475" s="89"/>
      <c r="AF475" s="89"/>
      <c r="AG475" s="89"/>
    </row>
    <row r="476" spans="1:33" x14ac:dyDescent="0.25">
      <c r="A476" s="89"/>
      <c r="B476" s="89"/>
      <c r="C476" s="89"/>
      <c r="D476" s="89"/>
      <c r="E476" s="89"/>
      <c r="F476" s="89"/>
      <c r="G476" s="89"/>
      <c r="H476" s="89"/>
      <c r="I476" s="89"/>
      <c r="J476" s="89"/>
      <c r="K476" s="89"/>
      <c r="L476" s="89"/>
      <c r="M476" s="89"/>
      <c r="N476" s="89"/>
      <c r="O476" s="89"/>
      <c r="P476" s="89"/>
      <c r="Q476" s="89"/>
      <c r="R476" s="89"/>
      <c r="S476" s="89"/>
      <c r="T476" s="89"/>
      <c r="U476" s="89"/>
      <c r="V476" s="89"/>
      <c r="W476" s="89"/>
      <c r="X476" s="89"/>
      <c r="Y476" s="89"/>
      <c r="Z476" s="89"/>
      <c r="AA476" s="89"/>
      <c r="AB476" s="89"/>
      <c r="AC476" s="89"/>
      <c r="AD476" s="89"/>
      <c r="AE476" s="89"/>
      <c r="AF476" s="89"/>
      <c r="AG476" s="89"/>
    </row>
    <row r="477" spans="1:33" x14ac:dyDescent="0.25">
      <c r="A477" s="89"/>
      <c r="B477" s="89"/>
      <c r="C477" s="89"/>
      <c r="D477" s="89"/>
      <c r="E477" s="89"/>
      <c r="F477" s="89"/>
      <c r="G477" s="89"/>
      <c r="H477" s="89"/>
      <c r="I477" s="89"/>
      <c r="J477" s="89"/>
      <c r="K477" s="89"/>
      <c r="L477" s="89"/>
      <c r="M477" s="89"/>
      <c r="N477" s="89"/>
      <c r="O477" s="89"/>
      <c r="P477" s="89"/>
      <c r="Q477" s="89"/>
      <c r="R477" s="89"/>
      <c r="S477" s="89"/>
      <c r="T477" s="89"/>
      <c r="U477" s="89"/>
      <c r="V477" s="89"/>
      <c r="W477" s="89"/>
      <c r="X477" s="89"/>
      <c r="Y477" s="89"/>
      <c r="Z477" s="89"/>
      <c r="AA477" s="89"/>
      <c r="AB477" s="89"/>
      <c r="AC477" s="89"/>
      <c r="AD477" s="89"/>
      <c r="AE477" s="89"/>
      <c r="AF477" s="89"/>
      <c r="AG477" s="89"/>
    </row>
    <row r="478" spans="1:33" x14ac:dyDescent="0.25">
      <c r="A478" s="89"/>
      <c r="B478" s="89"/>
      <c r="C478" s="89"/>
      <c r="D478" s="89"/>
      <c r="E478" s="89"/>
      <c r="F478" s="89"/>
      <c r="G478" s="89"/>
      <c r="H478" s="89"/>
      <c r="I478" s="89"/>
      <c r="J478" s="89"/>
      <c r="K478" s="89"/>
      <c r="L478" s="89"/>
      <c r="M478" s="89"/>
      <c r="N478" s="89"/>
      <c r="O478" s="89"/>
      <c r="P478" s="89"/>
      <c r="Q478" s="89"/>
      <c r="R478" s="89"/>
      <c r="S478" s="89"/>
      <c r="T478" s="89"/>
      <c r="U478" s="89"/>
      <c r="V478" s="89"/>
      <c r="W478" s="89"/>
      <c r="X478" s="89"/>
      <c r="Y478" s="89"/>
      <c r="Z478" s="89"/>
      <c r="AA478" s="89"/>
      <c r="AB478" s="89"/>
      <c r="AC478" s="89"/>
      <c r="AD478" s="89"/>
      <c r="AE478" s="89"/>
      <c r="AF478" s="89"/>
      <c r="AG478" s="89"/>
    </row>
    <row r="479" spans="1:33" x14ac:dyDescent="0.25">
      <c r="A479" s="89"/>
      <c r="B479" s="89"/>
      <c r="C479" s="89"/>
      <c r="D479" s="89"/>
      <c r="E479" s="89"/>
      <c r="F479" s="89"/>
      <c r="G479" s="89"/>
      <c r="H479" s="89"/>
      <c r="I479" s="89"/>
      <c r="J479" s="89"/>
      <c r="K479" s="89"/>
      <c r="L479" s="89"/>
      <c r="M479" s="89"/>
      <c r="N479" s="89"/>
      <c r="O479" s="89"/>
      <c r="P479" s="89"/>
      <c r="Q479" s="89"/>
      <c r="R479" s="89"/>
      <c r="S479" s="89"/>
      <c r="T479" s="89"/>
      <c r="U479" s="89"/>
      <c r="V479" s="89"/>
      <c r="W479" s="89"/>
      <c r="X479" s="89"/>
      <c r="Y479" s="89"/>
      <c r="Z479" s="89"/>
      <c r="AA479" s="89"/>
      <c r="AB479" s="89"/>
      <c r="AC479" s="89"/>
      <c r="AD479" s="89"/>
      <c r="AE479" s="89"/>
      <c r="AF479" s="89"/>
      <c r="AG479" s="89"/>
    </row>
    <row r="480" spans="1:33" x14ac:dyDescent="0.25">
      <c r="A480" s="89"/>
      <c r="B480" s="89"/>
      <c r="C480" s="89"/>
      <c r="D480" s="89"/>
      <c r="E480" s="89"/>
      <c r="F480" s="89"/>
      <c r="G480" s="89"/>
      <c r="H480" s="89"/>
      <c r="I480" s="89"/>
      <c r="J480" s="89"/>
      <c r="K480" s="89"/>
      <c r="L480" s="89"/>
      <c r="M480" s="89"/>
      <c r="N480" s="89"/>
      <c r="O480" s="89"/>
      <c r="P480" s="89"/>
      <c r="Q480" s="89"/>
      <c r="R480" s="89"/>
      <c r="S480" s="89"/>
      <c r="T480" s="89"/>
      <c r="U480" s="89"/>
      <c r="V480" s="89"/>
      <c r="W480" s="89"/>
      <c r="X480" s="89"/>
      <c r="Y480" s="89"/>
      <c r="Z480" s="89"/>
      <c r="AA480" s="89"/>
      <c r="AB480" s="89"/>
      <c r="AC480" s="89"/>
      <c r="AD480" s="89"/>
      <c r="AE480" s="89"/>
      <c r="AF480" s="89"/>
      <c r="AG480" s="89"/>
    </row>
    <row r="481" spans="1:33" x14ac:dyDescent="0.25">
      <c r="A481" s="89"/>
      <c r="B481" s="89"/>
      <c r="C481" s="89"/>
      <c r="D481" s="89"/>
      <c r="E481" s="89"/>
      <c r="F481" s="89"/>
      <c r="G481" s="89"/>
      <c r="H481" s="89"/>
      <c r="I481" s="89"/>
      <c r="J481" s="89"/>
      <c r="K481" s="89"/>
      <c r="L481" s="89"/>
      <c r="M481" s="89"/>
      <c r="N481" s="89"/>
      <c r="O481" s="89"/>
      <c r="P481" s="89"/>
      <c r="Q481" s="89"/>
      <c r="R481" s="89"/>
      <c r="S481" s="89"/>
      <c r="T481" s="89"/>
      <c r="U481" s="89"/>
      <c r="V481" s="89"/>
      <c r="W481" s="89"/>
      <c r="X481" s="89"/>
      <c r="Y481" s="89"/>
      <c r="Z481" s="89"/>
      <c r="AA481" s="89"/>
      <c r="AB481" s="89"/>
      <c r="AC481" s="89"/>
      <c r="AD481" s="89"/>
      <c r="AE481" s="89"/>
      <c r="AF481" s="89"/>
      <c r="AG481" s="89"/>
    </row>
    <row r="482" spans="1:33" x14ac:dyDescent="0.25">
      <c r="A482" s="89"/>
      <c r="B482" s="89"/>
      <c r="C482" s="89"/>
      <c r="D482" s="89"/>
      <c r="E482" s="89"/>
      <c r="F482" s="89"/>
      <c r="G482" s="89"/>
      <c r="H482" s="89"/>
      <c r="I482" s="89"/>
      <c r="J482" s="89"/>
      <c r="K482" s="89"/>
      <c r="L482" s="89"/>
      <c r="M482" s="89"/>
      <c r="N482" s="89"/>
      <c r="O482" s="89"/>
      <c r="P482" s="89"/>
      <c r="Q482" s="89"/>
      <c r="R482" s="89"/>
      <c r="S482" s="89"/>
      <c r="T482" s="89"/>
      <c r="U482" s="89"/>
      <c r="V482" s="89"/>
      <c r="W482" s="89"/>
      <c r="X482" s="89"/>
      <c r="Y482" s="89"/>
      <c r="Z482" s="89"/>
      <c r="AA482" s="89"/>
      <c r="AB482" s="89"/>
      <c r="AC482" s="89"/>
      <c r="AD482" s="89"/>
      <c r="AE482" s="89"/>
      <c r="AF482" s="89"/>
      <c r="AG482" s="89"/>
    </row>
    <row r="483" spans="1:33" x14ac:dyDescent="0.25">
      <c r="A483" s="89"/>
      <c r="B483" s="89"/>
      <c r="C483" s="89"/>
      <c r="D483" s="89"/>
      <c r="E483" s="89"/>
      <c r="F483" s="89"/>
      <c r="G483" s="89"/>
      <c r="H483" s="89"/>
      <c r="I483" s="89"/>
      <c r="J483" s="89"/>
      <c r="K483" s="89"/>
      <c r="L483" s="89"/>
      <c r="M483" s="89"/>
      <c r="N483" s="89"/>
      <c r="O483" s="89"/>
      <c r="P483" s="89"/>
      <c r="Q483" s="89"/>
      <c r="R483" s="89"/>
      <c r="S483" s="89"/>
      <c r="T483" s="89"/>
      <c r="U483" s="89"/>
      <c r="V483" s="89"/>
      <c r="W483" s="89"/>
      <c r="X483" s="89"/>
      <c r="Y483" s="89"/>
      <c r="Z483" s="89"/>
      <c r="AA483" s="89"/>
      <c r="AB483" s="89"/>
      <c r="AC483" s="89"/>
      <c r="AD483" s="89"/>
      <c r="AE483" s="89"/>
      <c r="AF483" s="89"/>
      <c r="AG483" s="89"/>
    </row>
    <row r="484" spans="1:33" x14ac:dyDescent="0.25">
      <c r="A484" s="89"/>
      <c r="B484" s="89"/>
      <c r="C484" s="89"/>
      <c r="D484" s="89"/>
      <c r="E484" s="89"/>
      <c r="F484" s="89"/>
      <c r="G484" s="89"/>
      <c r="H484" s="89"/>
      <c r="I484" s="89"/>
      <c r="J484" s="89"/>
      <c r="K484" s="89"/>
      <c r="L484" s="89"/>
      <c r="M484" s="89"/>
      <c r="N484" s="89"/>
      <c r="O484" s="89"/>
      <c r="P484" s="89"/>
      <c r="Q484" s="89"/>
      <c r="R484" s="89"/>
      <c r="S484" s="89"/>
      <c r="T484" s="89"/>
      <c r="U484" s="89"/>
      <c r="V484" s="89"/>
      <c r="W484" s="89"/>
      <c r="X484" s="89"/>
      <c r="Y484" s="89"/>
      <c r="Z484" s="89"/>
      <c r="AA484" s="89"/>
      <c r="AB484" s="89"/>
      <c r="AC484" s="89"/>
      <c r="AD484" s="89"/>
      <c r="AE484" s="89"/>
      <c r="AF484" s="89"/>
      <c r="AG484" s="89"/>
    </row>
    <row r="485" spans="1:33" x14ac:dyDescent="0.25">
      <c r="A485" s="89"/>
      <c r="B485" s="89"/>
      <c r="C485" s="89"/>
      <c r="D485" s="89"/>
      <c r="E485" s="89"/>
      <c r="F485" s="89"/>
      <c r="G485" s="89"/>
      <c r="H485" s="89"/>
      <c r="I485" s="89"/>
      <c r="J485" s="89"/>
      <c r="K485" s="89"/>
      <c r="L485" s="89"/>
      <c r="M485" s="89"/>
      <c r="N485" s="89"/>
      <c r="O485" s="89"/>
      <c r="P485" s="89"/>
      <c r="Q485" s="89"/>
      <c r="R485" s="89"/>
      <c r="S485" s="89"/>
      <c r="T485" s="89"/>
      <c r="U485" s="89"/>
      <c r="V485" s="89"/>
      <c r="W485" s="89"/>
      <c r="X485" s="89"/>
      <c r="Y485" s="89"/>
      <c r="Z485" s="89"/>
      <c r="AA485" s="89"/>
      <c r="AB485" s="89"/>
      <c r="AC485" s="89"/>
      <c r="AD485" s="89"/>
      <c r="AE485" s="89"/>
      <c r="AF485" s="89"/>
      <c r="AG485" s="89"/>
    </row>
    <row r="486" spans="1:33" x14ac:dyDescent="0.25">
      <c r="A486" s="89"/>
      <c r="B486" s="89"/>
      <c r="C486" s="89"/>
      <c r="D486" s="89"/>
      <c r="E486" s="89"/>
      <c r="F486" s="89"/>
      <c r="G486" s="89"/>
      <c r="H486" s="89"/>
      <c r="I486" s="89"/>
      <c r="J486" s="89"/>
      <c r="K486" s="89"/>
      <c r="L486" s="89"/>
      <c r="M486" s="89"/>
      <c r="N486" s="89"/>
      <c r="O486" s="89"/>
      <c r="P486" s="89"/>
      <c r="Q486" s="89"/>
      <c r="R486" s="89"/>
      <c r="S486" s="89"/>
      <c r="T486" s="89"/>
      <c r="U486" s="89"/>
      <c r="V486" s="89"/>
      <c r="W486" s="89"/>
      <c r="X486" s="89"/>
      <c r="Y486" s="89"/>
      <c r="Z486" s="89"/>
      <c r="AA486" s="89"/>
      <c r="AB486" s="89"/>
      <c r="AC486" s="89"/>
      <c r="AD486" s="89"/>
      <c r="AE486" s="89"/>
      <c r="AF486" s="89"/>
      <c r="AG486" s="89"/>
    </row>
    <row r="487" spans="1:33" x14ac:dyDescent="0.25">
      <c r="A487" s="89"/>
      <c r="B487" s="89"/>
      <c r="C487" s="89"/>
      <c r="D487" s="89"/>
      <c r="E487" s="89"/>
      <c r="F487" s="89"/>
      <c r="G487" s="89"/>
      <c r="H487" s="89"/>
      <c r="I487" s="89"/>
      <c r="J487" s="89"/>
      <c r="K487" s="89"/>
      <c r="L487" s="89"/>
      <c r="M487" s="89"/>
      <c r="N487" s="89"/>
      <c r="O487" s="89"/>
      <c r="P487" s="89"/>
      <c r="Q487" s="89"/>
      <c r="R487" s="89"/>
      <c r="S487" s="89"/>
      <c r="T487" s="89"/>
      <c r="U487" s="89"/>
      <c r="V487" s="89"/>
      <c r="W487" s="89"/>
      <c r="X487" s="89"/>
      <c r="Y487" s="89"/>
      <c r="Z487" s="89"/>
      <c r="AA487" s="89"/>
      <c r="AB487" s="89"/>
      <c r="AC487" s="89"/>
      <c r="AD487" s="89"/>
      <c r="AE487" s="89"/>
      <c r="AF487" s="89"/>
      <c r="AG487" s="89"/>
    </row>
    <row r="488" spans="1:33" x14ac:dyDescent="0.25">
      <c r="A488" s="89"/>
      <c r="B488" s="89"/>
      <c r="C488" s="89"/>
      <c r="D488" s="89"/>
      <c r="E488" s="89"/>
      <c r="F488" s="89"/>
      <c r="G488" s="89"/>
      <c r="H488" s="89"/>
      <c r="I488" s="89"/>
      <c r="J488" s="89"/>
      <c r="K488" s="89"/>
      <c r="L488" s="89"/>
      <c r="M488" s="89"/>
      <c r="N488" s="89"/>
      <c r="O488" s="89"/>
      <c r="P488" s="89"/>
      <c r="Q488" s="89"/>
      <c r="R488" s="89"/>
      <c r="S488" s="89"/>
      <c r="T488" s="89"/>
      <c r="U488" s="89"/>
      <c r="V488" s="89"/>
      <c r="W488" s="89"/>
      <c r="X488" s="89"/>
      <c r="Y488" s="89"/>
      <c r="Z488" s="89"/>
      <c r="AA488" s="89"/>
      <c r="AB488" s="89"/>
      <c r="AC488" s="89"/>
      <c r="AD488" s="89"/>
      <c r="AE488" s="89"/>
      <c r="AF488" s="89"/>
      <c r="AG488" s="89"/>
    </row>
    <row r="489" spans="1:33" x14ac:dyDescent="0.25">
      <c r="A489" s="89"/>
      <c r="B489" s="89"/>
      <c r="C489" s="89"/>
      <c r="D489" s="89"/>
      <c r="E489" s="89"/>
      <c r="F489" s="89"/>
      <c r="G489" s="89"/>
      <c r="H489" s="89"/>
      <c r="I489" s="89"/>
      <c r="J489" s="89"/>
      <c r="K489" s="89"/>
      <c r="L489" s="89"/>
      <c r="M489" s="89"/>
      <c r="N489" s="89"/>
      <c r="O489" s="89"/>
      <c r="P489" s="89"/>
      <c r="Q489" s="89"/>
      <c r="R489" s="89"/>
      <c r="S489" s="89"/>
      <c r="T489" s="89"/>
      <c r="U489" s="89"/>
      <c r="V489" s="89"/>
      <c r="W489" s="89"/>
      <c r="X489" s="89"/>
      <c r="Y489" s="89"/>
      <c r="Z489" s="89"/>
      <c r="AA489" s="89"/>
      <c r="AB489" s="89"/>
      <c r="AC489" s="89"/>
      <c r="AD489" s="89"/>
      <c r="AE489" s="89"/>
      <c r="AF489" s="89"/>
      <c r="AG489" s="89"/>
    </row>
    <row r="490" spans="1:33" x14ac:dyDescent="0.25">
      <c r="A490" s="89"/>
      <c r="B490" s="89"/>
      <c r="C490" s="89"/>
      <c r="D490" s="89"/>
      <c r="E490" s="89"/>
      <c r="F490" s="89"/>
      <c r="G490" s="89"/>
      <c r="H490" s="89"/>
      <c r="I490" s="89"/>
      <c r="J490" s="89"/>
      <c r="K490" s="89"/>
      <c r="L490" s="89"/>
      <c r="M490" s="89"/>
      <c r="N490" s="89"/>
      <c r="O490" s="89"/>
      <c r="P490" s="89"/>
      <c r="Q490" s="89"/>
      <c r="R490" s="89"/>
      <c r="S490" s="89"/>
      <c r="T490" s="89"/>
      <c r="U490" s="89"/>
      <c r="V490" s="89"/>
      <c r="W490" s="89"/>
      <c r="X490" s="89"/>
      <c r="Y490" s="89"/>
      <c r="Z490" s="89"/>
      <c r="AA490" s="89"/>
      <c r="AB490" s="89"/>
      <c r="AC490" s="89"/>
      <c r="AD490" s="89"/>
      <c r="AE490" s="89"/>
      <c r="AF490" s="89"/>
      <c r="AG490" s="89"/>
    </row>
    <row r="491" spans="1:33" x14ac:dyDescent="0.25">
      <c r="A491" s="89"/>
      <c r="B491" s="89"/>
      <c r="C491" s="89"/>
      <c r="D491" s="89"/>
      <c r="E491" s="89"/>
      <c r="F491" s="89"/>
      <c r="G491" s="89"/>
      <c r="H491" s="89"/>
      <c r="I491" s="89"/>
      <c r="J491" s="89"/>
      <c r="K491" s="89"/>
      <c r="L491" s="89"/>
      <c r="M491" s="89"/>
      <c r="N491" s="89"/>
      <c r="O491" s="89"/>
      <c r="P491" s="89"/>
      <c r="Q491" s="89"/>
      <c r="R491" s="89"/>
      <c r="S491" s="89"/>
      <c r="T491" s="89"/>
      <c r="U491" s="89"/>
      <c r="V491" s="89"/>
      <c r="W491" s="89"/>
      <c r="X491" s="89"/>
      <c r="Y491" s="89"/>
      <c r="Z491" s="89"/>
      <c r="AA491" s="89"/>
      <c r="AB491" s="89"/>
      <c r="AC491" s="89"/>
      <c r="AD491" s="89"/>
      <c r="AE491" s="89"/>
      <c r="AF491" s="89"/>
      <c r="AG491" s="89"/>
    </row>
    <row r="492" spans="1:33" x14ac:dyDescent="0.25">
      <c r="A492" s="89"/>
      <c r="B492" s="89"/>
      <c r="C492" s="89"/>
      <c r="D492" s="89"/>
      <c r="E492" s="89"/>
      <c r="F492" s="89"/>
      <c r="G492" s="89"/>
      <c r="H492" s="89"/>
      <c r="I492" s="89"/>
      <c r="J492" s="89"/>
      <c r="K492" s="89"/>
      <c r="L492" s="89"/>
      <c r="M492" s="89"/>
      <c r="N492" s="89"/>
      <c r="O492" s="89"/>
      <c r="P492" s="89"/>
      <c r="Q492" s="89"/>
      <c r="R492" s="89"/>
      <c r="S492" s="89"/>
      <c r="T492" s="89"/>
      <c r="U492" s="89"/>
      <c r="V492" s="89"/>
      <c r="W492" s="89"/>
      <c r="X492" s="89"/>
      <c r="Y492" s="89"/>
      <c r="Z492" s="89"/>
      <c r="AA492" s="89"/>
      <c r="AB492" s="89"/>
      <c r="AC492" s="89"/>
      <c r="AD492" s="89"/>
      <c r="AE492" s="89"/>
      <c r="AF492" s="89"/>
      <c r="AG492" s="89"/>
    </row>
    <row r="493" spans="1:33" x14ac:dyDescent="0.25">
      <c r="A493" s="89"/>
      <c r="B493" s="89"/>
      <c r="C493" s="89"/>
      <c r="D493" s="89"/>
      <c r="E493" s="89"/>
      <c r="F493" s="89"/>
      <c r="G493" s="89"/>
      <c r="H493" s="89"/>
      <c r="I493" s="89"/>
      <c r="J493" s="89"/>
      <c r="K493" s="89"/>
      <c r="L493" s="89"/>
      <c r="M493" s="89"/>
      <c r="N493" s="89"/>
      <c r="O493" s="89"/>
      <c r="P493" s="89"/>
      <c r="Q493" s="89"/>
      <c r="R493" s="89"/>
      <c r="S493" s="89"/>
      <c r="T493" s="89"/>
      <c r="U493" s="89"/>
      <c r="V493" s="89"/>
      <c r="W493" s="89"/>
      <c r="X493" s="89"/>
      <c r="Y493" s="89"/>
      <c r="Z493" s="89"/>
      <c r="AA493" s="89"/>
      <c r="AB493" s="89"/>
      <c r="AC493" s="89"/>
      <c r="AD493" s="89"/>
      <c r="AE493" s="89"/>
      <c r="AF493" s="89"/>
      <c r="AG493" s="89"/>
    </row>
    <row r="494" spans="1:33" x14ac:dyDescent="0.25">
      <c r="A494" s="89"/>
      <c r="B494" s="89"/>
      <c r="C494" s="89"/>
      <c r="D494" s="89"/>
      <c r="E494" s="89"/>
      <c r="F494" s="89"/>
      <c r="G494" s="89"/>
      <c r="H494" s="89"/>
      <c r="I494" s="89"/>
      <c r="J494" s="89"/>
      <c r="K494" s="89"/>
      <c r="L494" s="89"/>
      <c r="M494" s="89"/>
      <c r="N494" s="89"/>
      <c r="O494" s="89"/>
      <c r="P494" s="89"/>
      <c r="Q494" s="89"/>
      <c r="R494" s="89"/>
      <c r="S494" s="89"/>
      <c r="T494" s="89"/>
      <c r="U494" s="89"/>
      <c r="V494" s="89"/>
      <c r="W494" s="89"/>
      <c r="X494" s="89"/>
      <c r="Y494" s="89"/>
      <c r="Z494" s="89"/>
      <c r="AA494" s="89"/>
      <c r="AB494" s="89"/>
      <c r="AC494" s="89"/>
      <c r="AD494" s="89"/>
      <c r="AE494" s="89"/>
      <c r="AF494" s="89"/>
      <c r="AG494" s="89"/>
    </row>
    <row r="495" spans="1:33" x14ac:dyDescent="0.25">
      <c r="A495" s="89"/>
      <c r="B495" s="89"/>
      <c r="C495" s="89"/>
      <c r="D495" s="89"/>
      <c r="E495" s="89"/>
      <c r="F495" s="89"/>
      <c r="G495" s="89"/>
      <c r="H495" s="89"/>
      <c r="I495" s="89"/>
      <c r="J495" s="89"/>
      <c r="K495" s="89"/>
      <c r="L495" s="89"/>
      <c r="M495" s="89"/>
      <c r="N495" s="89"/>
      <c r="O495" s="89"/>
      <c r="P495" s="89"/>
      <c r="Q495" s="89"/>
      <c r="R495" s="89"/>
      <c r="S495" s="89"/>
      <c r="T495" s="89"/>
      <c r="U495" s="89"/>
      <c r="V495" s="89"/>
      <c r="W495" s="89"/>
      <c r="X495" s="89"/>
      <c r="Y495" s="89"/>
      <c r="Z495" s="89"/>
      <c r="AA495" s="89"/>
      <c r="AB495" s="89"/>
      <c r="AC495" s="89"/>
      <c r="AD495" s="89"/>
      <c r="AE495" s="89"/>
      <c r="AF495" s="89"/>
      <c r="AG495" s="89"/>
    </row>
    <row r="496" spans="1:33" x14ac:dyDescent="0.25">
      <c r="A496" s="89"/>
      <c r="B496" s="89"/>
      <c r="C496" s="89"/>
      <c r="D496" s="89"/>
      <c r="E496" s="89"/>
      <c r="F496" s="89"/>
      <c r="G496" s="89"/>
      <c r="H496" s="89"/>
      <c r="I496" s="89"/>
      <c r="J496" s="89"/>
      <c r="K496" s="89"/>
      <c r="L496" s="89"/>
      <c r="M496" s="89"/>
      <c r="N496" s="89"/>
      <c r="O496" s="89"/>
      <c r="P496" s="89"/>
      <c r="Q496" s="89"/>
      <c r="R496" s="89"/>
      <c r="S496" s="89"/>
      <c r="T496" s="89"/>
      <c r="U496" s="89"/>
      <c r="V496" s="89"/>
      <c r="W496" s="89"/>
      <c r="X496" s="89"/>
      <c r="Y496" s="89"/>
      <c r="Z496" s="89"/>
      <c r="AA496" s="89"/>
      <c r="AB496" s="89"/>
      <c r="AC496" s="89"/>
      <c r="AD496" s="89"/>
      <c r="AE496" s="89"/>
      <c r="AF496" s="89"/>
      <c r="AG496" s="89"/>
    </row>
    <row r="497" spans="1:33" x14ac:dyDescent="0.25">
      <c r="A497" s="89"/>
      <c r="B497" s="89"/>
      <c r="C497" s="89"/>
      <c r="D497" s="89"/>
      <c r="E497" s="89"/>
      <c r="F497" s="89"/>
      <c r="G497" s="89"/>
      <c r="H497" s="89"/>
      <c r="I497" s="89"/>
      <c r="J497" s="89"/>
      <c r="K497" s="89"/>
      <c r="L497" s="89"/>
      <c r="M497" s="89"/>
      <c r="N497" s="89"/>
      <c r="O497" s="89"/>
      <c r="P497" s="89"/>
      <c r="Q497" s="89"/>
      <c r="R497" s="89"/>
      <c r="S497" s="89"/>
      <c r="T497" s="89"/>
      <c r="U497" s="89"/>
      <c r="V497" s="89"/>
      <c r="W497" s="89"/>
      <c r="X497" s="89"/>
      <c r="Y497" s="89"/>
      <c r="Z497" s="89"/>
      <c r="AA497" s="89"/>
      <c r="AB497" s="89"/>
      <c r="AC497" s="89"/>
      <c r="AD497" s="89"/>
      <c r="AE497" s="89"/>
      <c r="AF497" s="89"/>
      <c r="AG497" s="89"/>
    </row>
    <row r="498" spans="1:33" x14ac:dyDescent="0.25">
      <c r="A498" s="89"/>
      <c r="B498" s="89"/>
      <c r="C498" s="89"/>
      <c r="D498" s="89"/>
      <c r="E498" s="89"/>
      <c r="F498" s="89"/>
      <c r="G498" s="89"/>
      <c r="H498" s="89"/>
      <c r="I498" s="89"/>
      <c r="J498" s="89"/>
      <c r="K498" s="89"/>
      <c r="L498" s="89"/>
      <c r="M498" s="89"/>
      <c r="N498" s="89"/>
      <c r="O498" s="89"/>
      <c r="P498" s="89"/>
      <c r="Q498" s="89"/>
      <c r="R498" s="89"/>
      <c r="S498" s="89"/>
      <c r="T498" s="89"/>
      <c r="U498" s="89"/>
      <c r="V498" s="89"/>
      <c r="W498" s="89"/>
      <c r="X498" s="89"/>
      <c r="Y498" s="89"/>
      <c r="Z498" s="89"/>
      <c r="AA498" s="89"/>
      <c r="AB498" s="89"/>
      <c r="AC498" s="89"/>
      <c r="AD498" s="89"/>
      <c r="AE498" s="89"/>
      <c r="AF498" s="89"/>
      <c r="AG498" s="89"/>
    </row>
    <row r="499" spans="1:33" x14ac:dyDescent="0.25">
      <c r="A499" s="89"/>
      <c r="B499" s="89"/>
      <c r="C499" s="89"/>
      <c r="D499" s="89"/>
      <c r="E499" s="89"/>
      <c r="F499" s="89"/>
      <c r="G499" s="89"/>
      <c r="H499" s="89"/>
      <c r="I499" s="89"/>
      <c r="J499" s="89"/>
      <c r="K499" s="89"/>
      <c r="L499" s="89"/>
      <c r="M499" s="89"/>
      <c r="N499" s="89"/>
      <c r="O499" s="89"/>
      <c r="P499" s="89"/>
      <c r="Q499" s="89"/>
      <c r="R499" s="89"/>
      <c r="S499" s="89"/>
      <c r="T499" s="89"/>
      <c r="U499" s="89"/>
      <c r="V499" s="89"/>
      <c r="W499" s="89"/>
      <c r="X499" s="89"/>
      <c r="Y499" s="89"/>
      <c r="Z499" s="89"/>
      <c r="AA499" s="89"/>
      <c r="AB499" s="89"/>
      <c r="AC499" s="89"/>
      <c r="AD499" s="89"/>
      <c r="AE499" s="89"/>
      <c r="AF499" s="89"/>
      <c r="AG499" s="89"/>
    </row>
    <row r="500" spans="1:33" x14ac:dyDescent="0.25">
      <c r="A500" s="89"/>
      <c r="B500" s="89"/>
      <c r="C500" s="89"/>
      <c r="D500" s="89"/>
      <c r="E500" s="89"/>
      <c r="F500" s="89"/>
      <c r="G500" s="89"/>
      <c r="H500" s="89"/>
      <c r="I500" s="89"/>
      <c r="J500" s="89"/>
      <c r="K500" s="89"/>
      <c r="L500" s="89"/>
      <c r="M500" s="89"/>
      <c r="N500" s="89"/>
      <c r="O500" s="89"/>
      <c r="P500" s="89"/>
      <c r="Q500" s="89"/>
      <c r="R500" s="89"/>
      <c r="S500" s="89"/>
      <c r="T500" s="89"/>
      <c r="U500" s="89"/>
      <c r="V500" s="89"/>
      <c r="W500" s="89"/>
      <c r="X500" s="89"/>
      <c r="Y500" s="89"/>
      <c r="Z500" s="89"/>
      <c r="AA500" s="89"/>
      <c r="AB500" s="89"/>
      <c r="AC500" s="89"/>
      <c r="AD500" s="89"/>
      <c r="AE500" s="89"/>
      <c r="AF500" s="89"/>
      <c r="AG500" s="89"/>
    </row>
    <row r="501" spans="1:33" x14ac:dyDescent="0.25">
      <c r="A501" s="89"/>
      <c r="B501" s="89"/>
      <c r="C501" s="89"/>
      <c r="D501" s="89"/>
      <c r="E501" s="89"/>
      <c r="F501" s="89"/>
      <c r="G501" s="89"/>
      <c r="H501" s="89"/>
      <c r="I501" s="89"/>
      <c r="J501" s="89"/>
      <c r="K501" s="89"/>
      <c r="L501" s="89"/>
      <c r="M501" s="89"/>
      <c r="N501" s="89"/>
      <c r="O501" s="89"/>
      <c r="P501" s="89"/>
      <c r="Q501" s="89"/>
      <c r="R501" s="89"/>
      <c r="S501" s="89"/>
      <c r="T501" s="89"/>
      <c r="U501" s="89"/>
      <c r="V501" s="89"/>
      <c r="W501" s="89"/>
      <c r="X501" s="89"/>
      <c r="Y501" s="89"/>
      <c r="Z501" s="89"/>
      <c r="AA501" s="89"/>
      <c r="AB501" s="89"/>
      <c r="AC501" s="89"/>
      <c r="AD501" s="89"/>
      <c r="AE501" s="89"/>
      <c r="AF501" s="89"/>
      <c r="AG501" s="89"/>
    </row>
    <row r="502" spans="1:33" x14ac:dyDescent="0.25">
      <c r="A502" s="89"/>
      <c r="B502" s="89"/>
      <c r="C502" s="89"/>
      <c r="D502" s="89"/>
      <c r="E502" s="89"/>
      <c r="F502" s="89"/>
      <c r="G502" s="89"/>
      <c r="H502" s="89"/>
      <c r="I502" s="89"/>
      <c r="J502" s="89"/>
      <c r="K502" s="89"/>
      <c r="L502" s="89"/>
      <c r="M502" s="89"/>
      <c r="N502" s="89"/>
      <c r="O502" s="89"/>
      <c r="P502" s="89"/>
      <c r="Q502" s="89"/>
      <c r="R502" s="89"/>
      <c r="S502" s="89"/>
      <c r="T502" s="89"/>
      <c r="U502" s="89"/>
      <c r="V502" s="89"/>
      <c r="W502" s="89"/>
      <c r="X502" s="89"/>
      <c r="Y502" s="89"/>
      <c r="Z502" s="89"/>
      <c r="AA502" s="89"/>
      <c r="AB502" s="89"/>
      <c r="AC502" s="89"/>
      <c r="AD502" s="89"/>
      <c r="AE502" s="89"/>
      <c r="AF502" s="89"/>
      <c r="AG502" s="89"/>
    </row>
    <row r="503" spans="1:33" x14ac:dyDescent="0.25">
      <c r="A503" s="89"/>
      <c r="B503" s="89"/>
      <c r="C503" s="89"/>
      <c r="D503" s="89"/>
      <c r="E503" s="89"/>
      <c r="F503" s="89"/>
      <c r="G503" s="89"/>
      <c r="H503" s="89"/>
      <c r="I503" s="89"/>
      <c r="J503" s="89"/>
      <c r="K503" s="89"/>
      <c r="L503" s="89"/>
      <c r="M503" s="89"/>
      <c r="N503" s="89"/>
      <c r="O503" s="89"/>
      <c r="P503" s="89"/>
      <c r="Q503" s="89"/>
      <c r="R503" s="89"/>
      <c r="S503" s="89"/>
      <c r="T503" s="89"/>
      <c r="U503" s="89"/>
      <c r="V503" s="89"/>
      <c r="W503" s="89"/>
      <c r="X503" s="89"/>
      <c r="Y503" s="89"/>
      <c r="Z503" s="89"/>
      <c r="AA503" s="89"/>
      <c r="AB503" s="89"/>
      <c r="AC503" s="89"/>
      <c r="AD503" s="89"/>
      <c r="AE503" s="89"/>
      <c r="AF503" s="89"/>
      <c r="AG503" s="89"/>
    </row>
    <row r="504" spans="1:33" x14ac:dyDescent="0.25">
      <c r="A504" s="89"/>
      <c r="B504" s="89"/>
      <c r="C504" s="89"/>
      <c r="D504" s="89"/>
      <c r="E504" s="89"/>
      <c r="F504" s="89"/>
      <c r="G504" s="89"/>
      <c r="H504" s="89"/>
      <c r="I504" s="89"/>
      <c r="J504" s="89"/>
      <c r="K504" s="89"/>
      <c r="L504" s="89"/>
      <c r="M504" s="89"/>
      <c r="N504" s="89"/>
      <c r="O504" s="89"/>
      <c r="P504" s="89"/>
      <c r="Q504" s="89"/>
      <c r="R504" s="89"/>
      <c r="S504" s="89"/>
      <c r="T504" s="89"/>
      <c r="U504" s="89"/>
      <c r="V504" s="89"/>
      <c r="W504" s="89"/>
      <c r="X504" s="89"/>
      <c r="Y504" s="89"/>
      <c r="Z504" s="89"/>
      <c r="AA504" s="89"/>
      <c r="AB504" s="89"/>
      <c r="AC504" s="89"/>
      <c r="AD504" s="89"/>
      <c r="AE504" s="89"/>
      <c r="AF504" s="89"/>
      <c r="AG504" s="89"/>
    </row>
    <row r="505" spans="1:33" x14ac:dyDescent="0.25">
      <c r="A505" s="89"/>
      <c r="B505" s="89"/>
      <c r="C505" s="89"/>
      <c r="D505" s="89"/>
      <c r="E505" s="89"/>
      <c r="F505" s="89"/>
      <c r="G505" s="89"/>
      <c r="H505" s="89"/>
      <c r="I505" s="89"/>
      <c r="J505" s="89"/>
      <c r="K505" s="89"/>
      <c r="L505" s="89"/>
      <c r="M505" s="89"/>
      <c r="N505" s="89"/>
      <c r="O505" s="89"/>
      <c r="P505" s="89"/>
      <c r="Q505" s="89"/>
      <c r="R505" s="89"/>
      <c r="S505" s="89"/>
      <c r="T505" s="89"/>
      <c r="U505" s="89"/>
      <c r="V505" s="89"/>
      <c r="W505" s="89"/>
      <c r="X505" s="89"/>
      <c r="Y505" s="89"/>
      <c r="Z505" s="89"/>
      <c r="AA505" s="89"/>
      <c r="AB505" s="89"/>
      <c r="AC505" s="89"/>
      <c r="AD505" s="89"/>
      <c r="AE505" s="89"/>
      <c r="AF505" s="89"/>
      <c r="AG505" s="89"/>
    </row>
    <row r="506" spans="1:33" x14ac:dyDescent="0.25">
      <c r="A506" s="89"/>
      <c r="B506" s="89"/>
      <c r="C506" s="89"/>
      <c r="D506" s="89"/>
      <c r="E506" s="89"/>
      <c r="F506" s="89"/>
      <c r="G506" s="89"/>
      <c r="H506" s="89"/>
      <c r="I506" s="89"/>
      <c r="J506" s="89"/>
      <c r="K506" s="89"/>
      <c r="L506" s="89"/>
      <c r="M506" s="89"/>
      <c r="N506" s="89"/>
      <c r="O506" s="89"/>
      <c r="P506" s="89"/>
      <c r="Q506" s="89"/>
      <c r="R506" s="89"/>
      <c r="S506" s="89"/>
      <c r="T506" s="89"/>
      <c r="U506" s="89"/>
      <c r="V506" s="89"/>
      <c r="W506" s="89"/>
      <c r="X506" s="89"/>
      <c r="Y506" s="89"/>
      <c r="Z506" s="89"/>
      <c r="AA506" s="89"/>
      <c r="AB506" s="89"/>
      <c r="AC506" s="89"/>
      <c r="AD506" s="89"/>
      <c r="AE506" s="89"/>
      <c r="AF506" s="89"/>
      <c r="AG506" s="89"/>
    </row>
    <row r="507" spans="1:33" x14ac:dyDescent="0.25">
      <c r="A507" s="89"/>
      <c r="B507" s="89"/>
      <c r="C507" s="89"/>
      <c r="D507" s="89"/>
      <c r="E507" s="89"/>
      <c r="F507" s="89"/>
      <c r="G507" s="89"/>
      <c r="H507" s="89"/>
      <c r="I507" s="89"/>
      <c r="J507" s="89"/>
      <c r="K507" s="89"/>
      <c r="L507" s="89"/>
      <c r="M507" s="89"/>
      <c r="N507" s="89"/>
      <c r="O507" s="89"/>
      <c r="P507" s="89"/>
      <c r="Q507" s="89"/>
      <c r="R507" s="89"/>
      <c r="S507" s="89"/>
      <c r="T507" s="89"/>
      <c r="U507" s="89"/>
      <c r="V507" s="89"/>
      <c r="W507" s="89"/>
      <c r="X507" s="89"/>
      <c r="Y507" s="89"/>
      <c r="Z507" s="89"/>
      <c r="AA507" s="89"/>
      <c r="AB507" s="89"/>
      <c r="AC507" s="89"/>
      <c r="AD507" s="89"/>
      <c r="AE507" s="89"/>
      <c r="AF507" s="89"/>
      <c r="AG507" s="89"/>
    </row>
    <row r="508" spans="1:33" x14ac:dyDescent="0.25">
      <c r="A508" s="89"/>
      <c r="B508" s="89"/>
      <c r="C508" s="89"/>
      <c r="D508" s="89"/>
      <c r="E508" s="89"/>
      <c r="F508" s="89"/>
      <c r="G508" s="89"/>
      <c r="H508" s="89"/>
      <c r="I508" s="89"/>
      <c r="J508" s="89"/>
      <c r="K508" s="89"/>
      <c r="L508" s="89"/>
      <c r="M508" s="89"/>
      <c r="N508" s="89"/>
      <c r="O508" s="89"/>
      <c r="P508" s="89"/>
      <c r="Q508" s="89"/>
      <c r="R508" s="89"/>
      <c r="S508" s="89"/>
      <c r="T508" s="89"/>
      <c r="U508" s="89"/>
      <c r="V508" s="89"/>
      <c r="W508" s="89"/>
      <c r="X508" s="89"/>
      <c r="Y508" s="89"/>
      <c r="Z508" s="89"/>
      <c r="AA508" s="89"/>
      <c r="AB508" s="89"/>
      <c r="AC508" s="89"/>
      <c r="AD508" s="89"/>
      <c r="AE508" s="89"/>
      <c r="AF508" s="89"/>
      <c r="AG508" s="89"/>
    </row>
    <row r="509" spans="1:33" x14ac:dyDescent="0.25">
      <c r="A509" s="89"/>
      <c r="B509" s="89"/>
      <c r="C509" s="89"/>
      <c r="D509" s="89"/>
      <c r="E509" s="89"/>
      <c r="F509" s="89"/>
      <c r="G509" s="89"/>
      <c r="H509" s="89"/>
      <c r="I509" s="89"/>
      <c r="J509" s="89"/>
      <c r="K509" s="89"/>
      <c r="L509" s="89"/>
      <c r="M509" s="89"/>
      <c r="N509" s="89"/>
      <c r="O509" s="89"/>
      <c r="P509" s="89"/>
      <c r="Q509" s="89"/>
      <c r="R509" s="89"/>
      <c r="S509" s="89"/>
      <c r="T509" s="89"/>
      <c r="U509" s="89"/>
      <c r="V509" s="89"/>
      <c r="W509" s="89"/>
      <c r="X509" s="89"/>
      <c r="Y509" s="89"/>
      <c r="Z509" s="89"/>
      <c r="AA509" s="89"/>
      <c r="AB509" s="89"/>
      <c r="AC509" s="89"/>
      <c r="AD509" s="89"/>
      <c r="AE509" s="89"/>
      <c r="AF509" s="89"/>
      <c r="AG509" s="89"/>
    </row>
    <row r="510" spans="1:33" x14ac:dyDescent="0.25">
      <c r="A510" s="89"/>
      <c r="B510" s="89"/>
      <c r="C510" s="89"/>
      <c r="D510" s="89"/>
      <c r="E510" s="89"/>
      <c r="F510" s="89"/>
      <c r="G510" s="89"/>
      <c r="H510" s="89"/>
      <c r="I510" s="89"/>
      <c r="J510" s="89"/>
      <c r="K510" s="89"/>
      <c r="L510" s="89"/>
      <c r="M510" s="89"/>
      <c r="N510" s="89"/>
      <c r="O510" s="89"/>
      <c r="P510" s="89"/>
      <c r="Q510" s="89"/>
      <c r="R510" s="89"/>
      <c r="S510" s="89"/>
      <c r="T510" s="89"/>
      <c r="U510" s="89"/>
      <c r="V510" s="89"/>
      <c r="W510" s="89"/>
      <c r="X510" s="89"/>
      <c r="Y510" s="89"/>
      <c r="Z510" s="89"/>
      <c r="AA510" s="89"/>
      <c r="AB510" s="89"/>
      <c r="AC510" s="89"/>
      <c r="AD510" s="89"/>
      <c r="AE510" s="89"/>
      <c r="AF510" s="89"/>
      <c r="AG510" s="89"/>
    </row>
    <row r="511" spans="1:33" x14ac:dyDescent="0.25">
      <c r="A511" s="89"/>
      <c r="B511" s="89"/>
      <c r="C511" s="89"/>
      <c r="D511" s="89"/>
      <c r="E511" s="89"/>
      <c r="F511" s="89"/>
      <c r="G511" s="89"/>
      <c r="H511" s="89"/>
      <c r="I511" s="89"/>
      <c r="J511" s="89"/>
      <c r="K511" s="89"/>
      <c r="L511" s="89"/>
      <c r="M511" s="89"/>
      <c r="N511" s="89"/>
      <c r="O511" s="89"/>
      <c r="P511" s="89"/>
      <c r="Q511" s="89"/>
      <c r="R511" s="89"/>
      <c r="S511" s="89"/>
      <c r="T511" s="89"/>
      <c r="U511" s="89"/>
      <c r="V511" s="89"/>
      <c r="W511" s="89"/>
      <c r="X511" s="89"/>
      <c r="Y511" s="89"/>
      <c r="Z511" s="89"/>
      <c r="AA511" s="89"/>
      <c r="AB511" s="89"/>
      <c r="AC511" s="89"/>
      <c r="AD511" s="89"/>
      <c r="AE511" s="89"/>
      <c r="AF511" s="89"/>
      <c r="AG511" s="89"/>
    </row>
    <row r="512" spans="1:33" x14ac:dyDescent="0.25">
      <c r="A512" s="89"/>
      <c r="B512" s="89"/>
      <c r="C512" s="89"/>
      <c r="D512" s="89"/>
      <c r="E512" s="89"/>
      <c r="F512" s="89"/>
      <c r="G512" s="89"/>
      <c r="H512" s="89"/>
      <c r="I512" s="89"/>
      <c r="J512" s="89"/>
      <c r="K512" s="89"/>
      <c r="L512" s="89"/>
      <c r="M512" s="89"/>
      <c r="N512" s="89"/>
      <c r="O512" s="89"/>
      <c r="P512" s="89"/>
      <c r="Q512" s="89"/>
      <c r="R512" s="89"/>
      <c r="S512" s="89"/>
      <c r="T512" s="89"/>
      <c r="U512" s="89"/>
      <c r="V512" s="89"/>
      <c r="W512" s="89"/>
      <c r="X512" s="89"/>
      <c r="Y512" s="89"/>
      <c r="Z512" s="89"/>
      <c r="AA512" s="89"/>
      <c r="AB512" s="89"/>
      <c r="AC512" s="89"/>
      <c r="AD512" s="89"/>
      <c r="AE512" s="89"/>
      <c r="AF512" s="89"/>
      <c r="AG512" s="89"/>
    </row>
    <row r="513" spans="1:33" x14ac:dyDescent="0.25">
      <c r="A513" s="89"/>
      <c r="B513" s="89"/>
      <c r="C513" s="89"/>
      <c r="D513" s="89"/>
      <c r="E513" s="89"/>
      <c r="F513" s="89"/>
      <c r="G513" s="89"/>
      <c r="H513" s="89"/>
      <c r="I513" s="89"/>
      <c r="J513" s="89"/>
      <c r="K513" s="89"/>
      <c r="L513" s="89"/>
      <c r="M513" s="89"/>
      <c r="N513" s="89"/>
      <c r="O513" s="89"/>
      <c r="P513" s="89"/>
      <c r="Q513" s="89"/>
      <c r="R513" s="89"/>
      <c r="S513" s="89"/>
      <c r="T513" s="89"/>
      <c r="U513" s="89"/>
      <c r="V513" s="89"/>
      <c r="W513" s="89"/>
      <c r="X513" s="89"/>
      <c r="Y513" s="89"/>
      <c r="Z513" s="89"/>
      <c r="AA513" s="89"/>
      <c r="AB513" s="89"/>
      <c r="AC513" s="89"/>
      <c r="AD513" s="89"/>
      <c r="AE513" s="89"/>
      <c r="AF513" s="89"/>
      <c r="AG513" s="89"/>
    </row>
    <row r="514" spans="1:33" x14ac:dyDescent="0.25">
      <c r="A514" s="89"/>
      <c r="B514" s="89"/>
      <c r="C514" s="89"/>
      <c r="D514" s="89"/>
      <c r="E514" s="89"/>
      <c r="F514" s="89"/>
      <c r="G514" s="89"/>
      <c r="H514" s="89"/>
      <c r="I514" s="89"/>
      <c r="J514" s="89"/>
      <c r="K514" s="89"/>
      <c r="L514" s="89"/>
      <c r="M514" s="89"/>
      <c r="N514" s="89"/>
      <c r="O514" s="89"/>
      <c r="P514" s="89"/>
      <c r="Q514" s="89"/>
      <c r="R514" s="89"/>
      <c r="S514" s="89"/>
      <c r="T514" s="89"/>
      <c r="U514" s="89"/>
      <c r="V514" s="89"/>
      <c r="W514" s="89"/>
      <c r="X514" s="89"/>
      <c r="Y514" s="89"/>
      <c r="Z514" s="89"/>
      <c r="AA514" s="89"/>
      <c r="AB514" s="89"/>
      <c r="AC514" s="89"/>
      <c r="AD514" s="89"/>
      <c r="AE514" s="89"/>
      <c r="AF514" s="89"/>
      <c r="AG514" s="89"/>
    </row>
    <row r="515" spans="1:33" x14ac:dyDescent="0.25">
      <c r="A515" s="89"/>
      <c r="B515" s="89"/>
      <c r="C515" s="89"/>
      <c r="D515" s="89"/>
      <c r="E515" s="89"/>
      <c r="F515" s="89"/>
      <c r="G515" s="89"/>
      <c r="H515" s="89"/>
      <c r="I515" s="89"/>
      <c r="J515" s="89"/>
      <c r="K515" s="89"/>
      <c r="L515" s="89"/>
      <c r="M515" s="89"/>
      <c r="N515" s="89"/>
      <c r="O515" s="89"/>
      <c r="P515" s="89"/>
      <c r="Q515" s="89"/>
      <c r="R515" s="89"/>
      <c r="S515" s="89"/>
      <c r="T515" s="89"/>
      <c r="U515" s="89"/>
      <c r="V515" s="89"/>
      <c r="W515" s="89"/>
      <c r="X515" s="89"/>
      <c r="Y515" s="89"/>
      <c r="Z515" s="89"/>
      <c r="AA515" s="89"/>
      <c r="AB515" s="89"/>
      <c r="AC515" s="89"/>
      <c r="AD515" s="89"/>
      <c r="AE515" s="89"/>
      <c r="AF515" s="89"/>
      <c r="AG515" s="89"/>
    </row>
    <row r="516" spans="1:33" x14ac:dyDescent="0.25">
      <c r="A516" s="89"/>
      <c r="B516" s="89"/>
      <c r="C516" s="89"/>
      <c r="D516" s="89"/>
      <c r="E516" s="89"/>
      <c r="F516" s="89"/>
      <c r="G516" s="89"/>
      <c r="H516" s="89"/>
      <c r="I516" s="89"/>
      <c r="J516" s="89"/>
      <c r="K516" s="89"/>
      <c r="L516" s="89"/>
      <c r="M516" s="89"/>
      <c r="N516" s="89"/>
      <c r="O516" s="89"/>
      <c r="P516" s="89"/>
      <c r="Q516" s="89"/>
      <c r="R516" s="89"/>
      <c r="S516" s="89"/>
      <c r="T516" s="89"/>
      <c r="U516" s="89"/>
      <c r="V516" s="89"/>
      <c r="W516" s="89"/>
      <c r="X516" s="89"/>
      <c r="Y516" s="89"/>
      <c r="Z516" s="89"/>
      <c r="AA516" s="89"/>
      <c r="AB516" s="89"/>
      <c r="AC516" s="89"/>
      <c r="AD516" s="89"/>
      <c r="AE516" s="89"/>
      <c r="AF516" s="89"/>
      <c r="AG516" s="89"/>
    </row>
    <row r="517" spans="1:33" x14ac:dyDescent="0.25">
      <c r="A517" s="89"/>
      <c r="B517" s="89"/>
      <c r="C517" s="89"/>
      <c r="D517" s="89"/>
      <c r="E517" s="89"/>
      <c r="F517" s="89"/>
      <c r="G517" s="89"/>
      <c r="H517" s="89"/>
      <c r="I517" s="89"/>
      <c r="J517" s="89"/>
      <c r="K517" s="89"/>
      <c r="L517" s="89"/>
      <c r="M517" s="89"/>
      <c r="N517" s="89"/>
      <c r="O517" s="89"/>
      <c r="P517" s="89"/>
      <c r="Q517" s="89"/>
      <c r="R517" s="89"/>
      <c r="S517" s="89"/>
      <c r="T517" s="89"/>
      <c r="U517" s="89"/>
      <c r="V517" s="89"/>
      <c r="W517" s="89"/>
      <c r="X517" s="89"/>
      <c r="Y517" s="89"/>
      <c r="Z517" s="89"/>
      <c r="AA517" s="89"/>
      <c r="AB517" s="89"/>
      <c r="AC517" s="89"/>
      <c r="AD517" s="89"/>
      <c r="AE517" s="89"/>
      <c r="AF517" s="89"/>
      <c r="AG517" s="89"/>
    </row>
    <row r="518" spans="1:33" x14ac:dyDescent="0.25">
      <c r="A518" s="89"/>
      <c r="B518" s="89"/>
      <c r="C518" s="89"/>
      <c r="D518" s="89"/>
      <c r="E518" s="89"/>
      <c r="F518" s="89"/>
      <c r="G518" s="89"/>
      <c r="H518" s="89"/>
      <c r="I518" s="89"/>
      <c r="J518" s="89"/>
      <c r="K518" s="89"/>
      <c r="L518" s="89"/>
      <c r="M518" s="89"/>
      <c r="N518" s="89"/>
      <c r="O518" s="89"/>
      <c r="P518" s="89"/>
      <c r="Q518" s="89"/>
      <c r="R518" s="89"/>
      <c r="S518" s="89"/>
      <c r="T518" s="89"/>
      <c r="U518" s="89"/>
      <c r="V518" s="89"/>
      <c r="W518" s="89"/>
      <c r="X518" s="89"/>
      <c r="Y518" s="89"/>
      <c r="Z518" s="89"/>
      <c r="AA518" s="89"/>
      <c r="AB518" s="89"/>
      <c r="AC518" s="89"/>
      <c r="AD518" s="89"/>
      <c r="AE518" s="89"/>
      <c r="AF518" s="89"/>
      <c r="AG518" s="89"/>
    </row>
    <row r="519" spans="1:33" x14ac:dyDescent="0.25">
      <c r="A519" s="89"/>
      <c r="B519" s="89"/>
      <c r="C519" s="89"/>
      <c r="D519" s="89"/>
      <c r="E519" s="89"/>
      <c r="F519" s="89"/>
      <c r="G519" s="89"/>
      <c r="H519" s="89"/>
      <c r="I519" s="89"/>
      <c r="J519" s="89"/>
      <c r="K519" s="89"/>
      <c r="L519" s="89"/>
      <c r="M519" s="89"/>
      <c r="N519" s="89"/>
      <c r="O519" s="89"/>
      <c r="P519" s="89"/>
      <c r="Q519" s="89"/>
      <c r="R519" s="89"/>
      <c r="S519" s="89"/>
      <c r="T519" s="89"/>
      <c r="U519" s="89"/>
      <c r="V519" s="89"/>
      <c r="W519" s="89"/>
      <c r="X519" s="89"/>
      <c r="Y519" s="89"/>
      <c r="Z519" s="89"/>
      <c r="AA519" s="89"/>
      <c r="AB519" s="89"/>
      <c r="AC519" s="89"/>
      <c r="AD519" s="89"/>
      <c r="AE519" s="89"/>
      <c r="AF519" s="89"/>
      <c r="AG519" s="89"/>
    </row>
    <row r="520" spans="1:33" x14ac:dyDescent="0.25">
      <c r="A520" s="89"/>
      <c r="B520" s="89"/>
      <c r="C520" s="89"/>
      <c r="D520" s="89"/>
      <c r="E520" s="89"/>
      <c r="F520" s="89"/>
      <c r="G520" s="89"/>
      <c r="H520" s="89"/>
      <c r="I520" s="89"/>
      <c r="J520" s="89"/>
      <c r="K520" s="89"/>
      <c r="L520" s="89"/>
      <c r="M520" s="89"/>
      <c r="N520" s="89"/>
      <c r="O520" s="89"/>
      <c r="P520" s="89"/>
      <c r="Q520" s="89"/>
      <c r="R520" s="89"/>
      <c r="S520" s="89"/>
      <c r="T520" s="89"/>
      <c r="U520" s="89"/>
      <c r="V520" s="89"/>
      <c r="W520" s="89"/>
      <c r="X520" s="89"/>
      <c r="Y520" s="89"/>
      <c r="Z520" s="89"/>
      <c r="AA520" s="89"/>
      <c r="AB520" s="89"/>
      <c r="AC520" s="89"/>
      <c r="AD520" s="89"/>
      <c r="AE520" s="89"/>
      <c r="AF520" s="89"/>
      <c r="AG520" s="89"/>
    </row>
    <row r="521" spans="1:33" x14ac:dyDescent="0.25">
      <c r="A521" s="89"/>
      <c r="B521" s="89"/>
      <c r="C521" s="89"/>
      <c r="D521" s="89"/>
      <c r="E521" s="89"/>
      <c r="F521" s="89"/>
      <c r="G521" s="89"/>
      <c r="H521" s="89"/>
      <c r="I521" s="89"/>
      <c r="J521" s="89"/>
      <c r="K521" s="89"/>
      <c r="L521" s="89"/>
      <c r="M521" s="89"/>
      <c r="N521" s="89"/>
      <c r="O521" s="89"/>
      <c r="P521" s="89"/>
      <c r="Q521" s="89"/>
      <c r="R521" s="89"/>
      <c r="S521" s="89"/>
      <c r="T521" s="89"/>
      <c r="U521" s="89"/>
      <c r="V521" s="89"/>
      <c r="W521" s="89"/>
      <c r="X521" s="89"/>
      <c r="Y521" s="89"/>
      <c r="Z521" s="89"/>
      <c r="AA521" s="89"/>
      <c r="AB521" s="89"/>
      <c r="AC521" s="89"/>
      <c r="AD521" s="89"/>
      <c r="AE521" s="89"/>
      <c r="AF521" s="89"/>
      <c r="AG521" s="89"/>
    </row>
    <row r="522" spans="1:33" x14ac:dyDescent="0.25">
      <c r="A522" s="89"/>
      <c r="B522" s="89"/>
      <c r="C522" s="89"/>
      <c r="D522" s="89"/>
      <c r="E522" s="89"/>
      <c r="F522" s="89"/>
      <c r="G522" s="89"/>
      <c r="H522" s="89"/>
      <c r="I522" s="89"/>
      <c r="J522" s="89"/>
      <c r="K522" s="89"/>
      <c r="L522" s="89"/>
      <c r="M522" s="89"/>
      <c r="N522" s="89"/>
      <c r="O522" s="89"/>
      <c r="P522" s="89"/>
      <c r="Q522" s="89"/>
      <c r="R522" s="89"/>
      <c r="S522" s="89"/>
      <c r="T522" s="89"/>
      <c r="U522" s="89"/>
      <c r="V522" s="89"/>
      <c r="W522" s="89"/>
      <c r="X522" s="89"/>
      <c r="Y522" s="89"/>
      <c r="Z522" s="89"/>
      <c r="AA522" s="89"/>
      <c r="AB522" s="89"/>
      <c r="AC522" s="89"/>
      <c r="AD522" s="89"/>
      <c r="AE522" s="89"/>
      <c r="AF522" s="89"/>
      <c r="AG522" s="89"/>
    </row>
    <row r="523" spans="1:33" x14ac:dyDescent="0.25">
      <c r="A523" s="89"/>
      <c r="B523" s="89"/>
      <c r="C523" s="89"/>
      <c r="D523" s="89"/>
      <c r="E523" s="89"/>
      <c r="F523" s="89"/>
      <c r="G523" s="89"/>
      <c r="H523" s="89"/>
      <c r="I523" s="89"/>
      <c r="J523" s="89"/>
      <c r="K523" s="89"/>
      <c r="L523" s="89"/>
      <c r="M523" s="89"/>
      <c r="N523" s="89"/>
      <c r="O523" s="89"/>
      <c r="P523" s="89"/>
      <c r="Q523" s="89"/>
      <c r="R523" s="89"/>
      <c r="S523" s="89"/>
      <c r="T523" s="89"/>
      <c r="U523" s="89"/>
      <c r="V523" s="89"/>
      <c r="W523" s="89"/>
      <c r="X523" s="89"/>
      <c r="Y523" s="89"/>
      <c r="Z523" s="89"/>
      <c r="AA523" s="89"/>
      <c r="AB523" s="89"/>
      <c r="AC523" s="89"/>
      <c r="AD523" s="89"/>
      <c r="AE523" s="89"/>
      <c r="AF523" s="89"/>
      <c r="AG523" s="89"/>
    </row>
    <row r="524" spans="1:33" x14ac:dyDescent="0.25">
      <c r="A524" s="89"/>
      <c r="B524" s="89"/>
      <c r="C524" s="89"/>
      <c r="D524" s="89"/>
      <c r="E524" s="89"/>
      <c r="F524" s="89"/>
      <c r="G524" s="89"/>
      <c r="H524" s="89"/>
      <c r="I524" s="89"/>
      <c r="J524" s="89"/>
      <c r="K524" s="89"/>
      <c r="L524" s="89"/>
      <c r="M524" s="89"/>
      <c r="N524" s="89"/>
      <c r="O524" s="89"/>
      <c r="P524" s="89"/>
      <c r="Q524" s="89"/>
      <c r="R524" s="89"/>
      <c r="S524" s="89"/>
      <c r="T524" s="89"/>
      <c r="U524" s="89"/>
      <c r="V524" s="89"/>
      <c r="W524" s="89"/>
      <c r="X524" s="89"/>
      <c r="Y524" s="89"/>
      <c r="Z524" s="89"/>
      <c r="AA524" s="89"/>
      <c r="AB524" s="89"/>
      <c r="AC524" s="89"/>
      <c r="AD524" s="89"/>
      <c r="AE524" s="89"/>
      <c r="AF524" s="89"/>
      <c r="AG524" s="89"/>
    </row>
    <row r="525" spans="1:33" x14ac:dyDescent="0.25">
      <c r="A525" s="89"/>
      <c r="B525" s="89"/>
      <c r="C525" s="89"/>
      <c r="D525" s="89"/>
      <c r="E525" s="89"/>
      <c r="F525" s="89"/>
      <c r="G525" s="89"/>
      <c r="H525" s="89"/>
      <c r="I525" s="89"/>
      <c r="J525" s="89"/>
      <c r="K525" s="89"/>
      <c r="L525" s="89"/>
      <c r="M525" s="89"/>
      <c r="N525" s="89"/>
      <c r="O525" s="89"/>
      <c r="P525" s="89"/>
      <c r="Q525" s="89"/>
      <c r="R525" s="89"/>
      <c r="S525" s="89"/>
      <c r="T525" s="89"/>
      <c r="U525" s="89"/>
      <c r="V525" s="89"/>
      <c r="W525" s="89"/>
      <c r="X525" s="89"/>
      <c r="Y525" s="89"/>
      <c r="Z525" s="89"/>
      <c r="AA525" s="89"/>
      <c r="AB525" s="89"/>
      <c r="AC525" s="89"/>
      <c r="AD525" s="89"/>
      <c r="AE525" s="89"/>
      <c r="AF525" s="89"/>
      <c r="AG525" s="89"/>
    </row>
    <row r="526" spans="1:33" x14ac:dyDescent="0.25">
      <c r="A526" s="89"/>
      <c r="B526" s="89"/>
      <c r="C526" s="89"/>
      <c r="D526" s="89"/>
      <c r="E526" s="89"/>
      <c r="F526" s="89"/>
      <c r="G526" s="89"/>
      <c r="H526" s="89"/>
      <c r="I526" s="89"/>
      <c r="J526" s="89"/>
      <c r="K526" s="89"/>
      <c r="L526" s="89"/>
      <c r="M526" s="89"/>
      <c r="N526" s="89"/>
      <c r="O526" s="89"/>
      <c r="P526" s="89"/>
      <c r="Q526" s="89"/>
      <c r="R526" s="89"/>
      <c r="S526" s="89"/>
      <c r="T526" s="89"/>
      <c r="U526" s="89"/>
      <c r="V526" s="89"/>
      <c r="W526" s="89"/>
      <c r="X526" s="89"/>
      <c r="Y526" s="89"/>
      <c r="Z526" s="89"/>
      <c r="AA526" s="89"/>
      <c r="AB526" s="89"/>
      <c r="AC526" s="89"/>
      <c r="AD526" s="89"/>
      <c r="AE526" s="89"/>
      <c r="AF526" s="89"/>
      <c r="AG526" s="89"/>
    </row>
    <row r="527" spans="1:33" x14ac:dyDescent="0.25">
      <c r="A527" s="89"/>
      <c r="B527" s="89"/>
      <c r="C527" s="89"/>
      <c r="D527" s="89"/>
      <c r="E527" s="89"/>
      <c r="F527" s="89"/>
      <c r="G527" s="89"/>
      <c r="H527" s="89"/>
      <c r="I527" s="89"/>
      <c r="J527" s="89"/>
      <c r="K527" s="89"/>
      <c r="L527" s="89"/>
      <c r="M527" s="89"/>
      <c r="N527" s="89"/>
      <c r="O527" s="89"/>
      <c r="P527" s="89"/>
      <c r="Q527" s="89"/>
      <c r="R527" s="89"/>
      <c r="S527" s="89"/>
      <c r="T527" s="89"/>
      <c r="U527" s="89"/>
      <c r="V527" s="89"/>
      <c r="W527" s="89"/>
      <c r="X527" s="89"/>
      <c r="Y527" s="89"/>
      <c r="Z527" s="89"/>
      <c r="AA527" s="89"/>
      <c r="AB527" s="89"/>
      <c r="AC527" s="89"/>
      <c r="AD527" s="89"/>
      <c r="AE527" s="89"/>
      <c r="AF527" s="89"/>
      <c r="AG527" s="89"/>
    </row>
    <row r="528" spans="1:33" x14ac:dyDescent="0.25">
      <c r="A528" s="89"/>
      <c r="B528" s="89"/>
      <c r="C528" s="89"/>
      <c r="D528" s="89"/>
      <c r="E528" s="89"/>
      <c r="F528" s="89"/>
      <c r="G528" s="89"/>
      <c r="H528" s="89"/>
      <c r="I528" s="89"/>
      <c r="J528" s="89"/>
      <c r="K528" s="89"/>
      <c r="L528" s="89"/>
      <c r="M528" s="89"/>
      <c r="N528" s="89"/>
      <c r="O528" s="89"/>
      <c r="P528" s="89"/>
      <c r="Q528" s="89"/>
      <c r="R528" s="89"/>
      <c r="S528" s="89"/>
      <c r="T528" s="89"/>
      <c r="U528" s="89"/>
      <c r="V528" s="89"/>
      <c r="W528" s="89"/>
      <c r="X528" s="89"/>
      <c r="Y528" s="89"/>
      <c r="Z528" s="89"/>
      <c r="AA528" s="89"/>
      <c r="AB528" s="89"/>
      <c r="AC528" s="89"/>
      <c r="AD528" s="89"/>
      <c r="AE528" s="89"/>
      <c r="AF528" s="89"/>
      <c r="AG528" s="89"/>
    </row>
    <row r="529" spans="1:33" x14ac:dyDescent="0.25">
      <c r="A529" s="89"/>
      <c r="B529" s="89"/>
      <c r="C529" s="89"/>
      <c r="D529" s="89"/>
      <c r="E529" s="89"/>
      <c r="F529" s="89"/>
      <c r="G529" s="89"/>
      <c r="H529" s="89"/>
      <c r="I529" s="89"/>
      <c r="J529" s="89"/>
      <c r="K529" s="89"/>
      <c r="L529" s="89"/>
      <c r="M529" s="89"/>
      <c r="N529" s="89"/>
      <c r="O529" s="89"/>
      <c r="P529" s="89"/>
      <c r="Q529" s="89"/>
      <c r="R529" s="89"/>
      <c r="S529" s="89"/>
      <c r="T529" s="89"/>
      <c r="U529" s="89"/>
      <c r="V529" s="89"/>
      <c r="W529" s="89"/>
      <c r="X529" s="89"/>
      <c r="Y529" s="89"/>
      <c r="Z529" s="89"/>
      <c r="AA529" s="89"/>
      <c r="AB529" s="89"/>
      <c r="AC529" s="89"/>
      <c r="AD529" s="89"/>
      <c r="AE529" s="89"/>
      <c r="AF529" s="89"/>
      <c r="AG529" s="89"/>
    </row>
    <row r="530" spans="1:33" x14ac:dyDescent="0.25">
      <c r="A530" s="89"/>
      <c r="B530" s="89"/>
      <c r="C530" s="89"/>
      <c r="D530" s="89"/>
      <c r="E530" s="89"/>
      <c r="F530" s="89"/>
      <c r="G530" s="89"/>
      <c r="H530" s="89"/>
      <c r="I530" s="89"/>
      <c r="J530" s="89"/>
      <c r="K530" s="89"/>
      <c r="L530" s="89"/>
      <c r="M530" s="89"/>
      <c r="N530" s="89"/>
      <c r="O530" s="89"/>
      <c r="P530" s="89"/>
      <c r="Q530" s="89"/>
      <c r="R530" s="89"/>
      <c r="S530" s="89"/>
      <c r="T530" s="89"/>
      <c r="U530" s="89"/>
      <c r="V530" s="89"/>
      <c r="W530" s="89"/>
      <c r="X530" s="89"/>
      <c r="Y530" s="89"/>
      <c r="Z530" s="89"/>
      <c r="AA530" s="89"/>
      <c r="AB530" s="89"/>
      <c r="AC530" s="89"/>
      <c r="AD530" s="89"/>
      <c r="AE530" s="89"/>
      <c r="AF530" s="89"/>
      <c r="AG530" s="89"/>
    </row>
    <row r="531" spans="1:33" x14ac:dyDescent="0.25">
      <c r="A531" s="89"/>
      <c r="B531" s="89"/>
      <c r="C531" s="89"/>
      <c r="D531" s="89"/>
      <c r="E531" s="89"/>
      <c r="F531" s="89"/>
      <c r="G531" s="89"/>
      <c r="H531" s="89"/>
      <c r="I531" s="89"/>
      <c r="J531" s="89"/>
      <c r="K531" s="89"/>
      <c r="L531" s="89"/>
      <c r="M531" s="89"/>
      <c r="N531" s="89"/>
      <c r="O531" s="89"/>
      <c r="P531" s="89"/>
      <c r="Q531" s="89"/>
      <c r="R531" s="89"/>
      <c r="S531" s="89"/>
      <c r="T531" s="89"/>
      <c r="U531" s="89"/>
      <c r="V531" s="89"/>
      <c r="W531" s="89"/>
      <c r="X531" s="89"/>
      <c r="Y531" s="89"/>
      <c r="Z531" s="89"/>
      <c r="AA531" s="89"/>
      <c r="AB531" s="89"/>
      <c r="AC531" s="89"/>
      <c r="AD531" s="89"/>
      <c r="AE531" s="89"/>
      <c r="AF531" s="89"/>
      <c r="AG531" s="89"/>
    </row>
    <row r="532" spans="1:33" x14ac:dyDescent="0.25">
      <c r="A532" s="89"/>
      <c r="B532" s="89"/>
      <c r="C532" s="89"/>
      <c r="D532" s="89"/>
      <c r="E532" s="89"/>
      <c r="F532" s="89"/>
      <c r="G532" s="89"/>
      <c r="H532" s="89"/>
      <c r="I532" s="89"/>
      <c r="J532" s="89"/>
      <c r="K532" s="89"/>
      <c r="L532" s="89"/>
      <c r="M532" s="89"/>
      <c r="N532" s="89"/>
      <c r="O532" s="89"/>
      <c r="P532" s="89"/>
      <c r="Q532" s="89"/>
      <c r="R532" s="89"/>
      <c r="S532" s="89"/>
      <c r="T532" s="89"/>
      <c r="U532" s="89"/>
      <c r="V532" s="89"/>
      <c r="W532" s="89"/>
      <c r="X532" s="89"/>
      <c r="Y532" s="89"/>
      <c r="Z532" s="89"/>
      <c r="AA532" s="89"/>
      <c r="AB532" s="89"/>
      <c r="AC532" s="89"/>
      <c r="AD532" s="89"/>
      <c r="AE532" s="89"/>
      <c r="AF532" s="89"/>
      <c r="AG532" s="89"/>
    </row>
    <row r="533" spans="1:33" x14ac:dyDescent="0.25">
      <c r="A533" s="89"/>
      <c r="B533" s="89"/>
      <c r="C533" s="89"/>
      <c r="D533" s="89"/>
      <c r="E533" s="89"/>
      <c r="F533" s="89"/>
      <c r="G533" s="89"/>
      <c r="H533" s="89"/>
      <c r="I533" s="89"/>
      <c r="J533" s="89"/>
      <c r="K533" s="89"/>
      <c r="L533" s="89"/>
      <c r="M533" s="89"/>
      <c r="N533" s="89"/>
      <c r="O533" s="89"/>
      <c r="P533" s="89"/>
      <c r="Q533" s="89"/>
      <c r="R533" s="89"/>
      <c r="S533" s="89"/>
      <c r="T533" s="89"/>
      <c r="U533" s="89"/>
      <c r="V533" s="89"/>
      <c r="W533" s="89"/>
      <c r="X533" s="89"/>
      <c r="Y533" s="89"/>
      <c r="Z533" s="89"/>
      <c r="AA533" s="89"/>
      <c r="AB533" s="89"/>
      <c r="AC533" s="89"/>
      <c r="AD533" s="89"/>
      <c r="AE533" s="89"/>
      <c r="AF533" s="89"/>
      <c r="AG533" s="89"/>
    </row>
    <row r="534" spans="1:33" x14ac:dyDescent="0.25">
      <c r="A534" s="89"/>
      <c r="B534" s="89"/>
      <c r="C534" s="89"/>
      <c r="D534" s="89"/>
      <c r="E534" s="89"/>
      <c r="F534" s="89"/>
      <c r="G534" s="89"/>
      <c r="H534" s="89"/>
      <c r="I534" s="89"/>
      <c r="J534" s="89"/>
      <c r="K534" s="89"/>
      <c r="L534" s="89"/>
      <c r="M534" s="89"/>
      <c r="N534" s="89"/>
      <c r="O534" s="89"/>
      <c r="P534" s="89"/>
      <c r="Q534" s="89"/>
      <c r="R534" s="89"/>
      <c r="S534" s="89"/>
      <c r="T534" s="89"/>
      <c r="U534" s="89"/>
      <c r="V534" s="89"/>
      <c r="W534" s="89"/>
      <c r="X534" s="89"/>
      <c r="Y534" s="89"/>
      <c r="Z534" s="89"/>
      <c r="AA534" s="89"/>
      <c r="AB534" s="89"/>
      <c r="AC534" s="89"/>
      <c r="AD534" s="89"/>
      <c r="AE534" s="89"/>
      <c r="AF534" s="89"/>
      <c r="AG534" s="89"/>
    </row>
    <row r="535" spans="1:33" x14ac:dyDescent="0.25">
      <c r="A535" s="89"/>
      <c r="B535" s="89"/>
      <c r="C535" s="89"/>
      <c r="D535" s="89"/>
      <c r="E535" s="89"/>
      <c r="F535" s="89"/>
      <c r="G535" s="89"/>
      <c r="H535" s="89"/>
      <c r="I535" s="89"/>
      <c r="J535" s="89"/>
      <c r="K535" s="89"/>
      <c r="L535" s="89"/>
      <c r="M535" s="89"/>
      <c r="N535" s="89"/>
      <c r="O535" s="89"/>
      <c r="P535" s="89"/>
      <c r="Q535" s="89"/>
      <c r="R535" s="89"/>
      <c r="S535" s="89"/>
      <c r="T535" s="89"/>
      <c r="U535" s="89"/>
      <c r="V535" s="89"/>
      <c r="W535" s="89"/>
      <c r="X535" s="89"/>
      <c r="Y535" s="89"/>
      <c r="Z535" s="89"/>
      <c r="AA535" s="89"/>
      <c r="AB535" s="89"/>
      <c r="AC535" s="89"/>
      <c r="AD535" s="89"/>
      <c r="AE535" s="89"/>
      <c r="AF535" s="89"/>
      <c r="AG535" s="89"/>
    </row>
    <row r="536" spans="1:33" x14ac:dyDescent="0.25">
      <c r="A536" s="89"/>
      <c r="B536" s="89"/>
      <c r="C536" s="89"/>
      <c r="D536" s="89"/>
      <c r="E536" s="89"/>
      <c r="F536" s="89"/>
      <c r="G536" s="89"/>
      <c r="H536" s="89"/>
      <c r="I536" s="89"/>
      <c r="J536" s="89"/>
      <c r="K536" s="89"/>
      <c r="L536" s="89"/>
      <c r="M536" s="89"/>
      <c r="N536" s="89"/>
      <c r="O536" s="89"/>
      <c r="P536" s="89"/>
      <c r="Q536" s="89"/>
      <c r="R536" s="89"/>
      <c r="S536" s="89"/>
      <c r="T536" s="89"/>
      <c r="U536" s="89"/>
      <c r="V536" s="89"/>
      <c r="W536" s="89"/>
      <c r="X536" s="89"/>
      <c r="Y536" s="89"/>
      <c r="Z536" s="89"/>
      <c r="AA536" s="89"/>
      <c r="AB536" s="89"/>
      <c r="AC536" s="89"/>
      <c r="AD536" s="89"/>
      <c r="AE536" s="89"/>
      <c r="AF536" s="89"/>
      <c r="AG536" s="89"/>
    </row>
    <row r="537" spans="1:33" x14ac:dyDescent="0.25">
      <c r="A537" s="89"/>
      <c r="B537" s="89"/>
      <c r="C537" s="89"/>
      <c r="D537" s="89"/>
      <c r="E537" s="89"/>
      <c r="F537" s="89"/>
      <c r="G537" s="89"/>
      <c r="H537" s="89"/>
      <c r="I537" s="89"/>
      <c r="J537" s="89"/>
      <c r="K537" s="89"/>
      <c r="L537" s="89"/>
      <c r="M537" s="89"/>
      <c r="N537" s="89"/>
      <c r="O537" s="89"/>
      <c r="P537" s="89"/>
      <c r="Q537" s="89"/>
      <c r="R537" s="89"/>
      <c r="S537" s="89"/>
      <c r="T537" s="89"/>
      <c r="U537" s="89"/>
      <c r="V537" s="89"/>
      <c r="W537" s="89"/>
      <c r="X537" s="89"/>
      <c r="Y537" s="89"/>
      <c r="Z537" s="89"/>
      <c r="AA537" s="89"/>
      <c r="AB537" s="89"/>
      <c r="AC537" s="89"/>
      <c r="AD537" s="89"/>
      <c r="AE537" s="89"/>
      <c r="AF537" s="89"/>
      <c r="AG537" s="89"/>
    </row>
    <row r="538" spans="1:33" x14ac:dyDescent="0.25">
      <c r="A538" s="89"/>
      <c r="B538" s="89"/>
      <c r="C538" s="89"/>
      <c r="D538" s="89"/>
      <c r="E538" s="89"/>
      <c r="F538" s="89"/>
      <c r="G538" s="89"/>
      <c r="H538" s="89"/>
      <c r="I538" s="89"/>
      <c r="J538" s="89"/>
      <c r="K538" s="89"/>
      <c r="L538" s="89"/>
      <c r="M538" s="89"/>
      <c r="N538" s="89"/>
      <c r="O538" s="89"/>
      <c r="P538" s="89"/>
      <c r="Q538" s="89"/>
      <c r="R538" s="89"/>
      <c r="S538" s="89"/>
      <c r="T538" s="89"/>
      <c r="U538" s="89"/>
      <c r="V538" s="89"/>
      <c r="W538" s="89"/>
      <c r="X538" s="89"/>
      <c r="Y538" s="89"/>
      <c r="Z538" s="89"/>
      <c r="AA538" s="89"/>
      <c r="AB538" s="89"/>
      <c r="AC538" s="89"/>
      <c r="AD538" s="89"/>
      <c r="AE538" s="89"/>
      <c r="AF538" s="89"/>
      <c r="AG538" s="89"/>
    </row>
    <row r="539" spans="1:33" x14ac:dyDescent="0.25">
      <c r="A539" s="89"/>
      <c r="B539" s="89"/>
      <c r="C539" s="89"/>
      <c r="D539" s="89"/>
      <c r="E539" s="89"/>
      <c r="F539" s="89"/>
      <c r="G539" s="89"/>
      <c r="H539" s="89"/>
      <c r="I539" s="89"/>
      <c r="J539" s="89"/>
      <c r="K539" s="89"/>
      <c r="L539" s="89"/>
      <c r="M539" s="89"/>
      <c r="N539" s="89"/>
      <c r="O539" s="89"/>
      <c r="P539" s="89"/>
      <c r="Q539" s="89"/>
      <c r="R539" s="89"/>
      <c r="S539" s="89"/>
      <c r="T539" s="89"/>
      <c r="U539" s="89"/>
      <c r="V539" s="89"/>
      <c r="W539" s="89"/>
      <c r="X539" s="89"/>
      <c r="Y539" s="89"/>
      <c r="Z539" s="89"/>
      <c r="AA539" s="89"/>
      <c r="AB539" s="89"/>
      <c r="AC539" s="89"/>
      <c r="AD539" s="89"/>
      <c r="AE539" s="89"/>
      <c r="AF539" s="89"/>
      <c r="AG539" s="89"/>
    </row>
    <row r="540" spans="1:33" x14ac:dyDescent="0.25">
      <c r="A540" s="89"/>
      <c r="B540" s="89"/>
      <c r="C540" s="89"/>
      <c r="D540" s="89"/>
      <c r="E540" s="89"/>
      <c r="F540" s="89"/>
      <c r="G540" s="89"/>
      <c r="H540" s="89"/>
      <c r="I540" s="89"/>
      <c r="J540" s="89"/>
      <c r="K540" s="89"/>
      <c r="L540" s="89"/>
      <c r="M540" s="89"/>
      <c r="N540" s="89"/>
      <c r="O540" s="89"/>
      <c r="P540" s="89"/>
      <c r="Q540" s="89"/>
      <c r="R540" s="89"/>
      <c r="S540" s="89"/>
      <c r="T540" s="89"/>
      <c r="U540" s="89"/>
      <c r="V540" s="89"/>
      <c r="W540" s="89"/>
      <c r="X540" s="89"/>
      <c r="Y540" s="89"/>
      <c r="Z540" s="89"/>
      <c r="AA540" s="89"/>
      <c r="AB540" s="89"/>
      <c r="AC540" s="89"/>
      <c r="AD540" s="89"/>
      <c r="AE540" s="89"/>
      <c r="AF540" s="89"/>
      <c r="AG540" s="89"/>
    </row>
    <row r="541" spans="1:33" x14ac:dyDescent="0.25">
      <c r="A541" s="89"/>
      <c r="B541" s="89"/>
      <c r="C541" s="89"/>
      <c r="D541" s="89"/>
      <c r="E541" s="89"/>
      <c r="F541" s="89"/>
      <c r="G541" s="89"/>
      <c r="H541" s="89"/>
      <c r="I541" s="89"/>
      <c r="J541" s="89"/>
      <c r="K541" s="89"/>
      <c r="L541" s="89"/>
      <c r="M541" s="89"/>
      <c r="N541" s="89"/>
      <c r="O541" s="89"/>
      <c r="P541" s="89"/>
      <c r="Q541" s="89"/>
      <c r="R541" s="89"/>
      <c r="S541" s="89"/>
      <c r="T541" s="89"/>
      <c r="U541" s="89"/>
      <c r="V541" s="89"/>
      <c r="W541" s="89"/>
      <c r="X541" s="89"/>
      <c r="Y541" s="89"/>
      <c r="Z541" s="89"/>
      <c r="AA541" s="89"/>
      <c r="AB541" s="89"/>
      <c r="AC541" s="89"/>
      <c r="AD541" s="89"/>
      <c r="AE541" s="89"/>
      <c r="AF541" s="89"/>
      <c r="AG541" s="89"/>
    </row>
    <row r="542" spans="1:33" x14ac:dyDescent="0.25">
      <c r="A542" s="89"/>
      <c r="B542" s="89"/>
      <c r="C542" s="89"/>
      <c r="D542" s="89"/>
      <c r="E542" s="89"/>
      <c r="F542" s="89"/>
      <c r="G542" s="89"/>
      <c r="H542" s="89"/>
      <c r="I542" s="89"/>
      <c r="J542" s="89"/>
      <c r="K542" s="89"/>
      <c r="L542" s="89"/>
      <c r="M542" s="89"/>
      <c r="N542" s="89"/>
      <c r="O542" s="89"/>
      <c r="P542" s="89"/>
      <c r="Q542" s="89"/>
      <c r="R542" s="89"/>
      <c r="S542" s="89"/>
      <c r="T542" s="89"/>
      <c r="U542" s="89"/>
      <c r="V542" s="89"/>
      <c r="W542" s="89"/>
      <c r="X542" s="89"/>
      <c r="Y542" s="89"/>
      <c r="Z542" s="89"/>
      <c r="AA542" s="89"/>
      <c r="AB542" s="89"/>
      <c r="AC542" s="89"/>
      <c r="AD542" s="89"/>
      <c r="AE542" s="89"/>
      <c r="AF542" s="89"/>
      <c r="AG542" s="89"/>
    </row>
    <row r="543" spans="1:33" x14ac:dyDescent="0.25"/>
    <row r="544" spans="1:33"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sheetData>
  <sheetProtection algorithmName="SHA-512" hashValue="dfx5+bFo84mcQQNJfd01f2WQDGbk6v95Jl+QzHgT50n6rTG2WFLYSS3ysfWl4vL3pxVQjs5UFaqO/KOKjzK7tg==" saltValue="3JCfYXr6YYiJlhv5IHInrA==" spinCount="100000" sheet="1" objects="1" scenarios="1"/>
  <mergeCells count="1">
    <mergeCell ref="A1:XFD1"/>
  </mergeCells>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2871-3216-4787-96DD-3DC496AE7476}">
  <sheetPr codeName="Planilha2">
    <tabColor theme="3" tint="0.89999084444715716"/>
  </sheetPr>
  <dimension ref="A1:XET60"/>
  <sheetViews>
    <sheetView showGridLines="0" topLeftCell="E1" zoomScale="85" zoomScaleNormal="85" workbookViewId="0">
      <selection activeCell="Q2" sqref="Q2"/>
    </sheetView>
  </sheetViews>
  <sheetFormatPr defaultRowHeight="15" x14ac:dyDescent="0.25"/>
  <cols>
    <col min="1" max="1" width="48.5703125" style="187" customWidth="1"/>
    <col min="2" max="2" width="24.28515625" style="187" customWidth="1"/>
    <col min="3" max="3" width="41.5703125" style="187" bestFit="1" customWidth="1"/>
    <col min="4" max="4" width="14.85546875" style="187" bestFit="1" customWidth="1"/>
    <col min="5" max="5" width="14.140625" style="187" bestFit="1" customWidth="1"/>
    <col min="6" max="6" width="24.7109375" style="187" bestFit="1" customWidth="1"/>
    <col min="7" max="7" width="2" customWidth="1"/>
    <col min="8" max="8" width="41.5703125" bestFit="1" customWidth="1"/>
    <col min="9" max="9" width="35.28515625" customWidth="1"/>
    <col min="10" max="10" width="24.28515625" style="4" bestFit="1" customWidth="1"/>
    <col min="11" max="11" width="16.42578125" hidden="1" customWidth="1"/>
    <col min="12" max="12" width="17.42578125" style="4" hidden="1" customWidth="1"/>
    <col min="13" max="13" width="18.7109375" customWidth="1"/>
    <col min="14" max="14" width="22.140625" bestFit="1" customWidth="1"/>
    <col min="15" max="15" width="14.7109375" customWidth="1"/>
    <col min="16" max="16" width="22.7109375" customWidth="1"/>
    <col min="17" max="17" width="9.85546875" bestFit="1" customWidth="1"/>
    <col min="18" max="18" width="15" customWidth="1"/>
    <col min="19" max="19" width="22.85546875" customWidth="1"/>
    <col min="20" max="20" width="42.5703125" bestFit="1" customWidth="1"/>
    <col min="21" max="21" width="55.140625" customWidth="1"/>
    <col min="22" max="22" width="24.28515625" bestFit="1" customWidth="1"/>
    <col min="23" max="23" width="7.28515625" bestFit="1" customWidth="1"/>
    <col min="24" max="24" width="8.5703125" bestFit="1" customWidth="1"/>
    <col min="25" max="25" width="10.28515625" bestFit="1" customWidth="1"/>
    <col min="26" max="26" width="4" bestFit="1" customWidth="1"/>
    <col min="27" max="27" width="11.28515625" bestFit="1" customWidth="1"/>
    <col min="16372" max="16372" width="17.42578125" bestFit="1" customWidth="1"/>
    <col min="16373" max="16373" width="14.85546875" bestFit="1" customWidth="1"/>
    <col min="16374" max="16374" width="14.28515625" bestFit="1" customWidth="1"/>
  </cols>
  <sheetData>
    <row r="1" spans="1:25 16372:16374" x14ac:dyDescent="0.25">
      <c r="H1" s="6" t="s">
        <v>20</v>
      </c>
      <c r="I1" t="s" vm="3">
        <v>135</v>
      </c>
      <c r="P1" s="140"/>
      <c r="Q1" s="140"/>
      <c r="R1" s="140"/>
      <c r="S1" s="140"/>
    </row>
    <row r="2" spans="1:25 16372:16374" ht="21.75" customHeight="1" x14ac:dyDescent="0.25">
      <c r="H2" s="215"/>
      <c r="I2" s="215"/>
      <c r="J2" s="215"/>
      <c r="K2" s="215"/>
      <c r="L2" s="215"/>
      <c r="M2" s="215"/>
      <c r="P2" s="140"/>
      <c r="Q2" s="196" t="e">
        <f>GETPIVOTDATA("[Measures].[Distinct Count of CLIENTE]",$H$3)</f>
        <v>#REF!</v>
      </c>
      <c r="R2" s="196" t="e">
        <f>GETPIVOTDATA("[Measures].[Count of CONTRATO]",$H$3)</f>
        <v>#REF!</v>
      </c>
      <c r="S2" s="197" t="e">
        <f>GETPIVOTDATA("[Measures].[Sum of VALOR ***ALTERAR***]",$H$3)</f>
        <v>#REF!</v>
      </c>
      <c r="T2" s="140"/>
      <c r="U2" s="140"/>
      <c r="V2" s="140"/>
    </row>
    <row r="3" spans="1:25 16372:16374" s="57" customFormat="1" x14ac:dyDescent="0.25">
      <c r="A3" s="173" t="s">
        <v>9</v>
      </c>
      <c r="B3" s="168" t="s">
        <v>14</v>
      </c>
      <c r="C3" s="168" t="s">
        <v>10</v>
      </c>
      <c r="D3" s="168" t="s">
        <v>11</v>
      </c>
      <c r="E3" s="168" t="s">
        <v>20</v>
      </c>
      <c r="F3" s="169" t="s">
        <v>16</v>
      </c>
      <c r="H3" s="6" t="s">
        <v>13</v>
      </c>
      <c r="I3" s="6" t="s">
        <v>141</v>
      </c>
      <c r="J3" s="6" t="s">
        <v>16</v>
      </c>
      <c r="K3" t="s">
        <v>214</v>
      </c>
      <c r="L3" t="s">
        <v>216</v>
      </c>
      <c r="M3" t="s">
        <v>215</v>
      </c>
      <c r="N3"/>
      <c r="P3" s="142"/>
      <c r="Q3" s="95" t="s">
        <v>125</v>
      </c>
      <c r="R3" s="95" t="s">
        <v>139</v>
      </c>
      <c r="S3" s="95" t="s">
        <v>14</v>
      </c>
      <c r="T3" s="141"/>
      <c r="U3" s="141"/>
      <c r="V3" s="141"/>
      <c r="XER3" s="6" t="s">
        <v>20</v>
      </c>
      <c r="XES3" t="s" vm="1">
        <v>135</v>
      </c>
      <c r="XET3"/>
    </row>
    <row r="4" spans="1:25 16372:16374" x14ac:dyDescent="0.25">
      <c r="A4" s="174" t="s">
        <v>155</v>
      </c>
      <c r="B4" s="170">
        <v>35206.32</v>
      </c>
      <c r="C4" s="175" t="s">
        <v>60</v>
      </c>
      <c r="D4" s="190">
        <v>46081</v>
      </c>
      <c r="E4" s="190" t="s">
        <v>99</v>
      </c>
      <c r="F4" s="176" t="s">
        <v>105</v>
      </c>
      <c r="H4" t="s">
        <v>48</v>
      </c>
      <c r="I4" t="s">
        <v>190</v>
      </c>
      <c r="J4" t="s">
        <v>206</v>
      </c>
      <c r="K4">
        <v>1</v>
      </c>
      <c r="L4">
        <v>1</v>
      </c>
      <c r="M4" s="93">
        <v>212853.88</v>
      </c>
      <c r="P4" s="143"/>
      <c r="Q4" s="143"/>
      <c r="R4" s="143"/>
      <c r="S4" s="143"/>
      <c r="T4" s="140"/>
      <c r="U4" s="140"/>
      <c r="V4" s="140"/>
    </row>
    <row r="5" spans="1:25 16372:16374" x14ac:dyDescent="0.25">
      <c r="A5" s="177" t="s">
        <v>156</v>
      </c>
      <c r="B5" s="171">
        <v>56896.56</v>
      </c>
      <c r="C5" s="172" t="s">
        <v>92</v>
      </c>
      <c r="D5" s="191">
        <v>46081</v>
      </c>
      <c r="E5" s="191" t="s">
        <v>99</v>
      </c>
      <c r="F5" s="178" t="s">
        <v>105</v>
      </c>
      <c r="H5" t="s">
        <v>95</v>
      </c>
      <c r="I5" t="s">
        <v>167</v>
      </c>
      <c r="J5" t="s">
        <v>142</v>
      </c>
      <c r="K5">
        <v>1</v>
      </c>
      <c r="L5">
        <v>1</v>
      </c>
      <c r="M5" s="93">
        <v>242.25</v>
      </c>
      <c r="P5" s="140"/>
      <c r="Q5" s="140"/>
      <c r="R5" s="140"/>
      <c r="S5" s="140"/>
      <c r="T5" s="6" t="s">
        <v>20</v>
      </c>
      <c r="U5" t="s" vm="3">
        <v>135</v>
      </c>
      <c r="V5" s="140"/>
      <c r="XER5" t="s">
        <v>137</v>
      </c>
      <c r="XES5" t="s">
        <v>136</v>
      </c>
      <c r="XET5" t="s">
        <v>14</v>
      </c>
    </row>
    <row r="6" spans="1:25 16372:16374" x14ac:dyDescent="0.25">
      <c r="A6" s="174" t="s">
        <v>157</v>
      </c>
      <c r="B6" s="170">
        <v>260.01</v>
      </c>
      <c r="C6" s="175" t="s">
        <v>69</v>
      </c>
      <c r="D6" s="190">
        <v>46081</v>
      </c>
      <c r="E6" s="190" t="s">
        <v>99</v>
      </c>
      <c r="F6" s="176" t="s">
        <v>105</v>
      </c>
      <c r="H6" t="s">
        <v>85</v>
      </c>
      <c r="I6" t="s">
        <v>164</v>
      </c>
      <c r="J6" t="s">
        <v>142</v>
      </c>
      <c r="K6">
        <v>1</v>
      </c>
      <c r="L6">
        <v>1</v>
      </c>
      <c r="M6" s="93">
        <v>274.55</v>
      </c>
      <c r="P6" s="140"/>
      <c r="Q6" s="140"/>
      <c r="R6" s="140"/>
      <c r="S6" s="140"/>
      <c r="T6" s="140"/>
      <c r="U6" s="140"/>
      <c r="V6" s="140"/>
      <c r="XER6">
        <v>11</v>
      </c>
      <c r="XES6">
        <v>9</v>
      </c>
      <c r="XET6" s="93">
        <v>424100.99799999996</v>
      </c>
    </row>
    <row r="7" spans="1:25 16372:16374" x14ac:dyDescent="0.25">
      <c r="A7" s="177" t="s">
        <v>158</v>
      </c>
      <c r="B7" s="171">
        <v>106242.72</v>
      </c>
      <c r="C7" s="172" t="s">
        <v>55</v>
      </c>
      <c r="D7" s="191">
        <v>46112</v>
      </c>
      <c r="E7" s="191" t="s">
        <v>99</v>
      </c>
      <c r="F7" s="178" t="s">
        <v>105</v>
      </c>
      <c r="H7" t="s">
        <v>57</v>
      </c>
      <c r="I7" t="s">
        <v>169</v>
      </c>
      <c r="J7" t="s">
        <v>142</v>
      </c>
      <c r="K7">
        <v>1</v>
      </c>
      <c r="L7">
        <v>1</v>
      </c>
      <c r="M7" s="93">
        <v>104975.28</v>
      </c>
      <c r="P7" s="140"/>
      <c r="Q7" s="140"/>
      <c r="R7" s="140"/>
      <c r="S7" s="140"/>
      <c r="T7" s="6" t="s">
        <v>13</v>
      </c>
      <c r="U7" s="6" t="s">
        <v>141</v>
      </c>
      <c r="V7" s="6" t="s">
        <v>16</v>
      </c>
      <c r="W7" t="s">
        <v>217</v>
      </c>
      <c r="X7" t="s">
        <v>218</v>
      </c>
      <c r="Y7" t="s">
        <v>219</v>
      </c>
    </row>
    <row r="8" spans="1:25 16372:16374" x14ac:dyDescent="0.25">
      <c r="A8" s="174" t="s">
        <v>159</v>
      </c>
      <c r="B8" s="170">
        <v>72066.720000000001</v>
      </c>
      <c r="C8" s="175" t="s">
        <v>64</v>
      </c>
      <c r="D8" s="190">
        <v>46112</v>
      </c>
      <c r="E8" s="190" t="s">
        <v>99</v>
      </c>
      <c r="F8" s="176" t="s">
        <v>105</v>
      </c>
      <c r="H8" t="s">
        <v>98</v>
      </c>
      <c r="I8" t="s">
        <v>205</v>
      </c>
      <c r="J8" t="s">
        <v>206</v>
      </c>
      <c r="K8">
        <v>1</v>
      </c>
      <c r="L8">
        <v>1</v>
      </c>
      <c r="M8" s="93">
        <v>143388</v>
      </c>
      <c r="P8" s="140"/>
      <c r="Q8" s="140"/>
      <c r="R8" s="140"/>
      <c r="S8" s="140"/>
      <c r="T8" t="s">
        <v>48</v>
      </c>
      <c r="U8" t="s">
        <v>190</v>
      </c>
      <c r="V8" t="s">
        <v>206</v>
      </c>
      <c r="W8">
        <v>1</v>
      </c>
      <c r="X8">
        <v>1</v>
      </c>
      <c r="Y8">
        <v>212853.88</v>
      </c>
    </row>
    <row r="9" spans="1:25 16372:16374" x14ac:dyDescent="0.25">
      <c r="A9" s="177" t="s">
        <v>168</v>
      </c>
      <c r="B9" s="171">
        <v>103899.6</v>
      </c>
      <c r="C9" s="172" t="s">
        <v>44</v>
      </c>
      <c r="D9" s="191">
        <v>46112</v>
      </c>
      <c r="E9" s="191" t="s">
        <v>99</v>
      </c>
      <c r="F9" s="178" t="s">
        <v>106</v>
      </c>
      <c r="H9" t="s">
        <v>59</v>
      </c>
      <c r="I9" t="s">
        <v>91</v>
      </c>
      <c r="J9" t="s">
        <v>206</v>
      </c>
      <c r="K9">
        <v>1</v>
      </c>
      <c r="L9">
        <v>1</v>
      </c>
      <c r="M9" s="93">
        <v>428096</v>
      </c>
      <c r="P9" s="140"/>
      <c r="Q9" s="140"/>
      <c r="R9" s="140"/>
      <c r="S9" s="140"/>
      <c r="T9" t="s">
        <v>95</v>
      </c>
      <c r="U9" t="s">
        <v>167</v>
      </c>
      <c r="V9" t="s">
        <v>142</v>
      </c>
      <c r="W9">
        <v>1</v>
      </c>
      <c r="X9">
        <v>1</v>
      </c>
      <c r="Y9">
        <v>242.25</v>
      </c>
    </row>
    <row r="10" spans="1:25 16372:16374" x14ac:dyDescent="0.25">
      <c r="A10" s="174" t="s">
        <v>160</v>
      </c>
      <c r="B10" s="170">
        <v>125000</v>
      </c>
      <c r="C10" s="175" t="s">
        <v>71</v>
      </c>
      <c r="D10" s="190">
        <v>46142</v>
      </c>
      <c r="E10" s="190" t="s">
        <v>100</v>
      </c>
      <c r="F10" s="176" t="s">
        <v>105</v>
      </c>
      <c r="H10" t="s">
        <v>96</v>
      </c>
      <c r="I10" t="s">
        <v>174</v>
      </c>
      <c r="J10" t="s">
        <v>206</v>
      </c>
      <c r="K10">
        <v>1</v>
      </c>
      <c r="L10">
        <v>1</v>
      </c>
      <c r="M10" s="93">
        <v>263.45999999999998</v>
      </c>
      <c r="P10" s="94"/>
      <c r="T10" t="s">
        <v>85</v>
      </c>
      <c r="U10" t="s">
        <v>164</v>
      </c>
      <c r="V10" t="s">
        <v>142</v>
      </c>
      <c r="W10">
        <v>1</v>
      </c>
      <c r="X10">
        <v>1</v>
      </c>
      <c r="Y10">
        <v>274.55</v>
      </c>
    </row>
    <row r="11" spans="1:25 16372:16374" x14ac:dyDescent="0.25">
      <c r="A11" s="177" t="s">
        <v>162</v>
      </c>
      <c r="B11" s="171">
        <v>11455.51</v>
      </c>
      <c r="C11" s="172" t="s">
        <v>93</v>
      </c>
      <c r="D11" s="191">
        <v>46173</v>
      </c>
      <c r="E11" s="191" t="s">
        <v>100</v>
      </c>
      <c r="F11" s="178" t="s">
        <v>106</v>
      </c>
      <c r="I11" t="s">
        <v>175</v>
      </c>
      <c r="J11" t="s">
        <v>206</v>
      </c>
      <c r="K11">
        <v>1</v>
      </c>
      <c r="L11">
        <v>1</v>
      </c>
      <c r="M11" s="93">
        <v>77087.399999999994</v>
      </c>
      <c r="P11" s="94"/>
      <c r="T11" t="s">
        <v>57</v>
      </c>
      <c r="U11" t="s">
        <v>169</v>
      </c>
      <c r="V11" t="s">
        <v>142</v>
      </c>
      <c r="W11">
        <v>1</v>
      </c>
      <c r="X11">
        <v>1</v>
      </c>
      <c r="Y11">
        <v>104975.28</v>
      </c>
    </row>
    <row r="12" spans="1:25 16372:16374" x14ac:dyDescent="0.25">
      <c r="A12" s="174" t="s">
        <v>161</v>
      </c>
      <c r="B12" s="170">
        <v>25203.119999999999</v>
      </c>
      <c r="C12" s="175" t="s">
        <v>93</v>
      </c>
      <c r="D12" s="190">
        <v>46173</v>
      </c>
      <c r="E12" s="190" t="s">
        <v>100</v>
      </c>
      <c r="F12" s="176" t="s">
        <v>105</v>
      </c>
      <c r="H12" t="s">
        <v>44</v>
      </c>
      <c r="I12" t="s">
        <v>168</v>
      </c>
      <c r="J12" t="s">
        <v>142</v>
      </c>
      <c r="K12">
        <v>1</v>
      </c>
      <c r="L12">
        <v>1</v>
      </c>
      <c r="M12" s="93">
        <v>103899.6</v>
      </c>
      <c r="P12" s="94"/>
      <c r="T12" t="s">
        <v>98</v>
      </c>
      <c r="U12" t="s">
        <v>205</v>
      </c>
      <c r="V12" t="s">
        <v>206</v>
      </c>
      <c r="W12">
        <v>1</v>
      </c>
      <c r="X12">
        <v>1</v>
      </c>
      <c r="Y12">
        <v>143388</v>
      </c>
    </row>
    <row r="13" spans="1:25 16372:16374" x14ac:dyDescent="0.25">
      <c r="A13" s="177" t="s">
        <v>163</v>
      </c>
      <c r="B13" s="171">
        <v>14329.22</v>
      </c>
      <c r="C13" s="172" t="s">
        <v>42</v>
      </c>
      <c r="D13" s="191">
        <v>46173</v>
      </c>
      <c r="E13" s="191" t="s">
        <v>100</v>
      </c>
      <c r="F13" s="178" t="s">
        <v>106</v>
      </c>
      <c r="H13" t="s">
        <v>34</v>
      </c>
      <c r="I13" t="s">
        <v>201</v>
      </c>
      <c r="J13" t="s">
        <v>206</v>
      </c>
      <c r="K13">
        <v>1</v>
      </c>
      <c r="L13">
        <v>1</v>
      </c>
      <c r="M13" s="93">
        <v>319200</v>
      </c>
      <c r="P13" s="94"/>
      <c r="T13" t="s">
        <v>59</v>
      </c>
      <c r="U13" t="s">
        <v>91</v>
      </c>
      <c r="V13" t="s">
        <v>206</v>
      </c>
      <c r="W13">
        <v>1</v>
      </c>
      <c r="X13">
        <v>1</v>
      </c>
      <c r="Y13">
        <v>428096</v>
      </c>
    </row>
    <row r="14" spans="1:25 16372:16374" x14ac:dyDescent="0.25">
      <c r="A14" s="174" t="s">
        <v>164</v>
      </c>
      <c r="B14" s="170">
        <v>274.55</v>
      </c>
      <c r="C14" s="175" t="s">
        <v>85</v>
      </c>
      <c r="D14" s="190">
        <v>46173</v>
      </c>
      <c r="E14" s="190" t="s">
        <v>100</v>
      </c>
      <c r="F14" s="176" t="s">
        <v>106</v>
      </c>
      <c r="H14" t="s">
        <v>68</v>
      </c>
      <c r="I14" t="s">
        <v>198</v>
      </c>
      <c r="J14" t="s">
        <v>206</v>
      </c>
      <c r="K14">
        <v>1</v>
      </c>
      <c r="L14">
        <v>1</v>
      </c>
      <c r="M14" s="93">
        <v>25200</v>
      </c>
      <c r="P14" s="94"/>
      <c r="T14" t="s">
        <v>96</v>
      </c>
      <c r="U14" t="s">
        <v>174</v>
      </c>
      <c r="V14" t="s">
        <v>206</v>
      </c>
      <c r="W14">
        <v>1</v>
      </c>
      <c r="X14">
        <v>1</v>
      </c>
      <c r="Y14">
        <v>263.45999999999998</v>
      </c>
    </row>
    <row r="15" spans="1:25 16372:16374" x14ac:dyDescent="0.25">
      <c r="A15" s="177" t="s">
        <v>165</v>
      </c>
      <c r="B15" s="171">
        <v>115888.5</v>
      </c>
      <c r="C15" s="172" t="s">
        <v>42</v>
      </c>
      <c r="D15" s="191">
        <v>46202</v>
      </c>
      <c r="E15" s="191" t="s">
        <v>100</v>
      </c>
      <c r="F15" s="178" t="s">
        <v>106</v>
      </c>
      <c r="H15" t="s">
        <v>46</v>
      </c>
      <c r="I15" t="s">
        <v>177</v>
      </c>
      <c r="J15" t="s">
        <v>206</v>
      </c>
      <c r="K15">
        <v>1</v>
      </c>
      <c r="L15">
        <v>1</v>
      </c>
      <c r="M15" s="93">
        <v>251.02</v>
      </c>
      <c r="P15" s="94"/>
      <c r="U15" t="s">
        <v>175</v>
      </c>
      <c r="V15" t="s">
        <v>206</v>
      </c>
      <c r="W15">
        <v>1</v>
      </c>
      <c r="X15">
        <v>1</v>
      </c>
      <c r="Y15">
        <v>77087.399999999994</v>
      </c>
    </row>
    <row r="16" spans="1:25 16372:16374" x14ac:dyDescent="0.25">
      <c r="A16" s="174" t="s">
        <v>166</v>
      </c>
      <c r="B16" s="170">
        <f>40036.56+(40036.56*5%)</f>
        <v>42038.387999999999</v>
      </c>
      <c r="C16" s="175" t="s">
        <v>94</v>
      </c>
      <c r="D16" s="190">
        <v>46203</v>
      </c>
      <c r="E16" s="190" t="s">
        <v>100</v>
      </c>
      <c r="F16" s="176" t="s">
        <v>106</v>
      </c>
      <c r="I16" t="s">
        <v>194</v>
      </c>
      <c r="J16" t="s">
        <v>206</v>
      </c>
      <c r="K16">
        <v>1</v>
      </c>
      <c r="L16">
        <v>1</v>
      </c>
      <c r="M16" s="93">
        <v>156255.48000000001</v>
      </c>
      <c r="P16" s="94"/>
      <c r="T16" t="s">
        <v>44</v>
      </c>
      <c r="U16" t="s">
        <v>168</v>
      </c>
      <c r="V16" t="s">
        <v>142</v>
      </c>
      <c r="W16">
        <v>1</v>
      </c>
      <c r="X16">
        <v>1</v>
      </c>
      <c r="Y16">
        <v>103899.6</v>
      </c>
    </row>
    <row r="17" spans="1:25" x14ac:dyDescent="0.25">
      <c r="A17" s="177" t="s">
        <v>167</v>
      </c>
      <c r="B17" s="171">
        <v>242.25</v>
      </c>
      <c r="C17" s="172" t="s">
        <v>95</v>
      </c>
      <c r="D17" s="191">
        <v>46203</v>
      </c>
      <c r="E17" s="191" t="s">
        <v>100</v>
      </c>
      <c r="F17" s="178" t="s">
        <v>106</v>
      </c>
      <c r="H17" t="s">
        <v>38</v>
      </c>
      <c r="I17" t="s">
        <v>196</v>
      </c>
      <c r="J17" t="s">
        <v>206</v>
      </c>
      <c r="K17">
        <v>1</v>
      </c>
      <c r="L17">
        <v>1</v>
      </c>
      <c r="M17" s="93">
        <v>76085.88</v>
      </c>
      <c r="P17" s="94"/>
      <c r="T17" t="s">
        <v>34</v>
      </c>
      <c r="U17" t="s">
        <v>201</v>
      </c>
      <c r="V17" t="s">
        <v>206</v>
      </c>
      <c r="W17">
        <v>1</v>
      </c>
      <c r="X17">
        <v>1</v>
      </c>
      <c r="Y17">
        <v>319200</v>
      </c>
    </row>
    <row r="18" spans="1:25" x14ac:dyDescent="0.25">
      <c r="A18" s="174" t="s">
        <v>169</v>
      </c>
      <c r="B18" s="170">
        <f>8747.94*12</f>
        <v>104975.28</v>
      </c>
      <c r="C18" s="175" t="s">
        <v>57</v>
      </c>
      <c r="D18" s="190">
        <v>46203</v>
      </c>
      <c r="E18" s="190" t="s">
        <v>100</v>
      </c>
      <c r="F18" s="176" t="s">
        <v>106</v>
      </c>
      <c r="I18" t="s">
        <v>185</v>
      </c>
      <c r="J18" t="s">
        <v>206</v>
      </c>
      <c r="K18">
        <v>1</v>
      </c>
      <c r="L18">
        <v>1</v>
      </c>
      <c r="M18" s="93">
        <v>189583.42</v>
      </c>
      <c r="P18" s="94"/>
      <c r="T18" t="s">
        <v>68</v>
      </c>
      <c r="U18" t="s">
        <v>198</v>
      </c>
      <c r="V18" t="s">
        <v>206</v>
      </c>
      <c r="W18">
        <v>1</v>
      </c>
      <c r="X18">
        <v>1</v>
      </c>
      <c r="Y18">
        <v>25200</v>
      </c>
    </row>
    <row r="19" spans="1:25" x14ac:dyDescent="0.25">
      <c r="A19" s="177" t="s">
        <v>170</v>
      </c>
      <c r="B19" s="171">
        <v>13892.15</v>
      </c>
      <c r="C19" s="172" t="s">
        <v>60</v>
      </c>
      <c r="D19" s="191">
        <v>46203</v>
      </c>
      <c r="E19" s="191" t="s">
        <v>100</v>
      </c>
      <c r="F19" s="178" t="s">
        <v>105</v>
      </c>
      <c r="H19" t="s">
        <v>81</v>
      </c>
      <c r="I19" t="s">
        <v>178</v>
      </c>
      <c r="J19" t="s">
        <v>206</v>
      </c>
      <c r="K19">
        <v>1</v>
      </c>
      <c r="L19">
        <v>1</v>
      </c>
      <c r="M19" s="93">
        <v>18799.2</v>
      </c>
      <c r="P19" s="94"/>
      <c r="T19" t="s">
        <v>46</v>
      </c>
      <c r="U19" t="s">
        <v>177</v>
      </c>
      <c r="V19" t="s">
        <v>206</v>
      </c>
      <c r="W19">
        <v>1</v>
      </c>
      <c r="X19">
        <v>1</v>
      </c>
      <c r="Y19">
        <v>251.02</v>
      </c>
    </row>
    <row r="20" spans="1:25" x14ac:dyDescent="0.25">
      <c r="A20" s="174" t="s">
        <v>172</v>
      </c>
      <c r="B20" s="170">
        <f>6*16039</f>
        <v>96234</v>
      </c>
      <c r="C20" s="175" t="s">
        <v>50</v>
      </c>
      <c r="D20" s="190">
        <v>46203</v>
      </c>
      <c r="E20" s="190" t="s">
        <v>100</v>
      </c>
      <c r="F20" s="176" t="s">
        <v>107</v>
      </c>
      <c r="H20" t="s">
        <v>75</v>
      </c>
      <c r="I20" t="s">
        <v>195</v>
      </c>
      <c r="J20" t="s">
        <v>206</v>
      </c>
      <c r="K20">
        <v>1</v>
      </c>
      <c r="L20">
        <v>1</v>
      </c>
      <c r="M20" s="93">
        <v>35991.599999999999</v>
      </c>
      <c r="P20" s="94"/>
      <c r="U20" t="s">
        <v>194</v>
      </c>
      <c r="V20" t="s">
        <v>206</v>
      </c>
      <c r="W20">
        <v>1</v>
      </c>
      <c r="X20">
        <v>1</v>
      </c>
      <c r="Y20">
        <v>156255.48000000001</v>
      </c>
    </row>
    <row r="21" spans="1:25" x14ac:dyDescent="0.25">
      <c r="A21" s="177" t="s">
        <v>173</v>
      </c>
      <c r="B21" s="171">
        <f>1020*7</f>
        <v>7140</v>
      </c>
      <c r="C21" s="172" t="s">
        <v>83</v>
      </c>
      <c r="D21" s="191">
        <v>46234</v>
      </c>
      <c r="E21" s="191" t="s">
        <v>101</v>
      </c>
      <c r="F21" s="178" t="s">
        <v>107</v>
      </c>
      <c r="H21" t="s">
        <v>94</v>
      </c>
      <c r="I21" t="s">
        <v>166</v>
      </c>
      <c r="J21" t="s">
        <v>142</v>
      </c>
      <c r="K21">
        <v>1</v>
      </c>
      <c r="L21">
        <v>1</v>
      </c>
      <c r="M21" s="93">
        <v>42038.387999999999</v>
      </c>
      <c r="P21" s="94"/>
      <c r="T21" t="s">
        <v>38</v>
      </c>
      <c r="U21" t="s">
        <v>196</v>
      </c>
      <c r="V21" t="s">
        <v>206</v>
      </c>
      <c r="W21">
        <v>1</v>
      </c>
      <c r="X21">
        <v>1</v>
      </c>
      <c r="Y21">
        <v>76085.88</v>
      </c>
    </row>
    <row r="22" spans="1:25" x14ac:dyDescent="0.25">
      <c r="A22" s="174" t="s">
        <v>171</v>
      </c>
      <c r="B22" s="170">
        <v>51044.76</v>
      </c>
      <c r="C22" s="175" t="s">
        <v>70</v>
      </c>
      <c r="D22" s="190">
        <v>46234</v>
      </c>
      <c r="E22" s="190" t="s">
        <v>101</v>
      </c>
      <c r="F22" s="176" t="s">
        <v>206</v>
      </c>
      <c r="I22" t="s">
        <v>182</v>
      </c>
      <c r="J22" t="s">
        <v>142</v>
      </c>
      <c r="K22">
        <v>1</v>
      </c>
      <c r="L22">
        <v>1</v>
      </c>
      <c r="M22" s="93">
        <v>30737.7</v>
      </c>
      <c r="P22" s="94"/>
      <c r="U22" t="s">
        <v>185</v>
      </c>
      <c r="V22" t="s">
        <v>206</v>
      </c>
      <c r="W22">
        <v>1</v>
      </c>
      <c r="X22">
        <v>1</v>
      </c>
      <c r="Y22">
        <v>189583.42</v>
      </c>
    </row>
    <row r="23" spans="1:25" x14ac:dyDescent="0.25">
      <c r="A23" s="177" t="s">
        <v>174</v>
      </c>
      <c r="B23" s="171">
        <v>263.45999999999998</v>
      </c>
      <c r="C23" s="172" t="s">
        <v>96</v>
      </c>
      <c r="D23" s="191">
        <v>46234</v>
      </c>
      <c r="E23" s="191" t="s">
        <v>101</v>
      </c>
      <c r="F23" s="178" t="s">
        <v>206</v>
      </c>
      <c r="H23" t="s">
        <v>43</v>
      </c>
      <c r="I23" t="s">
        <v>179</v>
      </c>
      <c r="J23" t="s">
        <v>142</v>
      </c>
      <c r="K23">
        <v>1</v>
      </c>
      <c r="L23">
        <v>1</v>
      </c>
      <c r="M23" s="93">
        <v>0</v>
      </c>
      <c r="P23" s="94"/>
      <c r="T23" t="s">
        <v>81</v>
      </c>
      <c r="U23" t="s">
        <v>178</v>
      </c>
      <c r="V23" t="s">
        <v>206</v>
      </c>
      <c r="W23">
        <v>1</v>
      </c>
      <c r="X23">
        <v>1</v>
      </c>
      <c r="Y23">
        <v>18799.2</v>
      </c>
    </row>
    <row r="24" spans="1:25" x14ac:dyDescent="0.25">
      <c r="A24" s="174" t="s">
        <v>175</v>
      </c>
      <c r="B24" s="170">
        <v>77087.399999999994</v>
      </c>
      <c r="C24" s="175" t="s">
        <v>96</v>
      </c>
      <c r="D24" s="190">
        <v>46234</v>
      </c>
      <c r="E24" s="190" t="s">
        <v>101</v>
      </c>
      <c r="F24" s="176" t="s">
        <v>206</v>
      </c>
      <c r="H24" t="s">
        <v>42</v>
      </c>
      <c r="I24" t="s">
        <v>163</v>
      </c>
      <c r="J24" t="s">
        <v>142</v>
      </c>
      <c r="K24">
        <v>1</v>
      </c>
      <c r="L24">
        <v>1</v>
      </c>
      <c r="M24" s="93">
        <v>14329.22</v>
      </c>
      <c r="P24" s="94"/>
      <c r="T24" t="s">
        <v>75</v>
      </c>
      <c r="U24" t="s">
        <v>195</v>
      </c>
      <c r="V24" t="s">
        <v>206</v>
      </c>
      <c r="W24">
        <v>1</v>
      </c>
      <c r="X24">
        <v>1</v>
      </c>
      <c r="Y24">
        <v>35991.599999999999</v>
      </c>
    </row>
    <row r="25" spans="1:25" x14ac:dyDescent="0.25">
      <c r="A25" s="177" t="s">
        <v>176</v>
      </c>
      <c r="B25" s="171">
        <v>41672.400000000001</v>
      </c>
      <c r="C25" s="172" t="s">
        <v>42</v>
      </c>
      <c r="D25" s="191">
        <v>46262</v>
      </c>
      <c r="E25" s="191" t="s">
        <v>101</v>
      </c>
      <c r="F25" s="178" t="s">
        <v>206</v>
      </c>
      <c r="I25" t="s">
        <v>197</v>
      </c>
      <c r="J25" t="s">
        <v>206</v>
      </c>
      <c r="K25">
        <v>1</v>
      </c>
      <c r="L25">
        <v>1</v>
      </c>
      <c r="M25" s="93">
        <v>69443.16</v>
      </c>
      <c r="N25" s="134"/>
      <c r="P25" s="94"/>
      <c r="T25" t="s">
        <v>94</v>
      </c>
      <c r="U25" t="s">
        <v>166</v>
      </c>
      <c r="V25" t="s">
        <v>142</v>
      </c>
      <c r="W25">
        <v>1</v>
      </c>
      <c r="X25">
        <v>1</v>
      </c>
      <c r="Y25">
        <v>42038.387999999999</v>
      </c>
    </row>
    <row r="26" spans="1:25" x14ac:dyDescent="0.25">
      <c r="A26" s="174" t="s">
        <v>177</v>
      </c>
      <c r="B26" s="170">
        <v>251.02</v>
      </c>
      <c r="C26" s="175" t="s">
        <v>46</v>
      </c>
      <c r="D26" s="190">
        <v>46265</v>
      </c>
      <c r="E26" s="190" t="s">
        <v>101</v>
      </c>
      <c r="F26" s="176" t="s">
        <v>206</v>
      </c>
      <c r="I26" t="s">
        <v>199</v>
      </c>
      <c r="J26" t="s">
        <v>206</v>
      </c>
      <c r="K26">
        <v>1</v>
      </c>
      <c r="L26">
        <v>1</v>
      </c>
      <c r="M26" s="93">
        <v>34526.639999999999</v>
      </c>
      <c r="P26" s="94"/>
      <c r="U26" t="s">
        <v>182</v>
      </c>
      <c r="V26" t="s">
        <v>142</v>
      </c>
      <c r="W26">
        <v>1</v>
      </c>
      <c r="X26">
        <v>1</v>
      </c>
      <c r="Y26">
        <v>30737.7</v>
      </c>
    </row>
    <row r="27" spans="1:25" x14ac:dyDescent="0.25">
      <c r="A27" s="177" t="s">
        <v>178</v>
      </c>
      <c r="B27" s="171">
        <v>18799.2</v>
      </c>
      <c r="C27" s="172" t="s">
        <v>81</v>
      </c>
      <c r="D27" s="191">
        <v>46265</v>
      </c>
      <c r="E27" s="172" t="s">
        <v>101</v>
      </c>
      <c r="F27" s="178" t="s">
        <v>206</v>
      </c>
      <c r="I27" t="s">
        <v>165</v>
      </c>
      <c r="J27" t="s">
        <v>142</v>
      </c>
      <c r="K27">
        <v>1</v>
      </c>
      <c r="L27">
        <v>1</v>
      </c>
      <c r="M27" s="93">
        <v>115888.5</v>
      </c>
      <c r="P27" s="94"/>
      <c r="T27" t="s">
        <v>43</v>
      </c>
      <c r="U27" t="s">
        <v>179</v>
      </c>
      <c r="V27" t="s">
        <v>142</v>
      </c>
      <c r="W27">
        <v>1</v>
      </c>
      <c r="X27">
        <v>1</v>
      </c>
      <c r="Y27">
        <v>0</v>
      </c>
    </row>
    <row r="28" spans="1:25" x14ac:dyDescent="0.25">
      <c r="A28" s="174" t="s">
        <v>179</v>
      </c>
      <c r="B28" s="170">
        <v>0</v>
      </c>
      <c r="C28" s="175" t="s">
        <v>43</v>
      </c>
      <c r="D28" s="190">
        <v>46268</v>
      </c>
      <c r="E28" s="175" t="s">
        <v>101</v>
      </c>
      <c r="F28" s="176" t="s">
        <v>106</v>
      </c>
      <c r="I28" t="s">
        <v>176</v>
      </c>
      <c r="J28" t="s">
        <v>206</v>
      </c>
      <c r="K28">
        <v>1</v>
      </c>
      <c r="L28">
        <v>1</v>
      </c>
      <c r="M28" s="93">
        <v>41672.400000000001</v>
      </c>
      <c r="P28" s="94"/>
      <c r="T28" t="s">
        <v>42</v>
      </c>
      <c r="U28" t="s">
        <v>163</v>
      </c>
      <c r="V28" t="s">
        <v>142</v>
      </c>
      <c r="W28">
        <v>1</v>
      </c>
      <c r="X28">
        <v>1</v>
      </c>
      <c r="Y28">
        <v>14329.22</v>
      </c>
    </row>
    <row r="29" spans="1:25" x14ac:dyDescent="0.25">
      <c r="A29" s="177" t="s">
        <v>180</v>
      </c>
      <c r="B29" s="171">
        <v>61901.52</v>
      </c>
      <c r="C29" s="172" t="s">
        <v>66</v>
      </c>
      <c r="D29" s="191">
        <v>46295</v>
      </c>
      <c r="E29" s="172" t="s">
        <v>101</v>
      </c>
      <c r="F29" s="178" t="s">
        <v>206</v>
      </c>
      <c r="H29" t="s">
        <v>78</v>
      </c>
      <c r="I29" t="s">
        <v>189</v>
      </c>
      <c r="J29" t="s">
        <v>206</v>
      </c>
      <c r="K29">
        <v>1</v>
      </c>
      <c r="L29">
        <v>1</v>
      </c>
      <c r="M29" s="93">
        <v>24913.32</v>
      </c>
      <c r="P29" s="94"/>
      <c r="U29" t="s">
        <v>197</v>
      </c>
      <c r="V29" t="s">
        <v>206</v>
      </c>
      <c r="W29">
        <v>1</v>
      </c>
      <c r="X29">
        <v>1</v>
      </c>
      <c r="Y29">
        <v>69443.16</v>
      </c>
    </row>
    <row r="30" spans="1:25" x14ac:dyDescent="0.25">
      <c r="A30" s="174" t="s">
        <v>181</v>
      </c>
      <c r="B30" s="170">
        <v>123487.44</v>
      </c>
      <c r="C30" s="175" t="s">
        <v>97</v>
      </c>
      <c r="D30" s="190">
        <v>46295</v>
      </c>
      <c r="E30" s="175" t="s">
        <v>101</v>
      </c>
      <c r="F30" s="176" t="s">
        <v>206</v>
      </c>
      <c r="H30" t="s">
        <v>36</v>
      </c>
      <c r="I30" t="s">
        <v>183</v>
      </c>
      <c r="J30" t="s">
        <v>206</v>
      </c>
      <c r="K30">
        <v>1</v>
      </c>
      <c r="L30">
        <v>1</v>
      </c>
      <c r="M30" s="93">
        <v>177459.59999999998</v>
      </c>
      <c r="P30" s="94"/>
      <c r="U30" t="s">
        <v>199</v>
      </c>
      <c r="V30" t="s">
        <v>206</v>
      </c>
      <c r="W30">
        <v>1</v>
      </c>
      <c r="X30">
        <v>1</v>
      </c>
      <c r="Y30">
        <v>34526.639999999999</v>
      </c>
    </row>
    <row r="31" spans="1:25" x14ac:dyDescent="0.25">
      <c r="A31" s="177" t="s">
        <v>182</v>
      </c>
      <c r="B31" s="171">
        <f>29274+(29274*5%)</f>
        <v>30737.7</v>
      </c>
      <c r="C31" s="172" t="s">
        <v>94</v>
      </c>
      <c r="D31" s="191">
        <v>46295</v>
      </c>
      <c r="E31" s="172" t="s">
        <v>101</v>
      </c>
      <c r="F31" s="178" t="s">
        <v>106</v>
      </c>
      <c r="I31" t="s">
        <v>188</v>
      </c>
      <c r="J31" t="s">
        <v>206</v>
      </c>
      <c r="K31">
        <v>1</v>
      </c>
      <c r="L31">
        <v>1</v>
      </c>
      <c r="M31" s="93">
        <v>39900.839999999997</v>
      </c>
      <c r="P31" s="94"/>
      <c r="U31" t="s">
        <v>165</v>
      </c>
      <c r="V31" t="s">
        <v>142</v>
      </c>
      <c r="W31">
        <v>1</v>
      </c>
      <c r="X31">
        <v>1</v>
      </c>
      <c r="Y31">
        <v>115888.5</v>
      </c>
    </row>
    <row r="32" spans="1:25" x14ac:dyDescent="0.25">
      <c r="A32" s="174" t="s">
        <v>183</v>
      </c>
      <c r="B32" s="170">
        <v>177459.59999999998</v>
      </c>
      <c r="C32" s="175" t="s">
        <v>36</v>
      </c>
      <c r="D32" s="190">
        <v>46295</v>
      </c>
      <c r="E32" s="175" t="s">
        <v>101</v>
      </c>
      <c r="F32" s="176" t="s">
        <v>206</v>
      </c>
      <c r="H32" t="s">
        <v>83</v>
      </c>
      <c r="I32" t="s">
        <v>173</v>
      </c>
      <c r="J32" t="s">
        <v>144</v>
      </c>
      <c r="K32">
        <v>1</v>
      </c>
      <c r="L32">
        <v>1</v>
      </c>
      <c r="M32" s="93">
        <v>7140</v>
      </c>
      <c r="P32" s="94"/>
      <c r="U32" t="s">
        <v>176</v>
      </c>
      <c r="V32" t="s">
        <v>206</v>
      </c>
      <c r="W32">
        <v>1</v>
      </c>
      <c r="X32">
        <v>1</v>
      </c>
      <c r="Y32">
        <v>41672.400000000001</v>
      </c>
    </row>
    <row r="33" spans="1:25" x14ac:dyDescent="0.25">
      <c r="A33" s="177" t="s">
        <v>184</v>
      </c>
      <c r="B33" s="171">
        <v>123487.44</v>
      </c>
      <c r="C33" s="172" t="s">
        <v>47</v>
      </c>
      <c r="D33" s="191">
        <v>46295</v>
      </c>
      <c r="E33" s="172" t="s">
        <v>101</v>
      </c>
      <c r="F33" s="178" t="s">
        <v>206</v>
      </c>
      <c r="I33" t="s">
        <v>200</v>
      </c>
      <c r="J33" t="s">
        <v>144</v>
      </c>
      <c r="K33">
        <v>1</v>
      </c>
      <c r="L33">
        <v>1</v>
      </c>
      <c r="M33" s="93">
        <v>16435.68</v>
      </c>
      <c r="P33" s="94"/>
      <c r="T33" t="s">
        <v>78</v>
      </c>
      <c r="U33" t="s">
        <v>189</v>
      </c>
      <c r="V33" t="s">
        <v>206</v>
      </c>
      <c r="W33">
        <v>1</v>
      </c>
      <c r="X33">
        <v>1</v>
      </c>
      <c r="Y33">
        <v>24913.32</v>
      </c>
    </row>
    <row r="34" spans="1:25" x14ac:dyDescent="0.25">
      <c r="A34" s="174" t="s">
        <v>185</v>
      </c>
      <c r="B34" s="170">
        <v>189583.42</v>
      </c>
      <c r="C34" s="175" t="s">
        <v>38</v>
      </c>
      <c r="D34" s="190">
        <v>46350</v>
      </c>
      <c r="E34" s="175" t="s">
        <v>102</v>
      </c>
      <c r="F34" s="176" t="s">
        <v>206</v>
      </c>
      <c r="H34" t="s">
        <v>50</v>
      </c>
      <c r="I34" t="s">
        <v>172</v>
      </c>
      <c r="J34" t="s">
        <v>144</v>
      </c>
      <c r="K34">
        <v>1</v>
      </c>
      <c r="L34">
        <v>1</v>
      </c>
      <c r="M34" s="93">
        <v>96234</v>
      </c>
      <c r="P34" s="94"/>
      <c r="T34" t="s">
        <v>36</v>
      </c>
      <c r="U34" t="s">
        <v>183</v>
      </c>
      <c r="V34" t="s">
        <v>206</v>
      </c>
      <c r="W34">
        <v>1</v>
      </c>
      <c r="X34">
        <v>1</v>
      </c>
      <c r="Y34">
        <v>177459.59999999998</v>
      </c>
    </row>
    <row r="35" spans="1:25" x14ac:dyDescent="0.25">
      <c r="A35" s="177" t="s">
        <v>186</v>
      </c>
      <c r="B35" s="171">
        <v>9964.08</v>
      </c>
      <c r="C35" s="172" t="s">
        <v>45</v>
      </c>
      <c r="D35" s="191">
        <v>46356</v>
      </c>
      <c r="E35" s="172" t="s">
        <v>102</v>
      </c>
      <c r="F35" s="178" t="s">
        <v>206</v>
      </c>
      <c r="H35" t="s">
        <v>45</v>
      </c>
      <c r="I35" t="s">
        <v>186</v>
      </c>
      <c r="J35" t="s">
        <v>206</v>
      </c>
      <c r="K35">
        <v>1</v>
      </c>
      <c r="L35">
        <v>1</v>
      </c>
      <c r="M35" s="93">
        <v>9964.08</v>
      </c>
      <c r="P35" s="94"/>
      <c r="U35" t="s">
        <v>188</v>
      </c>
      <c r="V35" t="s">
        <v>206</v>
      </c>
      <c r="W35">
        <v>1</v>
      </c>
      <c r="X35">
        <v>1</v>
      </c>
      <c r="Y35">
        <v>39900.839999999997</v>
      </c>
    </row>
    <row r="36" spans="1:25" x14ac:dyDescent="0.25">
      <c r="A36" s="174" t="s">
        <v>187</v>
      </c>
      <c r="B36" s="170">
        <v>95558.399999999994</v>
      </c>
      <c r="C36" s="175" t="s">
        <v>49</v>
      </c>
      <c r="D36" s="190">
        <v>46356</v>
      </c>
      <c r="E36" s="175" t="s">
        <v>102</v>
      </c>
      <c r="F36" s="176" t="s">
        <v>206</v>
      </c>
      <c r="H36" t="s">
        <v>138</v>
      </c>
      <c r="I36" t="s">
        <v>156</v>
      </c>
      <c r="J36" t="s">
        <v>143</v>
      </c>
      <c r="K36">
        <v>1</v>
      </c>
      <c r="L36">
        <v>1</v>
      </c>
      <c r="M36" s="93">
        <v>56896.56</v>
      </c>
      <c r="P36" s="94"/>
      <c r="T36" t="s">
        <v>83</v>
      </c>
      <c r="U36" t="s">
        <v>173</v>
      </c>
      <c r="V36" t="s">
        <v>144</v>
      </c>
      <c r="W36">
        <v>1</v>
      </c>
      <c r="X36">
        <v>1</v>
      </c>
      <c r="Y36">
        <v>7140</v>
      </c>
    </row>
    <row r="37" spans="1:25" x14ac:dyDescent="0.25">
      <c r="A37" s="177" t="s">
        <v>188</v>
      </c>
      <c r="B37" s="171">
        <v>39900.839999999997</v>
      </c>
      <c r="C37" s="172" t="s">
        <v>36</v>
      </c>
      <c r="D37" s="191">
        <v>46377</v>
      </c>
      <c r="E37" s="172" t="s">
        <v>102</v>
      </c>
      <c r="F37" s="178" t="s">
        <v>206</v>
      </c>
      <c r="H37" t="s">
        <v>93</v>
      </c>
      <c r="I37" t="s">
        <v>162</v>
      </c>
      <c r="J37" t="s">
        <v>142</v>
      </c>
      <c r="K37">
        <v>1</v>
      </c>
      <c r="L37">
        <v>1</v>
      </c>
      <c r="M37" s="93">
        <v>11455.51</v>
      </c>
      <c r="P37" s="94"/>
      <c r="U37" t="s">
        <v>200</v>
      </c>
      <c r="V37" t="s">
        <v>144</v>
      </c>
      <c r="W37">
        <v>1</v>
      </c>
      <c r="X37">
        <v>1</v>
      </c>
      <c r="Y37">
        <v>16435.68</v>
      </c>
    </row>
    <row r="38" spans="1:25" x14ac:dyDescent="0.25">
      <c r="A38" s="174" t="s">
        <v>189</v>
      </c>
      <c r="B38" s="170">
        <v>24913.32</v>
      </c>
      <c r="C38" s="175" t="s">
        <v>78</v>
      </c>
      <c r="D38" s="190">
        <v>46387</v>
      </c>
      <c r="E38" s="175" t="s">
        <v>102</v>
      </c>
      <c r="F38" s="176" t="s">
        <v>206</v>
      </c>
      <c r="I38" t="s">
        <v>161</v>
      </c>
      <c r="J38" t="s">
        <v>143</v>
      </c>
      <c r="K38">
        <v>1</v>
      </c>
      <c r="L38">
        <v>1</v>
      </c>
      <c r="M38" s="93">
        <v>25203.119999999999</v>
      </c>
      <c r="P38" s="94"/>
      <c r="T38" t="s">
        <v>50</v>
      </c>
      <c r="U38" t="s">
        <v>172</v>
      </c>
      <c r="V38" t="s">
        <v>144</v>
      </c>
      <c r="W38">
        <v>1</v>
      </c>
      <c r="X38">
        <v>1</v>
      </c>
      <c r="Y38">
        <v>96234</v>
      </c>
    </row>
    <row r="39" spans="1:25" x14ac:dyDescent="0.25">
      <c r="A39" s="177" t="s">
        <v>190</v>
      </c>
      <c r="B39" s="171">
        <f>205853.88+7000</f>
        <v>212853.88</v>
      </c>
      <c r="C39" s="172" t="s">
        <v>48</v>
      </c>
      <c r="D39" s="191">
        <v>46387</v>
      </c>
      <c r="E39" s="172" t="s">
        <v>102</v>
      </c>
      <c r="F39" s="178" t="s">
        <v>206</v>
      </c>
      <c r="H39" t="s">
        <v>64</v>
      </c>
      <c r="I39" t="s">
        <v>159</v>
      </c>
      <c r="J39" t="s">
        <v>143</v>
      </c>
      <c r="K39">
        <v>1</v>
      </c>
      <c r="L39">
        <v>1</v>
      </c>
      <c r="M39" s="93">
        <v>72066.720000000001</v>
      </c>
      <c r="P39" s="94"/>
      <c r="T39" t="s">
        <v>45</v>
      </c>
      <c r="U39" t="s">
        <v>186</v>
      </c>
      <c r="V39" t="s">
        <v>206</v>
      </c>
      <c r="W39">
        <v>1</v>
      </c>
      <c r="X39">
        <v>1</v>
      </c>
      <c r="Y39">
        <v>9964.08</v>
      </c>
    </row>
    <row r="40" spans="1:25" x14ac:dyDescent="0.25">
      <c r="A40" s="174" t="s">
        <v>191</v>
      </c>
      <c r="B40" s="170">
        <v>104580</v>
      </c>
      <c r="C40" s="175" t="s">
        <v>51</v>
      </c>
      <c r="D40" s="190">
        <v>46387</v>
      </c>
      <c r="E40" s="175" t="s">
        <v>102</v>
      </c>
      <c r="F40" s="176" t="s">
        <v>206</v>
      </c>
      <c r="H40" t="s">
        <v>60</v>
      </c>
      <c r="I40" t="s">
        <v>155</v>
      </c>
      <c r="J40" t="s">
        <v>143</v>
      </c>
      <c r="K40">
        <v>1</v>
      </c>
      <c r="L40">
        <v>1</v>
      </c>
      <c r="M40" s="93">
        <v>35206.32</v>
      </c>
      <c r="P40" s="94"/>
      <c r="T40" t="s">
        <v>138</v>
      </c>
      <c r="U40" t="s">
        <v>156</v>
      </c>
      <c r="V40" t="s">
        <v>143</v>
      </c>
      <c r="W40">
        <v>1</v>
      </c>
      <c r="X40">
        <v>1</v>
      </c>
      <c r="Y40">
        <v>56896.56</v>
      </c>
    </row>
    <row r="41" spans="1:25" x14ac:dyDescent="0.25">
      <c r="A41" s="177" t="s">
        <v>192</v>
      </c>
      <c r="B41" s="171">
        <v>35734.92</v>
      </c>
      <c r="C41" s="172" t="s">
        <v>40</v>
      </c>
      <c r="D41" s="191">
        <v>46387</v>
      </c>
      <c r="E41" s="172" t="s">
        <v>102</v>
      </c>
      <c r="F41" s="178" t="s">
        <v>206</v>
      </c>
      <c r="I41" t="s">
        <v>170</v>
      </c>
      <c r="J41" t="s">
        <v>143</v>
      </c>
      <c r="K41">
        <v>1</v>
      </c>
      <c r="L41">
        <v>1</v>
      </c>
      <c r="M41" s="93">
        <v>13892.15</v>
      </c>
      <c r="P41" s="94"/>
      <c r="T41" t="s">
        <v>93</v>
      </c>
      <c r="U41" t="s">
        <v>162</v>
      </c>
      <c r="V41" t="s">
        <v>142</v>
      </c>
      <c r="W41">
        <v>1</v>
      </c>
      <c r="X41">
        <v>1</v>
      </c>
      <c r="Y41">
        <v>11455.51</v>
      </c>
    </row>
    <row r="42" spans="1:25" x14ac:dyDescent="0.25">
      <c r="A42" s="174" t="s">
        <v>193</v>
      </c>
      <c r="B42" s="170">
        <v>45600</v>
      </c>
      <c r="C42" s="175" t="s">
        <v>73</v>
      </c>
      <c r="D42" s="190">
        <v>46387</v>
      </c>
      <c r="E42" s="175" t="s">
        <v>102</v>
      </c>
      <c r="F42" s="176" t="s">
        <v>206</v>
      </c>
      <c r="H42" t="s">
        <v>88</v>
      </c>
      <c r="I42" t="s">
        <v>204</v>
      </c>
      <c r="J42" t="s">
        <v>142</v>
      </c>
      <c r="K42">
        <v>1</v>
      </c>
      <c r="L42">
        <v>1</v>
      </c>
      <c r="M42" s="93">
        <v>260</v>
      </c>
      <c r="P42" s="94"/>
      <c r="U42" t="s">
        <v>161</v>
      </c>
      <c r="V42" t="s">
        <v>143</v>
      </c>
      <c r="W42">
        <v>1</v>
      </c>
      <c r="X42">
        <v>1</v>
      </c>
      <c r="Y42">
        <v>25203.119999999999</v>
      </c>
    </row>
    <row r="43" spans="1:25" x14ac:dyDescent="0.25">
      <c r="A43" s="177" t="s">
        <v>193</v>
      </c>
      <c r="B43" s="171">
        <v>47378.400000000001</v>
      </c>
      <c r="C43" s="172" t="s">
        <v>73</v>
      </c>
      <c r="D43" s="191">
        <v>46387</v>
      </c>
      <c r="E43" s="172" t="s">
        <v>102</v>
      </c>
      <c r="F43" s="178" t="s">
        <v>206</v>
      </c>
      <c r="H43" t="s">
        <v>73</v>
      </c>
      <c r="I43" t="s">
        <v>193</v>
      </c>
      <c r="J43" t="s">
        <v>206</v>
      </c>
      <c r="K43">
        <v>1</v>
      </c>
      <c r="L43">
        <v>3</v>
      </c>
      <c r="M43" s="93">
        <v>168657.96</v>
      </c>
      <c r="P43" s="94"/>
      <c r="T43" t="s">
        <v>64</v>
      </c>
      <c r="U43" t="s">
        <v>159</v>
      </c>
      <c r="V43" t="s">
        <v>143</v>
      </c>
      <c r="W43">
        <v>1</v>
      </c>
      <c r="X43">
        <v>1</v>
      </c>
      <c r="Y43">
        <v>72066.720000000001</v>
      </c>
    </row>
    <row r="44" spans="1:25" x14ac:dyDescent="0.25">
      <c r="A44" s="174" t="s">
        <v>193</v>
      </c>
      <c r="B44" s="170">
        <v>75679.56</v>
      </c>
      <c r="C44" s="175" t="s">
        <v>73</v>
      </c>
      <c r="D44" s="190">
        <v>46387</v>
      </c>
      <c r="E44" s="175" t="s">
        <v>102</v>
      </c>
      <c r="F44" s="176" t="s">
        <v>206</v>
      </c>
      <c r="H44" t="s">
        <v>49</v>
      </c>
      <c r="I44" t="s">
        <v>187</v>
      </c>
      <c r="J44" t="s">
        <v>206</v>
      </c>
      <c r="K44">
        <v>1</v>
      </c>
      <c r="L44">
        <v>1</v>
      </c>
      <c r="M44" s="93">
        <v>95558.399999999994</v>
      </c>
      <c r="P44" s="94"/>
      <c r="T44" t="s">
        <v>60</v>
      </c>
      <c r="U44" t="s">
        <v>155</v>
      </c>
      <c r="V44" t="s">
        <v>143</v>
      </c>
      <c r="W44">
        <v>1</v>
      </c>
      <c r="X44">
        <v>1</v>
      </c>
      <c r="Y44">
        <v>35206.32</v>
      </c>
    </row>
    <row r="45" spans="1:25" x14ac:dyDescent="0.25">
      <c r="A45" s="177" t="s">
        <v>194</v>
      </c>
      <c r="B45" s="171">
        <v>156255.48000000001</v>
      </c>
      <c r="C45" s="172" t="s">
        <v>46</v>
      </c>
      <c r="D45" s="191">
        <v>46387</v>
      </c>
      <c r="E45" s="172" t="s">
        <v>102</v>
      </c>
      <c r="F45" s="178" t="s">
        <v>206</v>
      </c>
      <c r="H45" t="s">
        <v>40</v>
      </c>
      <c r="I45" t="s">
        <v>192</v>
      </c>
      <c r="J45" t="s">
        <v>206</v>
      </c>
      <c r="K45">
        <v>1</v>
      </c>
      <c r="L45">
        <v>1</v>
      </c>
      <c r="M45" s="93">
        <v>35734.92</v>
      </c>
      <c r="P45" s="94"/>
      <c r="U45" t="s">
        <v>170</v>
      </c>
      <c r="V45" t="s">
        <v>143</v>
      </c>
      <c r="W45">
        <v>1</v>
      </c>
      <c r="X45">
        <v>1</v>
      </c>
      <c r="Y45">
        <v>13892.15</v>
      </c>
    </row>
    <row r="46" spans="1:25" x14ac:dyDescent="0.25">
      <c r="A46" s="174" t="s">
        <v>195</v>
      </c>
      <c r="B46" s="170">
        <v>35991.599999999999</v>
      </c>
      <c r="C46" s="175" t="s">
        <v>75</v>
      </c>
      <c r="D46" s="190">
        <v>46387</v>
      </c>
      <c r="E46" s="175" t="s">
        <v>102</v>
      </c>
      <c r="F46" s="176" t="s">
        <v>206</v>
      </c>
      <c r="H46" t="s">
        <v>53</v>
      </c>
      <c r="I46" t="s">
        <v>203</v>
      </c>
      <c r="J46" t="s">
        <v>206</v>
      </c>
      <c r="K46">
        <v>1</v>
      </c>
      <c r="L46">
        <v>1</v>
      </c>
      <c r="M46" s="93">
        <v>14355.96</v>
      </c>
      <c r="P46" s="94"/>
      <c r="T46" t="s">
        <v>88</v>
      </c>
      <c r="U46" t="s">
        <v>204</v>
      </c>
      <c r="V46" t="s">
        <v>142</v>
      </c>
      <c r="W46">
        <v>1</v>
      </c>
      <c r="X46">
        <v>1</v>
      </c>
      <c r="Y46">
        <v>260</v>
      </c>
    </row>
    <row r="47" spans="1:25" x14ac:dyDescent="0.25">
      <c r="A47" s="177" t="s">
        <v>196</v>
      </c>
      <c r="B47" s="171">
        <v>76085.88</v>
      </c>
      <c r="C47" s="172" t="s">
        <v>38</v>
      </c>
      <c r="D47" s="191">
        <v>46387</v>
      </c>
      <c r="E47" s="172" t="s">
        <v>102</v>
      </c>
      <c r="F47" s="178" t="s">
        <v>206</v>
      </c>
      <c r="H47" t="s">
        <v>69</v>
      </c>
      <c r="I47" t="s">
        <v>157</v>
      </c>
      <c r="J47" t="s">
        <v>143</v>
      </c>
      <c r="K47">
        <v>1</v>
      </c>
      <c r="L47">
        <v>1</v>
      </c>
      <c r="M47" s="93">
        <v>260.01</v>
      </c>
      <c r="P47" s="94"/>
      <c r="T47" t="s">
        <v>73</v>
      </c>
      <c r="U47" t="s">
        <v>193</v>
      </c>
      <c r="V47" t="s">
        <v>206</v>
      </c>
      <c r="W47">
        <v>1</v>
      </c>
      <c r="X47">
        <v>3</v>
      </c>
      <c r="Y47">
        <v>168657.96</v>
      </c>
    </row>
    <row r="48" spans="1:25" x14ac:dyDescent="0.25">
      <c r="A48" s="174" t="s">
        <v>197</v>
      </c>
      <c r="B48" s="170">
        <v>69443.16</v>
      </c>
      <c r="C48" s="175" t="s">
        <v>42</v>
      </c>
      <c r="D48" s="190">
        <v>46387</v>
      </c>
      <c r="E48" s="175" t="s">
        <v>102</v>
      </c>
      <c r="F48" s="176" t="s">
        <v>206</v>
      </c>
      <c r="H48" t="s">
        <v>37</v>
      </c>
      <c r="I48" t="s">
        <v>202</v>
      </c>
      <c r="J48" t="s">
        <v>206</v>
      </c>
      <c r="K48">
        <v>1</v>
      </c>
      <c r="L48">
        <v>1</v>
      </c>
      <c r="M48" s="93">
        <v>190453</v>
      </c>
      <c r="P48" s="94"/>
      <c r="T48" t="s">
        <v>49</v>
      </c>
      <c r="U48" t="s">
        <v>187</v>
      </c>
      <c r="V48" t="s">
        <v>206</v>
      </c>
      <c r="W48">
        <v>1</v>
      </c>
      <c r="X48">
        <v>1</v>
      </c>
      <c r="Y48">
        <v>95558.399999999994</v>
      </c>
    </row>
    <row r="49" spans="1:25" x14ac:dyDescent="0.25">
      <c r="A49" s="177" t="s">
        <v>198</v>
      </c>
      <c r="B49" s="171">
        <v>25200</v>
      </c>
      <c r="C49" s="172" t="s">
        <v>68</v>
      </c>
      <c r="D49" s="191">
        <v>46387</v>
      </c>
      <c r="E49" s="172" t="s">
        <v>102</v>
      </c>
      <c r="F49" s="178" t="s">
        <v>206</v>
      </c>
      <c r="H49" t="s">
        <v>54</v>
      </c>
      <c r="I49" t="s">
        <v>140</v>
      </c>
      <c r="J49" t="s">
        <v>206</v>
      </c>
      <c r="K49">
        <v>1</v>
      </c>
      <c r="L49">
        <v>1</v>
      </c>
      <c r="M49" s="93">
        <v>122754.56</v>
      </c>
      <c r="P49" s="94"/>
      <c r="T49" t="s">
        <v>40</v>
      </c>
      <c r="U49" t="s">
        <v>192</v>
      </c>
      <c r="V49" t="s">
        <v>206</v>
      </c>
      <c r="W49">
        <v>1</v>
      </c>
      <c r="X49">
        <v>1</v>
      </c>
      <c r="Y49">
        <v>35734.92</v>
      </c>
    </row>
    <row r="50" spans="1:25" x14ac:dyDescent="0.25">
      <c r="A50" s="174" t="s">
        <v>199</v>
      </c>
      <c r="B50" s="170">
        <v>34526.639999999999</v>
      </c>
      <c r="C50" s="175" t="s">
        <v>42</v>
      </c>
      <c r="D50" s="190">
        <v>46387</v>
      </c>
      <c r="E50" s="175" t="s">
        <v>102</v>
      </c>
      <c r="F50" s="176" t="s">
        <v>206</v>
      </c>
      <c r="H50" t="s">
        <v>71</v>
      </c>
      <c r="I50" t="s">
        <v>160</v>
      </c>
      <c r="J50" t="s">
        <v>143</v>
      </c>
      <c r="K50">
        <v>1</v>
      </c>
      <c r="L50">
        <v>1</v>
      </c>
      <c r="M50" s="93">
        <v>125000</v>
      </c>
      <c r="P50" s="94"/>
      <c r="T50" t="s">
        <v>53</v>
      </c>
      <c r="U50" t="s">
        <v>203</v>
      </c>
      <c r="V50" t="s">
        <v>206</v>
      </c>
      <c r="W50">
        <v>1</v>
      </c>
      <c r="X50">
        <v>1</v>
      </c>
      <c r="Y50">
        <v>14355.96</v>
      </c>
    </row>
    <row r="51" spans="1:25" x14ac:dyDescent="0.25">
      <c r="A51" s="177" t="s">
        <v>200</v>
      </c>
      <c r="B51" s="171">
        <f>12*1369.64</f>
        <v>16435.68</v>
      </c>
      <c r="C51" s="172" t="s">
        <v>83</v>
      </c>
      <c r="D51" s="191">
        <v>46387</v>
      </c>
      <c r="E51" s="172" t="s">
        <v>102</v>
      </c>
      <c r="F51" s="178" t="s">
        <v>107</v>
      </c>
      <c r="H51" t="s">
        <v>51</v>
      </c>
      <c r="I51" t="s">
        <v>191</v>
      </c>
      <c r="J51" t="s">
        <v>206</v>
      </c>
      <c r="K51">
        <v>1</v>
      </c>
      <c r="L51">
        <v>1</v>
      </c>
      <c r="M51" s="93">
        <v>104580</v>
      </c>
      <c r="P51" s="94"/>
      <c r="T51" t="s">
        <v>69</v>
      </c>
      <c r="U51" t="s">
        <v>157</v>
      </c>
      <c r="V51" t="s">
        <v>143</v>
      </c>
      <c r="W51">
        <v>1</v>
      </c>
      <c r="X51">
        <v>1</v>
      </c>
      <c r="Y51">
        <v>260.01</v>
      </c>
    </row>
    <row r="52" spans="1:25" x14ac:dyDescent="0.25">
      <c r="A52" s="174" t="s">
        <v>201</v>
      </c>
      <c r="B52" s="170">
        <v>319200</v>
      </c>
      <c r="C52" s="175" t="s">
        <v>34</v>
      </c>
      <c r="D52" s="190">
        <v>46387</v>
      </c>
      <c r="E52" s="175" t="s">
        <v>102</v>
      </c>
      <c r="F52" s="176" t="s">
        <v>206</v>
      </c>
      <c r="H52" t="s">
        <v>66</v>
      </c>
      <c r="I52" t="s">
        <v>180</v>
      </c>
      <c r="J52" t="s">
        <v>206</v>
      </c>
      <c r="K52">
        <v>1</v>
      </c>
      <c r="L52">
        <v>1</v>
      </c>
      <c r="M52" s="93">
        <v>61901.52</v>
      </c>
      <c r="P52" s="94"/>
      <c r="T52" t="s">
        <v>37</v>
      </c>
      <c r="U52" t="s">
        <v>202</v>
      </c>
      <c r="V52" t="s">
        <v>206</v>
      </c>
      <c r="W52">
        <v>1</v>
      </c>
      <c r="X52">
        <v>1</v>
      </c>
      <c r="Y52">
        <v>190453</v>
      </c>
    </row>
    <row r="53" spans="1:25" x14ac:dyDescent="0.25">
      <c r="A53" s="177" t="s">
        <v>202</v>
      </c>
      <c r="B53" s="171">
        <v>190453</v>
      </c>
      <c r="C53" s="172" t="s">
        <v>37</v>
      </c>
      <c r="D53" s="191">
        <v>46387</v>
      </c>
      <c r="E53" s="172" t="s">
        <v>102</v>
      </c>
      <c r="F53" s="178" t="s">
        <v>206</v>
      </c>
      <c r="H53" t="s">
        <v>55</v>
      </c>
      <c r="I53" t="s">
        <v>158</v>
      </c>
      <c r="J53" t="s">
        <v>143</v>
      </c>
      <c r="K53">
        <v>1</v>
      </c>
      <c r="L53">
        <v>1</v>
      </c>
      <c r="M53" s="93">
        <v>106242.72</v>
      </c>
      <c r="T53" t="s">
        <v>54</v>
      </c>
      <c r="U53" t="s">
        <v>140</v>
      </c>
      <c r="V53" t="s">
        <v>206</v>
      </c>
      <c r="W53">
        <v>1</v>
      </c>
      <c r="X53">
        <v>1</v>
      </c>
      <c r="Y53">
        <v>122754.56</v>
      </c>
    </row>
    <row r="54" spans="1:25" x14ac:dyDescent="0.25">
      <c r="A54" s="174" t="s">
        <v>203</v>
      </c>
      <c r="B54" s="170">
        <v>14355.96</v>
      </c>
      <c r="C54" s="175" t="s">
        <v>53</v>
      </c>
      <c r="D54" s="190">
        <v>46387</v>
      </c>
      <c r="E54" s="175" t="s">
        <v>102</v>
      </c>
      <c r="F54" s="176" t="s">
        <v>206</v>
      </c>
      <c r="H54" t="s">
        <v>70</v>
      </c>
      <c r="I54" t="s">
        <v>171</v>
      </c>
      <c r="J54" t="s">
        <v>206</v>
      </c>
      <c r="K54">
        <v>1</v>
      </c>
      <c r="L54">
        <v>1</v>
      </c>
      <c r="M54" s="93">
        <v>51044.76</v>
      </c>
      <c r="T54" t="s">
        <v>71</v>
      </c>
      <c r="U54" t="s">
        <v>160</v>
      </c>
      <c r="V54" t="s">
        <v>143</v>
      </c>
      <c r="W54">
        <v>1</v>
      </c>
      <c r="X54">
        <v>1</v>
      </c>
      <c r="Y54">
        <v>125000</v>
      </c>
    </row>
    <row r="55" spans="1:25" x14ac:dyDescent="0.25">
      <c r="A55" s="177" t="s">
        <v>90</v>
      </c>
      <c r="B55" s="171">
        <f>115754.56+7000</f>
        <v>122754.56</v>
      </c>
      <c r="C55" s="172" t="s">
        <v>54</v>
      </c>
      <c r="D55" s="191">
        <v>46387</v>
      </c>
      <c r="E55" s="172" t="s">
        <v>102</v>
      </c>
      <c r="F55" s="178" t="s">
        <v>206</v>
      </c>
      <c r="H55" t="s">
        <v>47</v>
      </c>
      <c r="I55" t="s">
        <v>184</v>
      </c>
      <c r="J55" t="s">
        <v>206</v>
      </c>
      <c r="K55">
        <v>1</v>
      </c>
      <c r="L55">
        <v>1</v>
      </c>
      <c r="M55" s="93">
        <v>123487.44</v>
      </c>
      <c r="T55" t="s">
        <v>51</v>
      </c>
      <c r="U55" t="s">
        <v>191</v>
      </c>
      <c r="V55" t="s">
        <v>206</v>
      </c>
      <c r="W55">
        <v>1</v>
      </c>
      <c r="X55">
        <v>1</v>
      </c>
      <c r="Y55">
        <v>104580</v>
      </c>
    </row>
    <row r="56" spans="1:25" x14ac:dyDescent="0.25">
      <c r="A56" s="174" t="s">
        <v>204</v>
      </c>
      <c r="B56" s="170">
        <v>260</v>
      </c>
      <c r="C56" s="175" t="s">
        <v>88</v>
      </c>
      <c r="D56" s="190">
        <v>46476</v>
      </c>
      <c r="E56" s="175" t="s">
        <v>103</v>
      </c>
      <c r="F56" s="176" t="s">
        <v>106</v>
      </c>
      <c r="H56" t="s">
        <v>97</v>
      </c>
      <c r="I56" t="s">
        <v>181</v>
      </c>
      <c r="J56" t="s">
        <v>206</v>
      </c>
      <c r="K56">
        <v>1</v>
      </c>
      <c r="L56">
        <v>1</v>
      </c>
      <c r="M56" s="93">
        <v>123487.44</v>
      </c>
      <c r="T56" t="s">
        <v>66</v>
      </c>
      <c r="U56" t="s">
        <v>180</v>
      </c>
      <c r="V56" t="s">
        <v>206</v>
      </c>
      <c r="W56">
        <v>1</v>
      </c>
      <c r="X56">
        <v>1</v>
      </c>
      <c r="Y56">
        <v>61901.52</v>
      </c>
    </row>
    <row r="57" spans="1:25" x14ac:dyDescent="0.25">
      <c r="A57" s="177" t="s">
        <v>205</v>
      </c>
      <c r="B57" s="171">
        <v>143388</v>
      </c>
      <c r="C57" s="172" t="s">
        <v>98</v>
      </c>
      <c r="D57" s="191">
        <v>46418</v>
      </c>
      <c r="E57" s="172" t="s">
        <v>103</v>
      </c>
      <c r="F57" s="178" t="s">
        <v>206</v>
      </c>
      <c r="H57" s="138" t="s">
        <v>212</v>
      </c>
      <c r="I57" s="138"/>
      <c r="J57" s="138"/>
      <c r="K57" s="213">
        <v>41</v>
      </c>
      <c r="L57" s="213">
        <v>55</v>
      </c>
      <c r="M57" s="96">
        <v>4151629.6179999998</v>
      </c>
      <c r="T57" t="s">
        <v>55</v>
      </c>
      <c r="U57" t="s">
        <v>158</v>
      </c>
      <c r="V57" t="s">
        <v>143</v>
      </c>
      <c r="W57">
        <v>1</v>
      </c>
      <c r="X57">
        <v>1</v>
      </c>
      <c r="Y57">
        <v>106242.72</v>
      </c>
    </row>
    <row r="58" spans="1:25" x14ac:dyDescent="0.25">
      <c r="A58" s="179" t="s">
        <v>91</v>
      </c>
      <c r="B58" s="192">
        <v>428096</v>
      </c>
      <c r="C58" s="193" t="s">
        <v>59</v>
      </c>
      <c r="D58" s="194">
        <v>46873</v>
      </c>
      <c r="E58" s="193" t="s">
        <v>104</v>
      </c>
      <c r="F58" s="180" t="s">
        <v>206</v>
      </c>
      <c r="L58"/>
      <c r="T58" t="s">
        <v>70</v>
      </c>
      <c r="U58" t="s">
        <v>171</v>
      </c>
      <c r="V58" t="s">
        <v>206</v>
      </c>
      <c r="W58">
        <v>1</v>
      </c>
      <c r="X58">
        <v>1</v>
      </c>
      <c r="Y58">
        <v>51044.76</v>
      </c>
    </row>
    <row r="59" spans="1:25" x14ac:dyDescent="0.25">
      <c r="T59" t="s">
        <v>47</v>
      </c>
      <c r="U59" t="s">
        <v>184</v>
      </c>
      <c r="V59" t="s">
        <v>206</v>
      </c>
      <c r="W59">
        <v>1</v>
      </c>
      <c r="X59">
        <v>1</v>
      </c>
      <c r="Y59">
        <v>123487.44</v>
      </c>
    </row>
    <row r="60" spans="1:25" x14ac:dyDescent="0.25">
      <c r="T60" t="s">
        <v>97</v>
      </c>
      <c r="U60" t="s">
        <v>181</v>
      </c>
      <c r="V60" t="s">
        <v>206</v>
      </c>
      <c r="W60">
        <v>1</v>
      </c>
      <c r="X60">
        <v>1</v>
      </c>
      <c r="Y60">
        <v>123487.44</v>
      </c>
    </row>
  </sheetData>
  <mergeCells count="1">
    <mergeCell ref="H2:M2"/>
  </mergeCells>
  <pageMargins left="0.511811024" right="0.511811024" top="0.78740157499999996" bottom="0.78740157499999996" header="0.31496062000000002" footer="0.31496062000000002"/>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4A8F7-F2FA-4193-B975-8C8BF1FD6E29}">
  <dimension ref="A1:V59"/>
  <sheetViews>
    <sheetView showGridLines="0" topLeftCell="A2" zoomScale="85" zoomScaleNormal="85" workbookViewId="0">
      <selection activeCell="A2" sqref="A2"/>
    </sheetView>
  </sheetViews>
  <sheetFormatPr defaultRowHeight="15" x14ac:dyDescent="0.25"/>
  <cols>
    <col min="1" max="1" width="32.5703125" style="187" customWidth="1"/>
    <col min="2" max="2" width="24.28515625" style="188" customWidth="1"/>
    <col min="3" max="3" width="38.140625" style="187" bestFit="1" customWidth="1"/>
    <col min="4" max="4" width="17" style="189" customWidth="1"/>
    <col min="5" max="5" width="14.5703125" style="187" customWidth="1"/>
    <col min="6" max="6" width="27.28515625" style="187" customWidth="1"/>
    <col min="8" max="8" width="42.5703125" bestFit="1" customWidth="1"/>
    <col min="9" max="9" width="31.42578125" customWidth="1"/>
    <col min="10" max="10" width="24.28515625" bestFit="1" customWidth="1"/>
    <col min="11" max="11" width="8.7109375" bestFit="1" customWidth="1"/>
    <col min="12" max="12" width="11.140625" bestFit="1" customWidth="1"/>
    <col min="13" max="13" width="16" style="94" bestFit="1" customWidth="1"/>
    <col min="20" max="21" width="9.5703125" bestFit="1" customWidth="1"/>
    <col min="22" max="22" width="19.85546875" bestFit="1" customWidth="1"/>
    <col min="23" max="23" width="10.28515625" customWidth="1"/>
  </cols>
  <sheetData>
    <row r="1" spans="1:22" hidden="1" x14ac:dyDescent="0.25">
      <c r="H1" s="6" t="s">
        <v>20</v>
      </c>
      <c r="I1" t="s" vm="4">
        <v>135</v>
      </c>
    </row>
    <row r="2" spans="1:22" ht="29.25" customHeight="1" x14ac:dyDescent="0.25">
      <c r="T2" s="139">
        <f>GETPIVOTDATA("[Measures].[Contagem de CONTRATO 2]",$H$3)</f>
        <v>55</v>
      </c>
      <c r="U2" s="139">
        <f>GETPIVOTDATA("[Measures].[Contagem Distinta de CLIENTE 2]",$H$3)</f>
        <v>41</v>
      </c>
      <c r="V2" s="198">
        <f>GETPIVOTDATA("[Measures].[Soma de VALOR 2]",$H$3)</f>
        <v>4151629.6179999998</v>
      </c>
    </row>
    <row r="3" spans="1:22" x14ac:dyDescent="0.25">
      <c r="A3" s="173" t="s">
        <v>9</v>
      </c>
      <c r="B3" s="168" t="s">
        <v>14</v>
      </c>
      <c r="C3" s="168" t="s">
        <v>10</v>
      </c>
      <c r="D3" s="168" t="s">
        <v>11</v>
      </c>
      <c r="E3" s="168" t="s">
        <v>20</v>
      </c>
      <c r="F3" s="169" t="s">
        <v>16</v>
      </c>
      <c r="H3" s="195" t="s">
        <v>13</v>
      </c>
      <c r="I3" s="195" t="s">
        <v>141</v>
      </c>
      <c r="J3" s="195" t="s">
        <v>16</v>
      </c>
      <c r="K3" s="187" t="s">
        <v>13</v>
      </c>
      <c r="L3" s="187" t="s">
        <v>9</v>
      </c>
      <c r="M3" s="187" t="s">
        <v>220</v>
      </c>
      <c r="T3" s="199" t="s">
        <v>221</v>
      </c>
      <c r="U3" s="199" t="s">
        <v>222</v>
      </c>
      <c r="V3" s="199" t="s">
        <v>219</v>
      </c>
    </row>
    <row r="4" spans="1:22" x14ac:dyDescent="0.25">
      <c r="A4" s="181" t="s">
        <v>325</v>
      </c>
      <c r="B4" s="182">
        <v>35206.32</v>
      </c>
      <c r="C4" s="181" t="s">
        <v>234</v>
      </c>
      <c r="D4" s="183">
        <v>46081</v>
      </c>
      <c r="E4" s="181" t="s">
        <v>99</v>
      </c>
      <c r="F4" s="181" t="s">
        <v>105</v>
      </c>
      <c r="H4" t="s">
        <v>234</v>
      </c>
      <c r="I4" t="s">
        <v>325</v>
      </c>
      <c r="J4" t="s">
        <v>143</v>
      </c>
      <c r="K4">
        <v>1</v>
      </c>
      <c r="L4">
        <v>1</v>
      </c>
      <c r="M4">
        <v>35206.32</v>
      </c>
      <c r="T4" s="199"/>
      <c r="U4" s="199"/>
      <c r="V4" s="199"/>
    </row>
    <row r="5" spans="1:22" x14ac:dyDescent="0.25">
      <c r="A5" s="181" t="s">
        <v>326</v>
      </c>
      <c r="B5" s="182">
        <v>56896.56</v>
      </c>
      <c r="C5" s="181" t="s">
        <v>235</v>
      </c>
      <c r="D5" s="183">
        <v>46081</v>
      </c>
      <c r="E5" s="181" t="s">
        <v>99</v>
      </c>
      <c r="F5" s="181" t="s">
        <v>105</v>
      </c>
      <c r="I5" t="s">
        <v>340</v>
      </c>
      <c r="J5" t="s">
        <v>143</v>
      </c>
      <c r="K5">
        <v>1</v>
      </c>
      <c r="L5">
        <v>1</v>
      </c>
      <c r="M5">
        <v>13892.15</v>
      </c>
    </row>
    <row r="6" spans="1:22" x14ac:dyDescent="0.25">
      <c r="A6" s="181" t="s">
        <v>327</v>
      </c>
      <c r="B6" s="182">
        <v>260.01</v>
      </c>
      <c r="C6" s="181" t="s">
        <v>236</v>
      </c>
      <c r="D6" s="183">
        <v>46081</v>
      </c>
      <c r="E6" s="181" t="s">
        <v>99</v>
      </c>
      <c r="F6" s="181" t="s">
        <v>105</v>
      </c>
      <c r="H6" t="s">
        <v>243</v>
      </c>
      <c r="I6" t="s">
        <v>335</v>
      </c>
      <c r="J6" t="s">
        <v>142</v>
      </c>
      <c r="K6">
        <v>1</v>
      </c>
      <c r="L6">
        <v>1</v>
      </c>
      <c r="M6">
        <v>274.55</v>
      </c>
    </row>
    <row r="7" spans="1:22" x14ac:dyDescent="0.25">
      <c r="A7" s="181" t="s">
        <v>328</v>
      </c>
      <c r="B7" s="182">
        <v>106242.72</v>
      </c>
      <c r="C7" s="181" t="s">
        <v>237</v>
      </c>
      <c r="D7" s="183">
        <v>46112</v>
      </c>
      <c r="E7" s="181" t="s">
        <v>99</v>
      </c>
      <c r="F7" s="181" t="s">
        <v>105</v>
      </c>
      <c r="H7" t="s">
        <v>244</v>
      </c>
      <c r="I7" t="s">
        <v>337</v>
      </c>
      <c r="J7" t="s">
        <v>142</v>
      </c>
      <c r="K7">
        <v>1</v>
      </c>
      <c r="L7">
        <v>1</v>
      </c>
      <c r="M7">
        <v>42038.387999999999</v>
      </c>
    </row>
    <row r="8" spans="1:22" x14ac:dyDescent="0.25">
      <c r="A8" s="181" t="s">
        <v>329</v>
      </c>
      <c r="B8" s="182">
        <v>72066.720000000001</v>
      </c>
      <c r="C8" s="181" t="s">
        <v>238</v>
      </c>
      <c r="D8" s="183">
        <v>46112</v>
      </c>
      <c r="E8" s="181" t="s">
        <v>99</v>
      </c>
      <c r="F8" s="181" t="s">
        <v>105</v>
      </c>
      <c r="I8" t="s">
        <v>352</v>
      </c>
      <c r="J8" t="s">
        <v>142</v>
      </c>
      <c r="K8">
        <v>1</v>
      </c>
      <c r="L8">
        <v>1</v>
      </c>
      <c r="M8">
        <v>30737.7</v>
      </c>
    </row>
    <row r="9" spans="1:22" x14ac:dyDescent="0.25">
      <c r="A9" s="181" t="s">
        <v>330</v>
      </c>
      <c r="B9" s="182">
        <v>103899.6</v>
      </c>
      <c r="C9" s="181" t="s">
        <v>239</v>
      </c>
      <c r="D9" s="183">
        <v>46112</v>
      </c>
      <c r="E9" s="181" t="s">
        <v>99</v>
      </c>
      <c r="F9" s="181" t="s">
        <v>106</v>
      </c>
      <c r="H9" t="s">
        <v>245</v>
      </c>
      <c r="I9" t="s">
        <v>338</v>
      </c>
      <c r="J9" t="s">
        <v>142</v>
      </c>
      <c r="K9">
        <v>1</v>
      </c>
      <c r="L9">
        <v>1</v>
      </c>
      <c r="M9">
        <v>242.25</v>
      </c>
    </row>
    <row r="10" spans="1:22" x14ac:dyDescent="0.25">
      <c r="A10" s="181" t="s">
        <v>331</v>
      </c>
      <c r="B10" s="182">
        <v>125000</v>
      </c>
      <c r="C10" s="181" t="s">
        <v>240</v>
      </c>
      <c r="D10" s="183">
        <v>46142</v>
      </c>
      <c r="E10" s="181" t="s">
        <v>100</v>
      </c>
      <c r="F10" s="181" t="s">
        <v>105</v>
      </c>
      <c r="H10" t="s">
        <v>246</v>
      </c>
      <c r="I10" t="s">
        <v>339</v>
      </c>
      <c r="J10" t="s">
        <v>142</v>
      </c>
      <c r="K10">
        <v>1</v>
      </c>
      <c r="L10">
        <v>1</v>
      </c>
      <c r="M10">
        <v>104975.28</v>
      </c>
    </row>
    <row r="11" spans="1:22" x14ac:dyDescent="0.25">
      <c r="A11" s="181" t="s">
        <v>332</v>
      </c>
      <c r="B11" s="182">
        <v>11455.51</v>
      </c>
      <c r="C11" s="181" t="s">
        <v>241</v>
      </c>
      <c r="D11" s="183">
        <v>46173</v>
      </c>
      <c r="E11" s="181" t="s">
        <v>100</v>
      </c>
      <c r="F11" s="181" t="s">
        <v>106</v>
      </c>
      <c r="H11" t="s">
        <v>247</v>
      </c>
      <c r="I11" t="s">
        <v>341</v>
      </c>
      <c r="J11" t="s">
        <v>144</v>
      </c>
      <c r="K11">
        <v>1</v>
      </c>
      <c r="L11">
        <v>1</v>
      </c>
      <c r="M11">
        <v>96234</v>
      </c>
    </row>
    <row r="12" spans="1:22" x14ac:dyDescent="0.25">
      <c r="A12" s="181" t="s">
        <v>333</v>
      </c>
      <c r="B12" s="182">
        <v>25203.119999999999</v>
      </c>
      <c r="C12" s="181" t="s">
        <v>241</v>
      </c>
      <c r="D12" s="183">
        <v>46173</v>
      </c>
      <c r="E12" s="181" t="s">
        <v>100</v>
      </c>
      <c r="F12" s="181" t="s">
        <v>105</v>
      </c>
      <c r="H12" t="s">
        <v>248</v>
      </c>
      <c r="I12" t="s">
        <v>342</v>
      </c>
      <c r="J12" t="s">
        <v>144</v>
      </c>
      <c r="K12">
        <v>1</v>
      </c>
      <c r="L12">
        <v>1</v>
      </c>
      <c r="M12">
        <v>7140</v>
      </c>
    </row>
    <row r="13" spans="1:22" x14ac:dyDescent="0.25">
      <c r="A13" s="181" t="s">
        <v>334</v>
      </c>
      <c r="B13" s="182">
        <v>14329.22</v>
      </c>
      <c r="C13" s="181" t="s">
        <v>242</v>
      </c>
      <c r="D13" s="183">
        <v>46173</v>
      </c>
      <c r="E13" s="181" t="s">
        <v>100</v>
      </c>
      <c r="F13" s="181" t="s">
        <v>106</v>
      </c>
      <c r="I13" t="s">
        <v>372</v>
      </c>
      <c r="J13" t="s">
        <v>144</v>
      </c>
      <c r="K13">
        <v>1</v>
      </c>
      <c r="L13">
        <v>1</v>
      </c>
      <c r="M13">
        <v>16435.68</v>
      </c>
    </row>
    <row r="14" spans="1:22" x14ac:dyDescent="0.25">
      <c r="A14" s="181" t="s">
        <v>335</v>
      </c>
      <c r="B14" s="182">
        <v>274.55</v>
      </c>
      <c r="C14" s="181" t="s">
        <v>243</v>
      </c>
      <c r="D14" s="183">
        <v>46173</v>
      </c>
      <c r="E14" s="181" t="s">
        <v>100</v>
      </c>
      <c r="F14" s="181" t="s">
        <v>106</v>
      </c>
      <c r="H14" t="s">
        <v>249</v>
      </c>
      <c r="I14" t="s">
        <v>343</v>
      </c>
      <c r="J14" t="s">
        <v>206</v>
      </c>
      <c r="K14">
        <v>1</v>
      </c>
      <c r="L14">
        <v>1</v>
      </c>
      <c r="M14">
        <v>51044.76</v>
      </c>
    </row>
    <row r="15" spans="1:22" x14ac:dyDescent="0.25">
      <c r="A15" s="181" t="s">
        <v>336</v>
      </c>
      <c r="B15" s="182">
        <v>115888.5</v>
      </c>
      <c r="C15" s="181" t="s">
        <v>242</v>
      </c>
      <c r="D15" s="183">
        <v>46202</v>
      </c>
      <c r="E15" s="181" t="s">
        <v>100</v>
      </c>
      <c r="F15" s="181" t="s">
        <v>106</v>
      </c>
      <c r="H15" t="s">
        <v>250</v>
      </c>
      <c r="I15" t="s">
        <v>344</v>
      </c>
      <c r="J15" t="s">
        <v>206</v>
      </c>
      <c r="K15">
        <v>1</v>
      </c>
      <c r="L15">
        <v>1</v>
      </c>
      <c r="M15">
        <v>263.45999999999998</v>
      </c>
    </row>
    <row r="16" spans="1:22" x14ac:dyDescent="0.25">
      <c r="A16" s="181" t="s">
        <v>337</v>
      </c>
      <c r="B16" s="182">
        <v>42038.387999999999</v>
      </c>
      <c r="C16" s="181" t="s">
        <v>244</v>
      </c>
      <c r="D16" s="183">
        <v>46203</v>
      </c>
      <c r="E16" s="181" t="s">
        <v>100</v>
      </c>
      <c r="F16" s="181" t="s">
        <v>106</v>
      </c>
      <c r="I16" t="s">
        <v>345</v>
      </c>
      <c r="J16" t="s">
        <v>206</v>
      </c>
      <c r="K16">
        <v>1</v>
      </c>
      <c r="L16">
        <v>1</v>
      </c>
      <c r="M16">
        <v>77087.399999999994</v>
      </c>
    </row>
    <row r="17" spans="1:13" x14ac:dyDescent="0.25">
      <c r="A17" s="181" t="s">
        <v>338</v>
      </c>
      <c r="B17" s="182">
        <v>242.25</v>
      </c>
      <c r="C17" s="181" t="s">
        <v>245</v>
      </c>
      <c r="D17" s="183">
        <v>46203</v>
      </c>
      <c r="E17" s="181" t="s">
        <v>100</v>
      </c>
      <c r="F17" s="181" t="s">
        <v>106</v>
      </c>
      <c r="H17" t="s">
        <v>251</v>
      </c>
      <c r="I17" t="s">
        <v>347</v>
      </c>
      <c r="J17" t="s">
        <v>206</v>
      </c>
      <c r="K17">
        <v>1</v>
      </c>
      <c r="L17">
        <v>1</v>
      </c>
      <c r="M17">
        <v>251.02</v>
      </c>
    </row>
    <row r="18" spans="1:13" x14ac:dyDescent="0.25">
      <c r="A18" s="181" t="s">
        <v>339</v>
      </c>
      <c r="B18" s="182">
        <v>104975.28</v>
      </c>
      <c r="C18" s="181" t="s">
        <v>246</v>
      </c>
      <c r="D18" s="183">
        <v>46203</v>
      </c>
      <c r="E18" s="181" t="s">
        <v>100</v>
      </c>
      <c r="F18" s="181" t="s">
        <v>106</v>
      </c>
      <c r="I18" t="s">
        <v>366</v>
      </c>
      <c r="J18" t="s">
        <v>206</v>
      </c>
      <c r="K18">
        <v>1</v>
      </c>
      <c r="L18">
        <v>1</v>
      </c>
      <c r="M18">
        <v>156255.48000000001</v>
      </c>
    </row>
    <row r="19" spans="1:13" x14ac:dyDescent="0.25">
      <c r="A19" s="181" t="s">
        <v>340</v>
      </c>
      <c r="B19" s="182">
        <v>13892.15</v>
      </c>
      <c r="C19" s="181" t="s">
        <v>234</v>
      </c>
      <c r="D19" s="183">
        <v>46203</v>
      </c>
      <c r="E19" s="181" t="s">
        <v>100</v>
      </c>
      <c r="F19" s="181" t="s">
        <v>105</v>
      </c>
      <c r="H19" t="s">
        <v>252</v>
      </c>
      <c r="I19" t="s">
        <v>348</v>
      </c>
      <c r="J19" t="s">
        <v>206</v>
      </c>
      <c r="K19">
        <v>1</v>
      </c>
      <c r="L19">
        <v>1</v>
      </c>
      <c r="M19">
        <v>18799.2</v>
      </c>
    </row>
    <row r="20" spans="1:13" x14ac:dyDescent="0.25">
      <c r="A20" s="181" t="s">
        <v>341</v>
      </c>
      <c r="B20" s="182">
        <v>96234</v>
      </c>
      <c r="C20" s="181" t="s">
        <v>247</v>
      </c>
      <c r="D20" s="183">
        <v>46203</v>
      </c>
      <c r="E20" s="181" t="s">
        <v>100</v>
      </c>
      <c r="F20" s="181" t="s">
        <v>107</v>
      </c>
      <c r="H20" t="s">
        <v>235</v>
      </c>
      <c r="I20" t="s">
        <v>326</v>
      </c>
      <c r="J20" t="s">
        <v>143</v>
      </c>
      <c r="K20">
        <v>1</v>
      </c>
      <c r="L20">
        <v>1</v>
      </c>
      <c r="M20">
        <v>56896.56</v>
      </c>
    </row>
    <row r="21" spans="1:13" x14ac:dyDescent="0.25">
      <c r="A21" s="181" t="s">
        <v>342</v>
      </c>
      <c r="B21" s="182">
        <v>7140</v>
      </c>
      <c r="C21" s="181" t="s">
        <v>248</v>
      </c>
      <c r="D21" s="183">
        <v>46234</v>
      </c>
      <c r="E21" s="181" t="s">
        <v>101</v>
      </c>
      <c r="F21" s="181" t="s">
        <v>107</v>
      </c>
      <c r="H21" t="s">
        <v>253</v>
      </c>
      <c r="I21" t="s">
        <v>349</v>
      </c>
      <c r="J21" t="s">
        <v>142</v>
      </c>
      <c r="K21">
        <v>1</v>
      </c>
      <c r="L21">
        <v>1</v>
      </c>
      <c r="M21">
        <v>0</v>
      </c>
    </row>
    <row r="22" spans="1:13" x14ac:dyDescent="0.25">
      <c r="A22" s="181" t="s">
        <v>343</v>
      </c>
      <c r="B22" s="182">
        <v>51044.76</v>
      </c>
      <c r="C22" s="181" t="s">
        <v>249</v>
      </c>
      <c r="D22" s="183">
        <v>46234</v>
      </c>
      <c r="E22" s="181" t="s">
        <v>101</v>
      </c>
      <c r="F22" s="181" t="s">
        <v>206</v>
      </c>
      <c r="H22" t="s">
        <v>254</v>
      </c>
      <c r="I22" t="s">
        <v>350</v>
      </c>
      <c r="J22" t="s">
        <v>206</v>
      </c>
      <c r="K22">
        <v>1</v>
      </c>
      <c r="L22">
        <v>1</v>
      </c>
      <c r="M22">
        <v>61901.52</v>
      </c>
    </row>
    <row r="23" spans="1:13" x14ac:dyDescent="0.25">
      <c r="A23" s="181" t="s">
        <v>344</v>
      </c>
      <c r="B23" s="182">
        <v>263.45999999999998</v>
      </c>
      <c r="C23" s="181" t="s">
        <v>250</v>
      </c>
      <c r="D23" s="183">
        <v>46234</v>
      </c>
      <c r="E23" s="181" t="s">
        <v>101</v>
      </c>
      <c r="F23" s="181" t="s">
        <v>206</v>
      </c>
      <c r="H23" t="s">
        <v>255</v>
      </c>
      <c r="I23" t="s">
        <v>351</v>
      </c>
      <c r="J23" t="s">
        <v>206</v>
      </c>
      <c r="K23">
        <v>1</v>
      </c>
      <c r="L23">
        <v>1</v>
      </c>
      <c r="M23">
        <v>123487.44</v>
      </c>
    </row>
    <row r="24" spans="1:13" x14ac:dyDescent="0.25">
      <c r="A24" s="181" t="s">
        <v>345</v>
      </c>
      <c r="B24" s="182">
        <v>77087.399999999994</v>
      </c>
      <c r="C24" s="181" t="s">
        <v>250</v>
      </c>
      <c r="D24" s="183">
        <v>46234</v>
      </c>
      <c r="E24" s="181" t="s">
        <v>101</v>
      </c>
      <c r="F24" s="181" t="s">
        <v>206</v>
      </c>
      <c r="H24" t="s">
        <v>256</v>
      </c>
      <c r="I24" t="s">
        <v>353</v>
      </c>
      <c r="J24" t="s">
        <v>206</v>
      </c>
      <c r="K24">
        <v>1</v>
      </c>
      <c r="L24">
        <v>1</v>
      </c>
      <c r="M24">
        <v>177459.59999999998</v>
      </c>
    </row>
    <row r="25" spans="1:13" x14ac:dyDescent="0.25">
      <c r="A25" s="181" t="s">
        <v>346</v>
      </c>
      <c r="B25" s="182">
        <v>41672.400000000001</v>
      </c>
      <c r="C25" s="181" t="s">
        <v>242</v>
      </c>
      <c r="D25" s="183">
        <v>46262</v>
      </c>
      <c r="E25" s="181" t="s">
        <v>101</v>
      </c>
      <c r="F25" s="181" t="s">
        <v>206</v>
      </c>
      <c r="I25" t="s">
        <v>358</v>
      </c>
      <c r="J25" t="s">
        <v>206</v>
      </c>
      <c r="K25">
        <v>1</v>
      </c>
      <c r="L25">
        <v>1</v>
      </c>
      <c r="M25">
        <v>39900.839999999997</v>
      </c>
    </row>
    <row r="26" spans="1:13" x14ac:dyDescent="0.25">
      <c r="A26" s="181" t="s">
        <v>347</v>
      </c>
      <c r="B26" s="182">
        <v>251.02</v>
      </c>
      <c r="C26" s="181" t="s">
        <v>251</v>
      </c>
      <c r="D26" s="183">
        <v>46265</v>
      </c>
      <c r="E26" s="181" t="s">
        <v>101</v>
      </c>
      <c r="F26" s="181" t="s">
        <v>206</v>
      </c>
      <c r="H26" t="s">
        <v>257</v>
      </c>
      <c r="I26" t="s">
        <v>354</v>
      </c>
      <c r="J26" t="s">
        <v>206</v>
      </c>
      <c r="K26">
        <v>1</v>
      </c>
      <c r="L26">
        <v>1</v>
      </c>
      <c r="M26">
        <v>123487.44</v>
      </c>
    </row>
    <row r="27" spans="1:13" x14ac:dyDescent="0.25">
      <c r="A27" s="181" t="s">
        <v>348</v>
      </c>
      <c r="B27" s="182">
        <v>18799.2</v>
      </c>
      <c r="C27" s="181" t="s">
        <v>252</v>
      </c>
      <c r="D27" s="183">
        <v>46265</v>
      </c>
      <c r="E27" s="181" t="s">
        <v>101</v>
      </c>
      <c r="F27" s="181" t="s">
        <v>206</v>
      </c>
      <c r="H27" t="s">
        <v>258</v>
      </c>
      <c r="I27" t="s">
        <v>355</v>
      </c>
      <c r="J27" t="s">
        <v>206</v>
      </c>
      <c r="K27">
        <v>1</v>
      </c>
      <c r="L27">
        <v>1</v>
      </c>
      <c r="M27">
        <v>189583.42</v>
      </c>
    </row>
    <row r="28" spans="1:13" x14ac:dyDescent="0.25">
      <c r="A28" s="181" t="s">
        <v>349</v>
      </c>
      <c r="B28" s="182">
        <v>0</v>
      </c>
      <c r="C28" s="181" t="s">
        <v>253</v>
      </c>
      <c r="D28" s="183">
        <v>46268</v>
      </c>
      <c r="E28" s="181" t="s">
        <v>101</v>
      </c>
      <c r="F28" s="181" t="s">
        <v>106</v>
      </c>
      <c r="I28" t="s">
        <v>368</v>
      </c>
      <c r="J28" t="s">
        <v>206</v>
      </c>
      <c r="K28">
        <v>1</v>
      </c>
      <c r="L28">
        <v>1</v>
      </c>
      <c r="M28">
        <v>76085.88</v>
      </c>
    </row>
    <row r="29" spans="1:13" x14ac:dyDescent="0.25">
      <c r="A29" s="181" t="s">
        <v>350</v>
      </c>
      <c r="B29" s="182">
        <v>61901.52</v>
      </c>
      <c r="C29" s="181" t="s">
        <v>254</v>
      </c>
      <c r="D29" s="183">
        <v>46295</v>
      </c>
      <c r="E29" s="181" t="s">
        <v>101</v>
      </c>
      <c r="F29" s="181" t="s">
        <v>206</v>
      </c>
      <c r="H29" t="s">
        <v>259</v>
      </c>
      <c r="I29" t="s">
        <v>356</v>
      </c>
      <c r="J29" t="s">
        <v>206</v>
      </c>
      <c r="K29">
        <v>1</v>
      </c>
      <c r="L29">
        <v>1</v>
      </c>
      <c r="M29">
        <v>9964.08</v>
      </c>
    </row>
    <row r="30" spans="1:13" x14ac:dyDescent="0.25">
      <c r="A30" s="181" t="s">
        <v>351</v>
      </c>
      <c r="B30" s="182">
        <v>123487.44</v>
      </c>
      <c r="C30" s="181" t="s">
        <v>255</v>
      </c>
      <c r="D30" s="183">
        <v>46295</v>
      </c>
      <c r="E30" s="181" t="s">
        <v>101</v>
      </c>
      <c r="F30" s="181" t="s">
        <v>206</v>
      </c>
      <c r="H30" t="s">
        <v>260</v>
      </c>
      <c r="I30" t="s">
        <v>357</v>
      </c>
      <c r="J30" t="s">
        <v>206</v>
      </c>
      <c r="K30">
        <v>1</v>
      </c>
      <c r="L30">
        <v>1</v>
      </c>
      <c r="M30">
        <v>95558.399999999994</v>
      </c>
    </row>
    <row r="31" spans="1:13" x14ac:dyDescent="0.25">
      <c r="A31" s="181" t="s">
        <v>352</v>
      </c>
      <c r="B31" s="182">
        <v>30737.7</v>
      </c>
      <c r="C31" s="181" t="s">
        <v>244</v>
      </c>
      <c r="D31" s="183">
        <v>46295</v>
      </c>
      <c r="E31" s="181" t="s">
        <v>101</v>
      </c>
      <c r="F31" s="181" t="s">
        <v>106</v>
      </c>
      <c r="H31" t="s">
        <v>261</v>
      </c>
      <c r="I31" t="s">
        <v>359</v>
      </c>
      <c r="J31" t="s">
        <v>206</v>
      </c>
      <c r="K31">
        <v>1</v>
      </c>
      <c r="L31">
        <v>1</v>
      </c>
      <c r="M31">
        <v>24913.32</v>
      </c>
    </row>
    <row r="32" spans="1:13" x14ac:dyDescent="0.25">
      <c r="A32" s="181" t="s">
        <v>353</v>
      </c>
      <c r="B32" s="182">
        <v>177459.59999999998</v>
      </c>
      <c r="C32" s="181" t="s">
        <v>256</v>
      </c>
      <c r="D32" s="183">
        <v>46295</v>
      </c>
      <c r="E32" s="181" t="s">
        <v>101</v>
      </c>
      <c r="F32" s="181" t="s">
        <v>206</v>
      </c>
      <c r="H32" t="s">
        <v>262</v>
      </c>
      <c r="I32" t="s">
        <v>360</v>
      </c>
      <c r="J32" t="s">
        <v>206</v>
      </c>
      <c r="K32">
        <v>1</v>
      </c>
      <c r="L32">
        <v>1</v>
      </c>
      <c r="M32">
        <v>212853.88</v>
      </c>
    </row>
    <row r="33" spans="1:13" x14ac:dyDescent="0.25">
      <c r="A33" s="181" t="s">
        <v>354</v>
      </c>
      <c r="B33" s="182">
        <v>123487.44</v>
      </c>
      <c r="C33" s="181" t="s">
        <v>257</v>
      </c>
      <c r="D33" s="183">
        <v>46295</v>
      </c>
      <c r="E33" s="181" t="s">
        <v>101</v>
      </c>
      <c r="F33" s="181" t="s">
        <v>206</v>
      </c>
      <c r="H33" t="s">
        <v>236</v>
      </c>
      <c r="I33" t="s">
        <v>327</v>
      </c>
      <c r="J33" t="s">
        <v>143</v>
      </c>
      <c r="K33">
        <v>1</v>
      </c>
      <c r="L33">
        <v>1</v>
      </c>
      <c r="M33">
        <v>260.01</v>
      </c>
    </row>
    <row r="34" spans="1:13" x14ac:dyDescent="0.25">
      <c r="A34" s="181" t="s">
        <v>355</v>
      </c>
      <c r="B34" s="182">
        <v>189583.42</v>
      </c>
      <c r="C34" s="181" t="s">
        <v>258</v>
      </c>
      <c r="D34" s="183">
        <v>46350</v>
      </c>
      <c r="E34" s="181" t="s">
        <v>102</v>
      </c>
      <c r="F34" s="181" t="s">
        <v>206</v>
      </c>
      <c r="H34" t="s">
        <v>263</v>
      </c>
      <c r="I34" t="s">
        <v>361</v>
      </c>
      <c r="J34" t="s">
        <v>206</v>
      </c>
      <c r="K34">
        <v>1</v>
      </c>
      <c r="L34">
        <v>1</v>
      </c>
      <c r="M34">
        <v>104580</v>
      </c>
    </row>
    <row r="35" spans="1:13" x14ac:dyDescent="0.25">
      <c r="A35" s="181" t="s">
        <v>356</v>
      </c>
      <c r="B35" s="182">
        <v>9964.08</v>
      </c>
      <c r="C35" s="181" t="s">
        <v>259</v>
      </c>
      <c r="D35" s="183">
        <v>46356</v>
      </c>
      <c r="E35" s="181" t="s">
        <v>102</v>
      </c>
      <c r="F35" s="181" t="s">
        <v>206</v>
      </c>
      <c r="H35" t="s">
        <v>264</v>
      </c>
      <c r="I35" t="s">
        <v>362</v>
      </c>
      <c r="J35" t="s">
        <v>206</v>
      </c>
      <c r="K35">
        <v>1</v>
      </c>
      <c r="L35">
        <v>1</v>
      </c>
      <c r="M35">
        <v>35734.92</v>
      </c>
    </row>
    <row r="36" spans="1:13" x14ac:dyDescent="0.25">
      <c r="A36" s="181" t="s">
        <v>357</v>
      </c>
      <c r="B36" s="182">
        <v>95558.399999999994</v>
      </c>
      <c r="C36" s="181" t="s">
        <v>260</v>
      </c>
      <c r="D36" s="183">
        <v>46356</v>
      </c>
      <c r="E36" s="181" t="s">
        <v>102</v>
      </c>
      <c r="F36" s="181" t="s">
        <v>206</v>
      </c>
      <c r="H36" t="s">
        <v>265</v>
      </c>
      <c r="I36" t="s">
        <v>363</v>
      </c>
      <c r="J36" t="s">
        <v>206</v>
      </c>
      <c r="K36">
        <v>1</v>
      </c>
      <c r="L36">
        <v>1</v>
      </c>
      <c r="M36">
        <v>45600</v>
      </c>
    </row>
    <row r="37" spans="1:13" x14ac:dyDescent="0.25">
      <c r="A37" s="181" t="s">
        <v>358</v>
      </c>
      <c r="B37" s="182">
        <v>39900.839999999997</v>
      </c>
      <c r="C37" s="181" t="s">
        <v>256</v>
      </c>
      <c r="D37" s="183">
        <v>46377</v>
      </c>
      <c r="E37" s="181" t="s">
        <v>102</v>
      </c>
      <c r="F37" s="181" t="s">
        <v>206</v>
      </c>
      <c r="I37" t="s">
        <v>364</v>
      </c>
      <c r="J37" t="s">
        <v>206</v>
      </c>
      <c r="K37">
        <v>1</v>
      </c>
      <c r="L37">
        <v>1</v>
      </c>
      <c r="M37">
        <v>47378.400000000001</v>
      </c>
    </row>
    <row r="38" spans="1:13" x14ac:dyDescent="0.25">
      <c r="A38" s="181" t="s">
        <v>359</v>
      </c>
      <c r="B38" s="182">
        <v>24913.32</v>
      </c>
      <c r="C38" s="181" t="s">
        <v>261</v>
      </c>
      <c r="D38" s="183">
        <v>46387</v>
      </c>
      <c r="E38" s="181" t="s">
        <v>102</v>
      </c>
      <c r="F38" s="181" t="s">
        <v>206</v>
      </c>
      <c r="I38" t="s">
        <v>365</v>
      </c>
      <c r="J38" t="s">
        <v>206</v>
      </c>
      <c r="K38">
        <v>1</v>
      </c>
      <c r="L38">
        <v>1</v>
      </c>
      <c r="M38">
        <v>75679.56</v>
      </c>
    </row>
    <row r="39" spans="1:13" x14ac:dyDescent="0.25">
      <c r="A39" s="181" t="s">
        <v>360</v>
      </c>
      <c r="B39" s="182">
        <v>212853.88</v>
      </c>
      <c r="C39" s="181" t="s">
        <v>262</v>
      </c>
      <c r="D39" s="183">
        <v>46387</v>
      </c>
      <c r="E39" s="181" t="s">
        <v>102</v>
      </c>
      <c r="F39" s="181" t="s">
        <v>206</v>
      </c>
      <c r="H39" t="s">
        <v>266</v>
      </c>
      <c r="I39" t="s">
        <v>367</v>
      </c>
      <c r="J39" t="s">
        <v>206</v>
      </c>
      <c r="K39">
        <v>1</v>
      </c>
      <c r="L39">
        <v>1</v>
      </c>
      <c r="M39">
        <v>35991.599999999999</v>
      </c>
    </row>
    <row r="40" spans="1:13" x14ac:dyDescent="0.25">
      <c r="A40" s="181" t="s">
        <v>361</v>
      </c>
      <c r="B40" s="182">
        <v>104580</v>
      </c>
      <c r="C40" s="181" t="s">
        <v>263</v>
      </c>
      <c r="D40" s="183">
        <v>46387</v>
      </c>
      <c r="E40" s="181" t="s">
        <v>102</v>
      </c>
      <c r="F40" s="181" t="s">
        <v>206</v>
      </c>
      <c r="H40" t="s">
        <v>267</v>
      </c>
      <c r="I40" t="s">
        <v>370</v>
      </c>
      <c r="J40" t="s">
        <v>206</v>
      </c>
      <c r="K40">
        <v>1</v>
      </c>
      <c r="L40">
        <v>1</v>
      </c>
      <c r="M40">
        <v>25200</v>
      </c>
    </row>
    <row r="41" spans="1:13" x14ac:dyDescent="0.25">
      <c r="A41" s="181" t="s">
        <v>362</v>
      </c>
      <c r="B41" s="182">
        <v>35734.92</v>
      </c>
      <c r="C41" s="181" t="s">
        <v>264</v>
      </c>
      <c r="D41" s="183">
        <v>46387</v>
      </c>
      <c r="E41" s="181" t="s">
        <v>102</v>
      </c>
      <c r="F41" s="181" t="s">
        <v>206</v>
      </c>
      <c r="H41" t="s">
        <v>268</v>
      </c>
      <c r="I41" t="s">
        <v>373</v>
      </c>
      <c r="J41" t="s">
        <v>206</v>
      </c>
      <c r="K41">
        <v>1</v>
      </c>
      <c r="L41">
        <v>1</v>
      </c>
      <c r="M41">
        <v>319200</v>
      </c>
    </row>
    <row r="42" spans="1:13" x14ac:dyDescent="0.25">
      <c r="A42" s="181" t="s">
        <v>363</v>
      </c>
      <c r="B42" s="182">
        <v>45600</v>
      </c>
      <c r="C42" s="181" t="s">
        <v>265</v>
      </c>
      <c r="D42" s="183">
        <v>46387</v>
      </c>
      <c r="E42" s="181" t="s">
        <v>102</v>
      </c>
      <c r="F42" s="181" t="s">
        <v>206</v>
      </c>
      <c r="H42" t="s">
        <v>269</v>
      </c>
      <c r="I42" t="s">
        <v>374</v>
      </c>
      <c r="J42" t="s">
        <v>206</v>
      </c>
      <c r="K42">
        <v>1</v>
      </c>
      <c r="L42">
        <v>1</v>
      </c>
      <c r="M42">
        <v>190453</v>
      </c>
    </row>
    <row r="43" spans="1:13" x14ac:dyDescent="0.25">
      <c r="A43" s="181" t="s">
        <v>364</v>
      </c>
      <c r="B43" s="182">
        <v>47378.400000000001</v>
      </c>
      <c r="C43" s="181" t="s">
        <v>265</v>
      </c>
      <c r="D43" s="183">
        <v>46387</v>
      </c>
      <c r="E43" s="181" t="s">
        <v>102</v>
      </c>
      <c r="F43" s="181" t="s">
        <v>206</v>
      </c>
      <c r="H43" t="s">
        <v>270</v>
      </c>
      <c r="I43" t="s">
        <v>375</v>
      </c>
      <c r="J43" t="s">
        <v>206</v>
      </c>
      <c r="K43">
        <v>1</v>
      </c>
      <c r="L43">
        <v>1</v>
      </c>
      <c r="M43">
        <v>14355.96</v>
      </c>
    </row>
    <row r="44" spans="1:13" x14ac:dyDescent="0.25">
      <c r="A44" s="181" t="s">
        <v>365</v>
      </c>
      <c r="B44" s="182">
        <v>75679.56</v>
      </c>
      <c r="C44" s="181" t="s">
        <v>265</v>
      </c>
      <c r="D44" s="183">
        <v>46387</v>
      </c>
      <c r="E44" s="181" t="s">
        <v>102</v>
      </c>
      <c r="F44" s="181" t="s">
        <v>206</v>
      </c>
      <c r="H44" t="s">
        <v>271</v>
      </c>
      <c r="I44" t="s">
        <v>376</v>
      </c>
      <c r="J44" t="s">
        <v>206</v>
      </c>
      <c r="K44">
        <v>1</v>
      </c>
      <c r="L44">
        <v>1</v>
      </c>
      <c r="M44">
        <v>122754.56</v>
      </c>
    </row>
    <row r="45" spans="1:13" x14ac:dyDescent="0.25">
      <c r="A45" s="181" t="s">
        <v>366</v>
      </c>
      <c r="B45" s="182">
        <v>156255.48000000001</v>
      </c>
      <c r="C45" s="181" t="s">
        <v>251</v>
      </c>
      <c r="D45" s="183">
        <v>46387</v>
      </c>
      <c r="E45" s="181" t="s">
        <v>102</v>
      </c>
      <c r="F45" s="181" t="s">
        <v>206</v>
      </c>
      <c r="H45" t="s">
        <v>272</v>
      </c>
      <c r="I45" t="s">
        <v>377</v>
      </c>
      <c r="J45" t="s">
        <v>142</v>
      </c>
      <c r="K45">
        <v>1</v>
      </c>
      <c r="L45">
        <v>1</v>
      </c>
      <c r="M45">
        <v>260</v>
      </c>
    </row>
    <row r="46" spans="1:13" x14ac:dyDescent="0.25">
      <c r="A46" s="181" t="s">
        <v>367</v>
      </c>
      <c r="B46" s="182">
        <v>35991.599999999999</v>
      </c>
      <c r="C46" s="181" t="s">
        <v>266</v>
      </c>
      <c r="D46" s="183">
        <v>46387</v>
      </c>
      <c r="E46" s="181" t="s">
        <v>102</v>
      </c>
      <c r="F46" s="181" t="s">
        <v>206</v>
      </c>
      <c r="H46" t="s">
        <v>237</v>
      </c>
      <c r="I46" t="s">
        <v>328</v>
      </c>
      <c r="J46" t="s">
        <v>143</v>
      </c>
      <c r="K46">
        <v>1</v>
      </c>
      <c r="L46">
        <v>1</v>
      </c>
      <c r="M46">
        <v>106242.72</v>
      </c>
    </row>
    <row r="47" spans="1:13" x14ac:dyDescent="0.25">
      <c r="A47" s="181" t="s">
        <v>368</v>
      </c>
      <c r="B47" s="182">
        <v>76085.88</v>
      </c>
      <c r="C47" s="181" t="s">
        <v>258</v>
      </c>
      <c r="D47" s="183">
        <v>46387</v>
      </c>
      <c r="E47" s="181" t="s">
        <v>102</v>
      </c>
      <c r="F47" s="181" t="s">
        <v>206</v>
      </c>
      <c r="H47" t="s">
        <v>273</v>
      </c>
      <c r="I47" t="s">
        <v>378</v>
      </c>
      <c r="J47" t="s">
        <v>206</v>
      </c>
      <c r="K47">
        <v>1</v>
      </c>
      <c r="L47">
        <v>1</v>
      </c>
      <c r="M47">
        <v>143388</v>
      </c>
    </row>
    <row r="48" spans="1:13" x14ac:dyDescent="0.25">
      <c r="A48" s="181" t="s">
        <v>369</v>
      </c>
      <c r="B48" s="182">
        <v>69443.16</v>
      </c>
      <c r="C48" s="181" t="s">
        <v>242</v>
      </c>
      <c r="D48" s="183">
        <v>46387</v>
      </c>
      <c r="E48" s="181" t="s">
        <v>102</v>
      </c>
      <c r="F48" s="181" t="s">
        <v>206</v>
      </c>
      <c r="H48" t="s">
        <v>274</v>
      </c>
      <c r="I48" t="s">
        <v>379</v>
      </c>
      <c r="J48" t="s">
        <v>206</v>
      </c>
      <c r="K48">
        <v>1</v>
      </c>
      <c r="L48">
        <v>1</v>
      </c>
      <c r="M48">
        <v>428096</v>
      </c>
    </row>
    <row r="49" spans="1:13" x14ac:dyDescent="0.25">
      <c r="A49" s="181" t="s">
        <v>370</v>
      </c>
      <c r="B49" s="182">
        <v>25200</v>
      </c>
      <c r="C49" s="181" t="s">
        <v>267</v>
      </c>
      <c r="D49" s="183">
        <v>46387</v>
      </c>
      <c r="E49" s="181" t="s">
        <v>102</v>
      </c>
      <c r="F49" s="181" t="s">
        <v>206</v>
      </c>
      <c r="H49" t="s">
        <v>238</v>
      </c>
      <c r="I49" t="s">
        <v>329</v>
      </c>
      <c r="J49" t="s">
        <v>143</v>
      </c>
      <c r="K49">
        <v>1</v>
      </c>
      <c r="L49">
        <v>1</v>
      </c>
      <c r="M49">
        <v>72066.720000000001</v>
      </c>
    </row>
    <row r="50" spans="1:13" x14ac:dyDescent="0.25">
      <c r="A50" s="181" t="s">
        <v>371</v>
      </c>
      <c r="B50" s="182">
        <v>34526.639999999999</v>
      </c>
      <c r="C50" s="181" t="s">
        <v>242</v>
      </c>
      <c r="D50" s="183">
        <v>46387</v>
      </c>
      <c r="E50" s="181" t="s">
        <v>102</v>
      </c>
      <c r="F50" s="181" t="s">
        <v>206</v>
      </c>
      <c r="H50" t="s">
        <v>239</v>
      </c>
      <c r="I50" t="s">
        <v>330</v>
      </c>
      <c r="J50" t="s">
        <v>142</v>
      </c>
      <c r="K50">
        <v>1</v>
      </c>
      <c r="L50">
        <v>1</v>
      </c>
      <c r="M50">
        <v>103899.6</v>
      </c>
    </row>
    <row r="51" spans="1:13" x14ac:dyDescent="0.25">
      <c r="A51" s="181" t="s">
        <v>372</v>
      </c>
      <c r="B51" s="182">
        <v>16435.68</v>
      </c>
      <c r="C51" s="181" t="s">
        <v>248</v>
      </c>
      <c r="D51" s="183">
        <v>46387</v>
      </c>
      <c r="E51" s="181" t="s">
        <v>102</v>
      </c>
      <c r="F51" s="181" t="s">
        <v>107</v>
      </c>
      <c r="H51" t="s">
        <v>240</v>
      </c>
      <c r="I51" t="s">
        <v>331</v>
      </c>
      <c r="J51" t="s">
        <v>143</v>
      </c>
      <c r="K51">
        <v>1</v>
      </c>
      <c r="L51">
        <v>1</v>
      </c>
      <c r="M51">
        <v>125000</v>
      </c>
    </row>
    <row r="52" spans="1:13" x14ac:dyDescent="0.25">
      <c r="A52" s="181" t="s">
        <v>373</v>
      </c>
      <c r="B52" s="182">
        <v>319200</v>
      </c>
      <c r="C52" s="181" t="s">
        <v>268</v>
      </c>
      <c r="D52" s="183">
        <v>46387</v>
      </c>
      <c r="E52" s="181" t="s">
        <v>102</v>
      </c>
      <c r="F52" s="181" t="s">
        <v>206</v>
      </c>
      <c r="H52" t="s">
        <v>241</v>
      </c>
      <c r="I52" t="s">
        <v>332</v>
      </c>
      <c r="J52" t="s">
        <v>142</v>
      </c>
      <c r="K52">
        <v>1</v>
      </c>
      <c r="L52">
        <v>1</v>
      </c>
      <c r="M52">
        <v>11455.51</v>
      </c>
    </row>
    <row r="53" spans="1:13" x14ac:dyDescent="0.25">
      <c r="A53" s="181" t="s">
        <v>374</v>
      </c>
      <c r="B53" s="182">
        <v>190453</v>
      </c>
      <c r="C53" s="181" t="s">
        <v>269</v>
      </c>
      <c r="D53" s="183">
        <v>46387</v>
      </c>
      <c r="E53" s="181" t="s">
        <v>102</v>
      </c>
      <c r="F53" s="181" t="s">
        <v>206</v>
      </c>
      <c r="I53" t="s">
        <v>333</v>
      </c>
      <c r="J53" t="s">
        <v>143</v>
      </c>
      <c r="K53">
        <v>1</v>
      </c>
      <c r="L53">
        <v>1</v>
      </c>
      <c r="M53">
        <v>25203.119999999999</v>
      </c>
    </row>
    <row r="54" spans="1:13" x14ac:dyDescent="0.25">
      <c r="A54" s="181" t="s">
        <v>375</v>
      </c>
      <c r="B54" s="182">
        <v>14355.96</v>
      </c>
      <c r="C54" s="181" t="s">
        <v>270</v>
      </c>
      <c r="D54" s="183">
        <v>46387</v>
      </c>
      <c r="E54" s="181" t="s">
        <v>102</v>
      </c>
      <c r="F54" s="181" t="s">
        <v>206</v>
      </c>
      <c r="H54" t="s">
        <v>242</v>
      </c>
      <c r="I54" t="s">
        <v>334</v>
      </c>
      <c r="J54" t="s">
        <v>142</v>
      </c>
      <c r="K54">
        <v>1</v>
      </c>
      <c r="L54">
        <v>1</v>
      </c>
      <c r="M54">
        <v>14329.22</v>
      </c>
    </row>
    <row r="55" spans="1:13" x14ac:dyDescent="0.25">
      <c r="A55" s="181" t="s">
        <v>376</v>
      </c>
      <c r="B55" s="182">
        <v>122754.56</v>
      </c>
      <c r="C55" s="181" t="s">
        <v>271</v>
      </c>
      <c r="D55" s="183">
        <v>46387</v>
      </c>
      <c r="E55" s="181" t="s">
        <v>102</v>
      </c>
      <c r="F55" s="181" t="s">
        <v>206</v>
      </c>
      <c r="I55" t="s">
        <v>336</v>
      </c>
      <c r="J55" t="s">
        <v>142</v>
      </c>
      <c r="K55">
        <v>1</v>
      </c>
      <c r="L55">
        <v>1</v>
      </c>
      <c r="M55">
        <v>115888.5</v>
      </c>
    </row>
    <row r="56" spans="1:13" x14ac:dyDescent="0.25">
      <c r="A56" s="181" t="s">
        <v>377</v>
      </c>
      <c r="B56" s="182">
        <v>260</v>
      </c>
      <c r="C56" s="181" t="s">
        <v>272</v>
      </c>
      <c r="D56" s="183">
        <v>46476</v>
      </c>
      <c r="E56" s="181" t="s">
        <v>103</v>
      </c>
      <c r="F56" s="181" t="s">
        <v>106</v>
      </c>
      <c r="I56" t="s">
        <v>346</v>
      </c>
      <c r="J56" t="s">
        <v>206</v>
      </c>
      <c r="K56">
        <v>1</v>
      </c>
      <c r="L56">
        <v>1</v>
      </c>
      <c r="M56">
        <v>41672.400000000001</v>
      </c>
    </row>
    <row r="57" spans="1:13" x14ac:dyDescent="0.25">
      <c r="A57" s="181" t="s">
        <v>378</v>
      </c>
      <c r="B57" s="182">
        <v>143388</v>
      </c>
      <c r="C57" s="181" t="s">
        <v>273</v>
      </c>
      <c r="D57" s="183">
        <v>46418</v>
      </c>
      <c r="E57" s="181" t="s">
        <v>103</v>
      </c>
      <c r="F57" s="181" t="s">
        <v>206</v>
      </c>
      <c r="I57" t="s">
        <v>369</v>
      </c>
      <c r="J57" t="s">
        <v>206</v>
      </c>
      <c r="K57">
        <v>1</v>
      </c>
      <c r="L57">
        <v>1</v>
      </c>
      <c r="M57">
        <v>69443.16</v>
      </c>
    </row>
    <row r="58" spans="1:13" x14ac:dyDescent="0.25">
      <c r="A58" s="181" t="s">
        <v>379</v>
      </c>
      <c r="B58" s="185">
        <v>428096</v>
      </c>
      <c r="C58" s="184" t="s">
        <v>274</v>
      </c>
      <c r="D58" s="186">
        <v>46873</v>
      </c>
      <c r="E58" s="184" t="s">
        <v>104</v>
      </c>
      <c r="F58" s="184" t="s">
        <v>206</v>
      </c>
      <c r="I58" t="s">
        <v>371</v>
      </c>
      <c r="J58" t="s">
        <v>206</v>
      </c>
      <c r="K58">
        <v>1</v>
      </c>
      <c r="L58">
        <v>1</v>
      </c>
      <c r="M58">
        <v>34526.639999999999</v>
      </c>
    </row>
    <row r="59" spans="1:13" x14ac:dyDescent="0.25">
      <c r="H59" t="s">
        <v>212</v>
      </c>
      <c r="K59">
        <v>41</v>
      </c>
      <c r="L59">
        <v>55</v>
      </c>
      <c r="M59">
        <v>4151629.6179999998</v>
      </c>
    </row>
  </sheetData>
  <phoneticPr fontId="6" type="noConversion"/>
  <conditionalFormatting sqref="A1:A1048576">
    <cfRule type="duplicateValues" dxfId="28" priority="1"/>
  </conditionalFormatting>
  <pageMargins left="0.511811024" right="0.511811024" top="0.78740157499999996" bottom="0.78740157499999996" header="0.31496062000000002" footer="0.31496062000000002"/>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550FC-8AD4-4B93-9344-34EFBD208DE0}">
  <sheetPr codeName="Planilha3">
    <tabColor theme="6" tint="0.79998168889431442"/>
  </sheetPr>
  <dimension ref="B1:H33"/>
  <sheetViews>
    <sheetView showGridLines="0" zoomScaleNormal="100" workbookViewId="0"/>
  </sheetViews>
  <sheetFormatPr defaultRowHeight="15" x14ac:dyDescent="0.25"/>
  <cols>
    <col min="1" max="1" width="2.140625" customWidth="1"/>
    <col min="2" max="2" width="24" customWidth="1"/>
    <col min="3" max="3" width="22.5703125" style="4" customWidth="1"/>
    <col min="4" max="4" width="23.7109375" style="4" customWidth="1"/>
    <col min="5" max="6" width="19" style="4" customWidth="1"/>
    <col min="7" max="7" width="12.85546875" style="4" customWidth="1"/>
    <col min="8" max="8" width="22.85546875" customWidth="1"/>
    <col min="26" max="26" width="18.42578125" bestFit="1" customWidth="1"/>
    <col min="27" max="27" width="13.85546875" bestFit="1" customWidth="1"/>
    <col min="29" max="29" width="4.28515625" customWidth="1"/>
    <col min="30" max="30" width="18.42578125" bestFit="1" customWidth="1"/>
    <col min="31" max="31" width="22.85546875" bestFit="1" customWidth="1"/>
    <col min="32" max="32" width="13.28515625" bestFit="1" customWidth="1"/>
    <col min="33" max="33" width="10.5703125" bestFit="1" customWidth="1"/>
    <col min="34" max="34" width="13.28515625" bestFit="1" customWidth="1"/>
    <col min="35" max="36" width="4.28515625" bestFit="1" customWidth="1"/>
    <col min="37" max="37" width="18.140625" bestFit="1" customWidth="1"/>
    <col min="38" max="38" width="9.28515625" customWidth="1"/>
    <col min="39" max="39" width="33.85546875" bestFit="1" customWidth="1"/>
    <col min="40" max="40" width="10" bestFit="1" customWidth="1"/>
  </cols>
  <sheetData>
    <row r="1" spans="2:8" x14ac:dyDescent="0.25">
      <c r="B1" s="47"/>
      <c r="D1" s="48"/>
      <c r="E1" s="48"/>
      <c r="F1" s="48"/>
      <c r="G1" s="49"/>
    </row>
    <row r="2" spans="2:8" x14ac:dyDescent="0.25">
      <c r="B2" s="50" t="s">
        <v>12</v>
      </c>
      <c r="C2" s="51" t="s">
        <v>13</v>
      </c>
      <c r="D2" s="52" t="s">
        <v>14</v>
      </c>
      <c r="E2" s="52" t="s">
        <v>15</v>
      </c>
      <c r="F2" s="53" t="s">
        <v>108</v>
      </c>
      <c r="G2" s="54" t="s">
        <v>18</v>
      </c>
      <c r="H2" s="55" t="s">
        <v>16</v>
      </c>
    </row>
    <row r="3" spans="2:8" x14ac:dyDescent="0.25">
      <c r="B3" t="s">
        <v>227</v>
      </c>
      <c r="C3" s="4" t="s">
        <v>302</v>
      </c>
      <c r="D3" s="135">
        <v>143422</v>
      </c>
      <c r="E3" s="4" t="s">
        <v>299</v>
      </c>
      <c r="F3" s="52" t="s">
        <v>110</v>
      </c>
      <c r="G3" s="137">
        <v>0.9</v>
      </c>
      <c r="H3" s="4" t="s">
        <v>112</v>
      </c>
    </row>
    <row r="4" spans="2:8" x14ac:dyDescent="0.25">
      <c r="B4" t="s">
        <v>227</v>
      </c>
      <c r="C4" s="4" t="s">
        <v>313</v>
      </c>
      <c r="D4" s="94">
        <v>755311</v>
      </c>
      <c r="E4" s="4" t="s">
        <v>301</v>
      </c>
      <c r="F4" s="52" t="s">
        <v>110</v>
      </c>
      <c r="G4" s="137">
        <v>0.9</v>
      </c>
      <c r="H4" s="4" t="s">
        <v>112</v>
      </c>
    </row>
    <row r="5" spans="2:8" x14ac:dyDescent="0.25">
      <c r="B5" t="s">
        <v>228</v>
      </c>
      <c r="C5" s="4" t="s">
        <v>303</v>
      </c>
      <c r="D5" s="94">
        <v>112612.87</v>
      </c>
      <c r="E5" s="4" t="s">
        <v>299</v>
      </c>
      <c r="F5" s="52" t="s">
        <v>110</v>
      </c>
      <c r="G5" s="137">
        <v>0.8</v>
      </c>
      <c r="H5" s="4" t="s">
        <v>112</v>
      </c>
    </row>
    <row r="6" spans="2:8" x14ac:dyDescent="0.25">
      <c r="B6" t="s">
        <v>228</v>
      </c>
      <c r="C6" s="4" t="s">
        <v>304</v>
      </c>
      <c r="D6" s="94">
        <v>57400</v>
      </c>
      <c r="E6" s="4" t="s">
        <v>299</v>
      </c>
      <c r="F6" s="136" t="s">
        <v>110</v>
      </c>
      <c r="G6" s="137">
        <v>0.8</v>
      </c>
      <c r="H6" s="4" t="s">
        <v>112</v>
      </c>
    </row>
    <row r="7" spans="2:8" x14ac:dyDescent="0.25">
      <c r="B7" t="s">
        <v>228</v>
      </c>
      <c r="C7" s="4" t="s">
        <v>308</v>
      </c>
      <c r="D7" s="94">
        <v>52370</v>
      </c>
      <c r="E7" s="4" t="s">
        <v>299</v>
      </c>
      <c r="F7" s="52" t="s">
        <v>110</v>
      </c>
      <c r="G7" s="137">
        <v>0.6</v>
      </c>
      <c r="H7" s="4" t="s">
        <v>112</v>
      </c>
    </row>
    <row r="8" spans="2:8" x14ac:dyDescent="0.25">
      <c r="B8" t="s">
        <v>229</v>
      </c>
      <c r="C8" s="4" t="s">
        <v>309</v>
      </c>
      <c r="D8" s="94">
        <v>137600</v>
      </c>
      <c r="E8" s="4" t="s">
        <v>300</v>
      </c>
      <c r="F8" s="52" t="s">
        <v>110</v>
      </c>
      <c r="G8" s="137">
        <v>0.6</v>
      </c>
      <c r="H8" s="4" t="s">
        <v>112</v>
      </c>
    </row>
    <row r="9" spans="2:8" x14ac:dyDescent="0.25">
      <c r="B9" t="s">
        <v>227</v>
      </c>
      <c r="C9" s="4" t="s">
        <v>317</v>
      </c>
      <c r="D9" s="94">
        <v>17125</v>
      </c>
      <c r="E9" s="4" t="s">
        <v>301</v>
      </c>
      <c r="F9" s="52" t="s">
        <v>110</v>
      </c>
      <c r="G9" s="137">
        <v>0.8</v>
      </c>
      <c r="H9" s="4" t="s">
        <v>154</v>
      </c>
    </row>
    <row r="10" spans="2:8" x14ac:dyDescent="0.25">
      <c r="B10" t="s">
        <v>229</v>
      </c>
      <c r="C10" s="4" t="s">
        <v>316</v>
      </c>
      <c r="D10" s="94">
        <v>237573</v>
      </c>
      <c r="E10" s="4" t="s">
        <v>301</v>
      </c>
      <c r="F10" s="52" t="s">
        <v>110</v>
      </c>
      <c r="G10" s="137">
        <v>0.7</v>
      </c>
      <c r="H10" s="4" t="s">
        <v>154</v>
      </c>
    </row>
    <row r="11" spans="2:8" x14ac:dyDescent="0.25">
      <c r="B11" t="s">
        <v>233</v>
      </c>
      <c r="C11" s="4" t="s">
        <v>319</v>
      </c>
      <c r="D11" s="94">
        <v>317627</v>
      </c>
      <c r="E11" s="4" t="s">
        <v>301</v>
      </c>
      <c r="F11" s="52" t="s">
        <v>110</v>
      </c>
      <c r="G11" s="137">
        <v>0.3</v>
      </c>
      <c r="H11" s="4" t="s">
        <v>154</v>
      </c>
    </row>
    <row r="12" spans="2:8" x14ac:dyDescent="0.25">
      <c r="B12" t="s">
        <v>324</v>
      </c>
      <c r="C12" s="4" t="s">
        <v>314</v>
      </c>
      <c r="D12" s="94">
        <v>12750</v>
      </c>
      <c r="E12" s="4" t="s">
        <v>301</v>
      </c>
      <c r="F12" s="52" t="s">
        <v>110</v>
      </c>
      <c r="G12" s="137">
        <v>1</v>
      </c>
      <c r="H12" s="4" t="s">
        <v>153</v>
      </c>
    </row>
    <row r="13" spans="2:8" x14ac:dyDescent="0.25">
      <c r="B13" t="s">
        <v>322</v>
      </c>
      <c r="C13" s="4" t="s">
        <v>310</v>
      </c>
      <c r="D13" s="94">
        <v>15750</v>
      </c>
      <c r="E13" s="4" t="s">
        <v>300</v>
      </c>
      <c r="F13" s="52" t="s">
        <v>110</v>
      </c>
      <c r="G13" s="137">
        <v>1</v>
      </c>
      <c r="H13" s="4" t="s">
        <v>152</v>
      </c>
    </row>
    <row r="14" spans="2:8" x14ac:dyDescent="0.25">
      <c r="B14" t="s">
        <v>323</v>
      </c>
      <c r="C14" s="4" t="s">
        <v>311</v>
      </c>
      <c r="D14" s="94">
        <v>17274</v>
      </c>
      <c r="E14" s="4" t="s">
        <v>300</v>
      </c>
      <c r="F14" s="52" t="s">
        <v>110</v>
      </c>
      <c r="G14" s="137">
        <v>1</v>
      </c>
      <c r="H14" s="4" t="s">
        <v>152</v>
      </c>
    </row>
    <row r="15" spans="2:8" x14ac:dyDescent="0.25">
      <c r="B15" t="s">
        <v>223</v>
      </c>
      <c r="C15" s="4" t="s">
        <v>302</v>
      </c>
      <c r="D15" s="135">
        <v>243168</v>
      </c>
      <c r="E15" s="4" t="s">
        <v>299</v>
      </c>
      <c r="F15" s="52" t="s">
        <v>110</v>
      </c>
      <c r="G15" s="137">
        <v>0.9</v>
      </c>
      <c r="H15" s="4"/>
    </row>
    <row r="16" spans="2:8" x14ac:dyDescent="0.25">
      <c r="B16" t="s">
        <v>223</v>
      </c>
      <c r="C16" s="4" t="s">
        <v>307</v>
      </c>
      <c r="D16" s="94">
        <v>355462</v>
      </c>
      <c r="E16" s="4" t="s">
        <v>299</v>
      </c>
      <c r="F16" s="52" t="s">
        <v>110</v>
      </c>
      <c r="G16" s="137">
        <v>0.6</v>
      </c>
      <c r="H16" s="4"/>
    </row>
    <row r="17" spans="2:8" x14ac:dyDescent="0.25">
      <c r="B17" t="s">
        <v>223</v>
      </c>
      <c r="C17" s="4" t="s">
        <v>313</v>
      </c>
      <c r="D17" s="94">
        <v>373333</v>
      </c>
      <c r="E17" s="4" t="s">
        <v>301</v>
      </c>
      <c r="F17" s="52" t="s">
        <v>110</v>
      </c>
      <c r="G17" s="137">
        <v>0.8</v>
      </c>
      <c r="H17" s="4"/>
    </row>
    <row r="18" spans="2:8" x14ac:dyDescent="0.25">
      <c r="B18" t="s">
        <v>223</v>
      </c>
      <c r="C18" s="4" t="s">
        <v>317</v>
      </c>
      <c r="D18" s="94">
        <v>354664</v>
      </c>
      <c r="E18" s="4" t="s">
        <v>301</v>
      </c>
      <c r="F18" s="52" t="s">
        <v>110</v>
      </c>
      <c r="G18" s="137">
        <v>0.8</v>
      </c>
      <c r="H18" s="4"/>
    </row>
    <row r="19" spans="2:8" x14ac:dyDescent="0.25">
      <c r="B19" t="s">
        <v>224</v>
      </c>
      <c r="C19" s="4" t="s">
        <v>303</v>
      </c>
      <c r="D19" s="94">
        <v>238360</v>
      </c>
      <c r="E19" s="4" t="s">
        <v>299</v>
      </c>
      <c r="F19" s="52" t="s">
        <v>110</v>
      </c>
      <c r="G19" s="137">
        <v>0.8</v>
      </c>
      <c r="H19" s="4"/>
    </row>
    <row r="20" spans="2:8" x14ac:dyDescent="0.25">
      <c r="B20" t="s">
        <v>224</v>
      </c>
      <c r="C20" s="4" t="s">
        <v>304</v>
      </c>
      <c r="D20" s="94">
        <v>148200</v>
      </c>
      <c r="E20" s="4" t="s">
        <v>299</v>
      </c>
      <c r="F20" s="136" t="s">
        <v>110</v>
      </c>
      <c r="G20" s="137">
        <v>0.8</v>
      </c>
      <c r="H20" s="4"/>
    </row>
    <row r="21" spans="2:8" x14ac:dyDescent="0.25">
      <c r="B21" t="s">
        <v>225</v>
      </c>
      <c r="C21" s="4" t="s">
        <v>309</v>
      </c>
      <c r="D21" s="94">
        <v>274342</v>
      </c>
      <c r="E21" s="4" t="s">
        <v>300</v>
      </c>
      <c r="F21" s="52" t="s">
        <v>110</v>
      </c>
      <c r="G21" s="137">
        <v>0.6</v>
      </c>
      <c r="H21" s="4"/>
    </row>
    <row r="22" spans="2:8" x14ac:dyDescent="0.25">
      <c r="B22" t="s">
        <v>225</v>
      </c>
      <c r="C22" s="4" t="s">
        <v>316</v>
      </c>
      <c r="D22" s="94">
        <v>743402</v>
      </c>
      <c r="E22" s="4" t="s">
        <v>301</v>
      </c>
      <c r="F22" s="52" t="s">
        <v>110</v>
      </c>
      <c r="G22" s="137">
        <v>0.7</v>
      </c>
      <c r="H22" s="4"/>
    </row>
    <row r="23" spans="2:8" x14ac:dyDescent="0.25">
      <c r="B23" t="s">
        <v>225</v>
      </c>
      <c r="C23" s="4" t="s">
        <v>318</v>
      </c>
      <c r="D23" s="94">
        <v>306224</v>
      </c>
      <c r="E23" s="4" t="s">
        <v>301</v>
      </c>
      <c r="F23" s="52" t="s">
        <v>110</v>
      </c>
      <c r="G23" s="137">
        <v>0.2</v>
      </c>
      <c r="H23" s="4"/>
    </row>
    <row r="24" spans="2:8" x14ac:dyDescent="0.25">
      <c r="B24" t="s">
        <v>226</v>
      </c>
      <c r="C24" s="4" t="s">
        <v>305</v>
      </c>
      <c r="D24" s="94">
        <v>17290</v>
      </c>
      <c r="E24" s="4" t="s">
        <v>299</v>
      </c>
      <c r="F24" s="52" t="s">
        <v>110</v>
      </c>
      <c r="G24" s="137">
        <v>0.9</v>
      </c>
      <c r="H24" s="4"/>
    </row>
    <row r="25" spans="2:8" x14ac:dyDescent="0.25">
      <c r="B25" t="s">
        <v>226</v>
      </c>
      <c r="C25" s="4" t="s">
        <v>314</v>
      </c>
      <c r="D25" s="94">
        <v>88920</v>
      </c>
      <c r="E25" s="4" t="s">
        <v>301</v>
      </c>
      <c r="F25" s="52" t="s">
        <v>110</v>
      </c>
      <c r="G25" s="137">
        <v>0.5</v>
      </c>
      <c r="H25" s="4"/>
    </row>
    <row r="26" spans="2:8" x14ac:dyDescent="0.25">
      <c r="B26" t="s">
        <v>226</v>
      </c>
      <c r="C26" s="4" t="s">
        <v>315</v>
      </c>
      <c r="D26" s="94">
        <v>31959</v>
      </c>
      <c r="E26" s="4" t="s">
        <v>301</v>
      </c>
      <c r="F26" s="52" t="s">
        <v>110</v>
      </c>
      <c r="G26" s="137">
        <v>0.5</v>
      </c>
      <c r="H26" s="4"/>
    </row>
    <row r="27" spans="2:8" x14ac:dyDescent="0.25">
      <c r="B27" t="s">
        <v>230</v>
      </c>
      <c r="C27" s="4" t="s">
        <v>312</v>
      </c>
      <c r="D27" s="94">
        <v>124950</v>
      </c>
      <c r="E27" s="4" t="s">
        <v>300</v>
      </c>
      <c r="F27" s="52" t="s">
        <v>110</v>
      </c>
      <c r="G27" s="137">
        <v>0.7</v>
      </c>
      <c r="H27" s="4"/>
    </row>
    <row r="28" spans="2:8" x14ac:dyDescent="0.25">
      <c r="B28" t="s">
        <v>231</v>
      </c>
      <c r="C28" s="4" t="s">
        <v>306</v>
      </c>
      <c r="D28" s="94">
        <v>158120</v>
      </c>
      <c r="E28" s="4" t="s">
        <v>299</v>
      </c>
      <c r="F28" s="52" t="s">
        <v>110</v>
      </c>
      <c r="G28" s="137">
        <v>0.7</v>
      </c>
      <c r="H28" s="4"/>
    </row>
    <row r="29" spans="2:8" x14ac:dyDescent="0.25">
      <c r="B29" t="s">
        <v>232</v>
      </c>
      <c r="C29" s="4" t="s">
        <v>314</v>
      </c>
      <c r="D29" s="94">
        <v>211200</v>
      </c>
      <c r="E29" s="4" t="s">
        <v>301</v>
      </c>
      <c r="F29" s="52" t="s">
        <v>110</v>
      </c>
      <c r="G29" s="137">
        <v>0.4</v>
      </c>
      <c r="H29" s="4"/>
    </row>
    <row r="30" spans="2:8" x14ac:dyDescent="0.25">
      <c r="B30" t="s">
        <v>320</v>
      </c>
      <c r="C30" s="4" t="s">
        <v>318</v>
      </c>
      <c r="D30" s="94">
        <v>57304</v>
      </c>
      <c r="E30" s="4" t="s">
        <v>301</v>
      </c>
      <c r="F30" s="52" t="s">
        <v>110</v>
      </c>
      <c r="G30" s="137">
        <v>0.4</v>
      </c>
      <c r="H30" s="4"/>
    </row>
    <row r="31" spans="2:8" x14ac:dyDescent="0.25">
      <c r="B31" t="s">
        <v>321</v>
      </c>
      <c r="C31" s="4" t="s">
        <v>310</v>
      </c>
      <c r="D31" s="94">
        <v>38250</v>
      </c>
      <c r="E31" s="4" t="s">
        <v>300</v>
      </c>
      <c r="F31" s="52" t="s">
        <v>110</v>
      </c>
      <c r="G31" s="137">
        <v>0.6</v>
      </c>
      <c r="H31" s="4"/>
    </row>
    <row r="33" spans="4:4" x14ac:dyDescent="0.25">
      <c r="D33" s="56"/>
    </row>
  </sheetData>
  <pageMargins left="0.511811024" right="0.511811024" top="0.78740157499999996" bottom="0.78740157499999996" header="0.31496062000000002" footer="0.31496062000000002"/>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E2DE8-81BD-440A-884B-FDFB7D4A192C}">
  <sheetPr codeName="Planilha4">
    <tabColor theme="2" tint="-0.249977111117893"/>
  </sheetPr>
  <dimension ref="A1:XFD251"/>
  <sheetViews>
    <sheetView showGridLines="0" topLeftCell="C1" zoomScaleNormal="100" workbookViewId="0">
      <selection activeCell="C1" sqref="C1:J1"/>
    </sheetView>
  </sheetViews>
  <sheetFormatPr defaultColWidth="8.85546875" defaultRowHeight="15" x14ac:dyDescent="0.25"/>
  <cols>
    <col min="1" max="1" width="8.85546875" style="1" hidden="1" customWidth="1"/>
    <col min="2" max="2" width="16.85546875" style="1" hidden="1" customWidth="1"/>
    <col min="3" max="3" width="37.140625" style="1" customWidth="1"/>
    <col min="4" max="4" width="21" style="1" bestFit="1" customWidth="1"/>
    <col min="5" max="5" width="15.5703125" style="1" bestFit="1" customWidth="1"/>
    <col min="6" max="6" width="18.140625" style="1" hidden="1" customWidth="1"/>
    <col min="7" max="7" width="18.140625" style="1" customWidth="1"/>
    <col min="8" max="8" width="17.140625" style="1" customWidth="1"/>
    <col min="9" max="9" width="15.5703125" style="1" customWidth="1"/>
    <col min="10" max="10" width="17.140625" style="3" bestFit="1" customWidth="1"/>
    <col min="11" max="16" width="17.140625" style="3" customWidth="1"/>
    <col min="17" max="17" width="20.140625" style="3" customWidth="1"/>
    <col min="18" max="18" width="18.42578125" style="1" bestFit="1" customWidth="1"/>
    <col min="19" max="19" width="22.140625" style="1" bestFit="1" customWidth="1"/>
    <col min="20" max="20" width="13.42578125" style="1" bestFit="1" customWidth="1"/>
    <col min="21" max="21" width="12.42578125" style="1" bestFit="1" customWidth="1"/>
    <col min="22" max="22" width="3" style="1" customWidth="1"/>
    <col min="23" max="23" width="29.140625" style="1" bestFit="1" customWidth="1"/>
    <col min="24" max="24" width="22.140625" style="1" bestFit="1" customWidth="1"/>
    <col min="25" max="25" width="2.85546875" style="1" customWidth="1"/>
    <col min="26" max="26" width="18.42578125" style="1" bestFit="1" customWidth="1"/>
    <col min="27" max="27" width="22.140625" style="1" bestFit="1" customWidth="1"/>
    <col min="28" max="30" width="8.85546875" style="1"/>
    <col min="31" max="34" width="7.85546875" style="1" customWidth="1"/>
    <col min="35" max="16384" width="8.85546875" style="1"/>
  </cols>
  <sheetData>
    <row r="1" spans="1:37 16381:16384" ht="18.75" x14ac:dyDescent="0.25">
      <c r="C1" s="217" t="s">
        <v>120</v>
      </c>
      <c r="D1" s="217"/>
      <c r="E1" s="217"/>
      <c r="F1" s="217"/>
      <c r="G1" s="217"/>
      <c r="H1" s="217"/>
      <c r="I1" s="217"/>
      <c r="J1" s="217"/>
      <c r="K1" s="88"/>
      <c r="L1" s="88"/>
      <c r="M1" s="88"/>
      <c r="N1" s="88"/>
      <c r="O1" s="88"/>
      <c r="P1" s="88"/>
      <c r="AE1" s="200">
        <v>1</v>
      </c>
      <c r="AF1" s="201"/>
      <c r="AG1" s="200">
        <v>0.8</v>
      </c>
      <c r="AH1" s="200">
        <v>0.99</v>
      </c>
      <c r="AI1" s="201"/>
      <c r="AJ1" s="201"/>
      <c r="AK1" s="201"/>
      <c r="XFB1" s="92">
        <f>D14</f>
        <v>0.45089696944444446</v>
      </c>
    </row>
    <row r="2" spans="1:37 16381:16384" x14ac:dyDescent="0.25">
      <c r="A2" s="1" t="s">
        <v>122</v>
      </c>
      <c r="B2" s="3">
        <f>$D$2</f>
        <v>1800000</v>
      </c>
      <c r="C2" s="97" t="s">
        <v>113</v>
      </c>
      <c r="D2" s="98">
        <v>1800000</v>
      </c>
      <c r="E2" s="58" t="s">
        <v>114</v>
      </c>
      <c r="G2" s="67">
        <v>1800000</v>
      </c>
      <c r="H2" s="64" t="s">
        <v>115</v>
      </c>
      <c r="I2" s="66">
        <v>1800000</v>
      </c>
      <c r="J2" s="58" t="s">
        <v>116</v>
      </c>
      <c r="K2" s="66">
        <v>1800000</v>
      </c>
      <c r="L2" s="68"/>
      <c r="M2" s="68"/>
      <c r="N2" s="68"/>
      <c r="O2" s="68"/>
      <c r="P2" s="68"/>
      <c r="Q2" s="68"/>
      <c r="AE2" s="5" t="s">
        <v>207</v>
      </c>
      <c r="AG2" s="5" t="s">
        <v>208</v>
      </c>
      <c r="AI2" s="5" t="s">
        <v>209</v>
      </c>
      <c r="AK2" s="5" t="s">
        <v>210</v>
      </c>
    </row>
    <row r="3" spans="1:37 16381:16384" x14ac:dyDescent="0.25">
      <c r="A3" s="1" t="s">
        <v>110</v>
      </c>
      <c r="B3" s="3">
        <f>$G$2</f>
        <v>1800000</v>
      </c>
      <c r="C3" s="97" t="s">
        <v>5</v>
      </c>
      <c r="D3" s="99">
        <v>1924061.08</v>
      </c>
      <c r="E3" s="58" t="s">
        <v>5</v>
      </c>
      <c r="G3" s="15">
        <v>1322397.1000000001</v>
      </c>
      <c r="H3" s="64" t="s">
        <v>5</v>
      </c>
      <c r="I3" s="60">
        <v>0</v>
      </c>
      <c r="J3" s="58" t="s">
        <v>5</v>
      </c>
      <c r="K3" s="60">
        <v>0</v>
      </c>
      <c r="L3" s="69"/>
      <c r="M3" s="69"/>
      <c r="N3" s="69"/>
      <c r="O3" s="69"/>
      <c r="P3" s="69"/>
      <c r="Q3" s="69"/>
      <c r="AE3" s="145">
        <f>$D$4</f>
        <v>1.0689228222222222</v>
      </c>
      <c r="AG3" s="145">
        <f>$G$4</f>
        <v>0.73466505555555561</v>
      </c>
      <c r="AI3" s="145">
        <f>$I$4</f>
        <v>0</v>
      </c>
      <c r="AK3" s="145">
        <f>$K$4</f>
        <v>0</v>
      </c>
    </row>
    <row r="4" spans="1:37 16381:16384" x14ac:dyDescent="0.25">
      <c r="A4" s="1" t="s">
        <v>109</v>
      </c>
      <c r="B4" s="3">
        <f>$I$2</f>
        <v>1800000</v>
      </c>
      <c r="C4" s="100" t="s">
        <v>117</v>
      </c>
      <c r="D4" s="101">
        <f>D3/D2</f>
        <v>1.0689228222222222</v>
      </c>
      <c r="E4" s="2" t="s">
        <v>117</v>
      </c>
      <c r="G4" s="16">
        <f>G3/G2</f>
        <v>0.73466505555555561</v>
      </c>
      <c r="H4" s="65" t="s">
        <v>117</v>
      </c>
      <c r="I4" s="61">
        <f>I3/I2</f>
        <v>0</v>
      </c>
      <c r="J4" s="2" t="s">
        <v>117</v>
      </c>
      <c r="K4" s="61">
        <f>K3/K2</f>
        <v>0</v>
      </c>
      <c r="L4" s="70"/>
      <c r="M4" s="70"/>
      <c r="N4" s="70"/>
      <c r="O4" s="70"/>
      <c r="P4" s="70"/>
      <c r="Q4" s="70"/>
    </row>
    <row r="5" spans="1:37 16381:16384" x14ac:dyDescent="0.25">
      <c r="A5" s="1" t="s">
        <v>111</v>
      </c>
      <c r="B5" s="3">
        <f>$K$2</f>
        <v>1800000</v>
      </c>
      <c r="C5" s="100" t="s">
        <v>3</v>
      </c>
      <c r="D5" s="98">
        <v>1400017.71</v>
      </c>
      <c r="E5" s="2" t="s">
        <v>3</v>
      </c>
      <c r="G5" s="67">
        <v>1632601.91</v>
      </c>
      <c r="H5" s="65" t="s">
        <v>3</v>
      </c>
      <c r="I5" s="66">
        <v>1659489.41</v>
      </c>
      <c r="J5" s="2" t="s">
        <v>3</v>
      </c>
      <c r="K5" s="66">
        <v>2183036.9500000002</v>
      </c>
      <c r="L5" s="68"/>
      <c r="M5" s="68"/>
      <c r="N5" s="68"/>
      <c r="O5" s="68"/>
      <c r="P5" s="68"/>
      <c r="Q5" s="68"/>
      <c r="XFA5"/>
    </row>
    <row r="6" spans="1:37 16381:16384" x14ac:dyDescent="0.25">
      <c r="C6" s="100" t="s">
        <v>119</v>
      </c>
      <c r="D6" s="102">
        <f>(D3-D5)/D5</f>
        <v>0.37431195781087662</v>
      </c>
      <c r="E6" s="2" t="s">
        <v>4</v>
      </c>
      <c r="G6" s="17">
        <f>(G3-G5)/G5</f>
        <v>-0.19000639904923292</v>
      </c>
      <c r="H6" s="65" t="s">
        <v>4</v>
      </c>
      <c r="I6" s="62">
        <f>(I3-I5)/I5</f>
        <v>-1</v>
      </c>
      <c r="J6" s="2" t="s">
        <v>4</v>
      </c>
      <c r="K6" s="62">
        <f>(K3-K5)/K5</f>
        <v>-1</v>
      </c>
      <c r="L6" s="71"/>
      <c r="M6" s="71"/>
      <c r="N6" s="71"/>
      <c r="O6" s="71"/>
      <c r="P6" s="71"/>
      <c r="Q6" s="71"/>
      <c r="AE6" s="91"/>
      <c r="XFA6"/>
      <c r="XFB6" s="91">
        <f>$D$14</f>
        <v>0.45089696944444446</v>
      </c>
      <c r="XFD6" s="91">
        <f>D14/2</f>
        <v>0.22544848472222223</v>
      </c>
    </row>
    <row r="7" spans="1:37 16381:16384" x14ac:dyDescent="0.25">
      <c r="C7" s="100" t="s">
        <v>1</v>
      </c>
      <c r="D7" s="98">
        <f>600000*12</f>
        <v>7200000</v>
      </c>
      <c r="E7" s="2" t="s">
        <v>1</v>
      </c>
      <c r="G7" s="67">
        <f>600000*12</f>
        <v>7200000</v>
      </c>
      <c r="H7" s="65" t="s">
        <v>1</v>
      </c>
      <c r="I7" s="66">
        <f>600000*12</f>
        <v>7200000</v>
      </c>
      <c r="J7" s="2" t="s">
        <v>1</v>
      </c>
      <c r="K7" s="66">
        <f>600000*12</f>
        <v>7200000</v>
      </c>
      <c r="L7" s="68"/>
      <c r="M7" s="68"/>
      <c r="N7" s="68"/>
      <c r="O7" s="68"/>
      <c r="P7" s="68"/>
      <c r="Q7" s="68"/>
      <c r="AE7" s="91"/>
      <c r="XFA7"/>
      <c r="XFB7" s="91">
        <f>XFB8-XFB6</f>
        <v>0.54910303055555554</v>
      </c>
      <c r="XFD7" s="91">
        <v>0.02</v>
      </c>
    </row>
    <row r="8" spans="1:37 16381:16384" x14ac:dyDescent="0.25">
      <c r="C8" s="100" t="s">
        <v>117</v>
      </c>
      <c r="D8" s="101">
        <f>D3/D7</f>
        <v>0.26723070555555556</v>
      </c>
      <c r="E8" s="2" t="s">
        <v>5</v>
      </c>
      <c r="G8" s="16">
        <f>G3/G7</f>
        <v>0.1836662638888889</v>
      </c>
      <c r="H8" s="65" t="s">
        <v>5</v>
      </c>
      <c r="I8" s="61">
        <f>I3/I7</f>
        <v>0</v>
      </c>
      <c r="J8" s="2" t="s">
        <v>5</v>
      </c>
      <c r="K8" s="61">
        <f>K3/K7</f>
        <v>0</v>
      </c>
      <c r="L8" s="70"/>
      <c r="M8" s="70"/>
      <c r="N8" s="70"/>
      <c r="O8" s="70"/>
      <c r="P8" s="70"/>
      <c r="Q8" s="70"/>
      <c r="AE8" s="91"/>
      <c r="XFA8"/>
      <c r="XFB8" s="91">
        <v>1</v>
      </c>
      <c r="XFD8" s="91">
        <f>XFB8-XFD6-XFD7</f>
        <v>0.75455151527777775</v>
      </c>
    </row>
    <row r="9" spans="1:37 16381:16384" x14ac:dyDescent="0.25">
      <c r="C9" s="100" t="s">
        <v>118</v>
      </c>
      <c r="D9" s="103">
        <f>D3</f>
        <v>1924061.08</v>
      </c>
      <c r="E9" s="2" t="s">
        <v>5</v>
      </c>
      <c r="G9" s="59">
        <f>D9+G3</f>
        <v>3246458.18</v>
      </c>
      <c r="H9" s="65" t="s">
        <v>5</v>
      </c>
      <c r="I9" s="63">
        <f>G9+I3</f>
        <v>3246458.18</v>
      </c>
      <c r="J9" s="2" t="s">
        <v>5</v>
      </c>
      <c r="K9" s="63">
        <f>I9+K3</f>
        <v>3246458.18</v>
      </c>
      <c r="L9" s="72"/>
      <c r="M9" s="72"/>
      <c r="N9" s="72"/>
      <c r="O9" s="72"/>
      <c r="P9" s="72"/>
      <c r="Q9" s="72"/>
      <c r="XFA9"/>
      <c r="XFD9" s="91"/>
    </row>
    <row r="10" spans="1:37 16381:16384" x14ac:dyDescent="0.25">
      <c r="XFA10"/>
    </row>
    <row r="11" spans="1:37 16381:16384" x14ac:dyDescent="0.25">
      <c r="C11" s="216" t="s">
        <v>121</v>
      </c>
      <c r="D11" s="216"/>
      <c r="XFA11"/>
    </row>
    <row r="12" spans="1:37 16381:16384" x14ac:dyDescent="0.25">
      <c r="C12" s="73" t="s">
        <v>1</v>
      </c>
      <c r="D12" s="68">
        <f>D2*4</f>
        <v>7200000</v>
      </c>
    </row>
    <row r="13" spans="1:37 16381:16384" x14ac:dyDescent="0.25">
      <c r="C13" s="74" t="s">
        <v>118</v>
      </c>
      <c r="D13" s="69">
        <f>D3+G3+I3+K3</f>
        <v>3246458.18</v>
      </c>
      <c r="H13"/>
    </row>
    <row r="14" spans="1:37 16381:16384" x14ac:dyDescent="0.25">
      <c r="C14" s="74" t="s">
        <v>117</v>
      </c>
      <c r="D14" s="70">
        <f>D13/D12</f>
        <v>0.45089696944444446</v>
      </c>
    </row>
    <row r="15" spans="1:37 16381:16384" x14ac:dyDescent="0.25">
      <c r="C15" s="58" t="s">
        <v>3</v>
      </c>
      <c r="D15" s="68">
        <f>D5+G5+I5+K5</f>
        <v>6875145.9800000004</v>
      </c>
    </row>
    <row r="16" spans="1:37 16381:16384" x14ac:dyDescent="0.25">
      <c r="C16" s="2" t="s">
        <v>4</v>
      </c>
      <c r="D16" s="71">
        <f>(D13-D15)/D15</f>
        <v>-0.52779792757215027</v>
      </c>
    </row>
    <row r="17" spans="3:26" x14ac:dyDescent="0.25">
      <c r="H17"/>
      <c r="I17"/>
      <c r="J17"/>
      <c r="K17"/>
      <c r="L17"/>
      <c r="M17"/>
      <c r="N17"/>
      <c r="O17"/>
      <c r="P17"/>
      <c r="Q17"/>
    </row>
    <row r="18" spans="3:26" x14ac:dyDescent="0.25">
      <c r="C18" s="218" t="s">
        <v>6</v>
      </c>
      <c r="D18" s="218"/>
      <c r="E18" s="218"/>
      <c r="F18" s="218"/>
      <c r="H18"/>
      <c r="I18"/>
      <c r="J18"/>
      <c r="K18"/>
      <c r="L18"/>
      <c r="M18"/>
      <c r="N18"/>
      <c r="O18"/>
      <c r="P18"/>
      <c r="Q18"/>
    </row>
    <row r="19" spans="3:26" x14ac:dyDescent="0.25">
      <c r="C19" s="130" t="s">
        <v>13</v>
      </c>
      <c r="D19" s="130" t="s">
        <v>17</v>
      </c>
      <c r="E19" s="130" t="s">
        <v>20</v>
      </c>
      <c r="F19" s="203" t="s">
        <v>123</v>
      </c>
      <c r="H19" s="129" t="s">
        <v>12</v>
      </c>
      <c r="I19" s="129" t="s">
        <v>2</v>
      </c>
      <c r="J19" s="129" t="s">
        <v>21</v>
      </c>
      <c r="K19" s="129" t="s">
        <v>20</v>
      </c>
      <c r="O19"/>
      <c r="P19"/>
      <c r="Q19"/>
    </row>
    <row r="20" spans="3:26" x14ac:dyDescent="0.25">
      <c r="C20" s="146" t="s">
        <v>234</v>
      </c>
      <c r="D20" s="147">
        <v>59366.340000000011</v>
      </c>
      <c r="E20" s="147" t="s">
        <v>122</v>
      </c>
      <c r="F20" s="212">
        <f t="shared" ref="F20:F83" si="0">VLOOKUP(E20,$A$2:$B$5,2,0)</f>
        <v>1800000</v>
      </c>
      <c r="H20" s="165" t="s">
        <v>223</v>
      </c>
      <c r="I20" s="165" t="s">
        <v>33</v>
      </c>
      <c r="J20" s="166">
        <v>548182.99000000011</v>
      </c>
      <c r="K20" s="167" t="s">
        <v>122</v>
      </c>
      <c r="L20"/>
      <c r="M20"/>
      <c r="N20"/>
      <c r="O20"/>
      <c r="P20"/>
      <c r="Q20"/>
    </row>
    <row r="21" spans="3:26" x14ac:dyDescent="0.25">
      <c r="C21" s="146" t="s">
        <v>235</v>
      </c>
      <c r="D21" s="147">
        <v>5462.5</v>
      </c>
      <c r="E21" s="147" t="s">
        <v>122</v>
      </c>
      <c r="F21" s="212">
        <f t="shared" si="0"/>
        <v>1800000</v>
      </c>
      <c r="H21" s="165" t="s">
        <v>224</v>
      </c>
      <c r="I21" s="165" t="s">
        <v>33</v>
      </c>
      <c r="J21" s="166">
        <v>327267.19</v>
      </c>
      <c r="K21" s="167" t="s">
        <v>122</v>
      </c>
      <c r="L21"/>
      <c r="M21"/>
      <c r="N21"/>
      <c r="O21"/>
      <c r="P21"/>
      <c r="Q21"/>
    </row>
    <row r="22" spans="3:26" x14ac:dyDescent="0.25">
      <c r="C22" s="146" t="s">
        <v>236</v>
      </c>
      <c r="D22" s="147">
        <v>9520</v>
      </c>
      <c r="E22" s="147" t="s">
        <v>122</v>
      </c>
      <c r="F22" s="212">
        <f t="shared" si="0"/>
        <v>1800000</v>
      </c>
      <c r="H22" s="165" t="s">
        <v>225</v>
      </c>
      <c r="I22" s="165" t="s">
        <v>0</v>
      </c>
      <c r="J22" s="166">
        <v>287306.31</v>
      </c>
      <c r="K22" s="167" t="s">
        <v>122</v>
      </c>
      <c r="L22"/>
      <c r="M22"/>
      <c r="N22"/>
      <c r="O22"/>
      <c r="P22"/>
      <c r="Q22"/>
    </row>
    <row r="23" spans="3:26" x14ac:dyDescent="0.25">
      <c r="C23" s="146" t="s">
        <v>237</v>
      </c>
      <c r="D23" s="147">
        <v>2307.1</v>
      </c>
      <c r="E23" s="147" t="s">
        <v>122</v>
      </c>
      <c r="F23" s="212">
        <f t="shared" si="0"/>
        <v>1800000</v>
      </c>
      <c r="H23" s="165" t="s">
        <v>226</v>
      </c>
      <c r="I23" s="165" t="s">
        <v>33</v>
      </c>
      <c r="J23" s="166">
        <v>225732.54</v>
      </c>
      <c r="K23" s="167" t="s">
        <v>122</v>
      </c>
      <c r="L23"/>
      <c r="M23"/>
      <c r="N23"/>
      <c r="O23"/>
      <c r="P23"/>
      <c r="Q23"/>
    </row>
    <row r="24" spans="3:26" x14ac:dyDescent="0.25">
      <c r="C24" s="146" t="s">
        <v>238</v>
      </c>
      <c r="D24" s="147">
        <v>24500</v>
      </c>
      <c r="E24" s="147" t="s">
        <v>122</v>
      </c>
      <c r="F24" s="212">
        <f t="shared" si="0"/>
        <v>1800000</v>
      </c>
      <c r="H24" s="165" t="s">
        <v>227</v>
      </c>
      <c r="I24" s="165" t="s">
        <v>0</v>
      </c>
      <c r="J24" s="166">
        <v>208910.49</v>
      </c>
      <c r="K24" s="167" t="s">
        <v>122</v>
      </c>
      <c r="L24"/>
      <c r="M24"/>
      <c r="N24"/>
      <c r="O24"/>
      <c r="P24"/>
      <c r="Q24"/>
    </row>
    <row r="25" spans="3:26" x14ac:dyDescent="0.25">
      <c r="C25" s="146" t="s">
        <v>239</v>
      </c>
      <c r="D25" s="147">
        <v>2614.8000000000002</v>
      </c>
      <c r="E25" s="147" t="s">
        <v>122</v>
      </c>
      <c r="F25" s="212">
        <f t="shared" si="0"/>
        <v>1800000</v>
      </c>
      <c r="H25" s="165" t="s">
        <v>228</v>
      </c>
      <c r="I25" s="165" t="s">
        <v>0</v>
      </c>
      <c r="J25" s="166">
        <v>117610.83</v>
      </c>
      <c r="K25" s="167" t="s">
        <v>122</v>
      </c>
      <c r="L25"/>
      <c r="M25"/>
      <c r="N25"/>
      <c r="O25"/>
      <c r="P25"/>
      <c r="Q25"/>
    </row>
    <row r="26" spans="3:26" x14ac:dyDescent="0.25">
      <c r="C26" s="146" t="s">
        <v>240</v>
      </c>
      <c r="D26" s="147">
        <v>72828.25</v>
      </c>
      <c r="E26" s="147" t="s">
        <v>122</v>
      </c>
      <c r="F26" s="212">
        <f t="shared" si="0"/>
        <v>1800000</v>
      </c>
      <c r="H26" s="165" t="s">
        <v>229</v>
      </c>
      <c r="I26" s="165" t="s">
        <v>33</v>
      </c>
      <c r="J26" s="166">
        <v>89599.99</v>
      </c>
      <c r="K26" s="167" t="s">
        <v>122</v>
      </c>
      <c r="L26"/>
      <c r="M26"/>
      <c r="N26"/>
      <c r="O26"/>
      <c r="P26"/>
      <c r="Q26"/>
    </row>
    <row r="27" spans="3:26" x14ac:dyDescent="0.25">
      <c r="C27" s="146" t="s">
        <v>241</v>
      </c>
      <c r="D27" s="147">
        <v>25200.510000000002</v>
      </c>
      <c r="E27" s="147" t="s">
        <v>122</v>
      </c>
      <c r="F27" s="212">
        <f t="shared" si="0"/>
        <v>1800000</v>
      </c>
      <c r="H27" s="165" t="s">
        <v>230</v>
      </c>
      <c r="I27" s="165" t="s">
        <v>0</v>
      </c>
      <c r="J27" s="166">
        <v>58310</v>
      </c>
      <c r="K27" s="167" t="s">
        <v>122</v>
      </c>
      <c r="L27"/>
      <c r="M27"/>
      <c r="N27"/>
      <c r="O27"/>
      <c r="P27"/>
      <c r="Q27"/>
    </row>
    <row r="28" spans="3:26" x14ac:dyDescent="0.25">
      <c r="C28" s="146" t="s">
        <v>242</v>
      </c>
      <c r="D28" s="147">
        <v>45504</v>
      </c>
      <c r="E28" s="147" t="s">
        <v>122</v>
      </c>
      <c r="F28" s="212">
        <f t="shared" si="0"/>
        <v>1800000</v>
      </c>
      <c r="H28" s="165" t="s">
        <v>231</v>
      </c>
      <c r="I28" s="165" t="s">
        <v>33</v>
      </c>
      <c r="J28" s="166">
        <v>37697.280000000013</v>
      </c>
      <c r="K28" s="167" t="s">
        <v>122</v>
      </c>
      <c r="L28"/>
      <c r="M28"/>
      <c r="N28"/>
      <c r="O28"/>
      <c r="P28"/>
      <c r="Q28"/>
    </row>
    <row r="29" spans="3:26" x14ac:dyDescent="0.25">
      <c r="C29" s="146" t="s">
        <v>243</v>
      </c>
      <c r="D29" s="147">
        <v>19852.96</v>
      </c>
      <c r="E29" s="147" t="s">
        <v>122</v>
      </c>
      <c r="F29" s="212">
        <f t="shared" si="0"/>
        <v>1800000</v>
      </c>
      <c r="H29" s="165" t="s">
        <v>232</v>
      </c>
      <c r="I29" s="165" t="s">
        <v>0</v>
      </c>
      <c r="J29" s="166">
        <v>16879.739999999998</v>
      </c>
      <c r="K29" s="167" t="s">
        <v>122</v>
      </c>
      <c r="L29"/>
      <c r="M29"/>
      <c r="N29"/>
      <c r="O29"/>
      <c r="P29"/>
      <c r="Q29"/>
      <c r="R29"/>
      <c r="S29"/>
      <c r="T29"/>
      <c r="W29"/>
      <c r="X29"/>
      <c r="Y29"/>
      <c r="Z29"/>
    </row>
    <row r="30" spans="3:26" x14ac:dyDescent="0.25">
      <c r="C30" s="146" t="s">
        <v>244</v>
      </c>
      <c r="D30" s="147">
        <v>19271.849999999999</v>
      </c>
      <c r="E30" s="147" t="s">
        <v>122</v>
      </c>
      <c r="F30" s="212">
        <f t="shared" si="0"/>
        <v>1800000</v>
      </c>
      <c r="H30" s="165" t="s">
        <v>233</v>
      </c>
      <c r="I30" s="165" t="s">
        <v>33</v>
      </c>
      <c r="J30" s="166">
        <v>7318.5</v>
      </c>
      <c r="K30" s="167" t="s">
        <v>122</v>
      </c>
      <c r="L30"/>
      <c r="M30"/>
      <c r="N30"/>
      <c r="O30"/>
      <c r="P30"/>
      <c r="Q30"/>
      <c r="R30"/>
      <c r="S30"/>
      <c r="T30"/>
      <c r="W30"/>
      <c r="X30"/>
      <c r="Y30"/>
      <c r="Z30"/>
    </row>
    <row r="31" spans="3:26" x14ac:dyDescent="0.25">
      <c r="C31" s="146" t="s">
        <v>245</v>
      </c>
      <c r="D31" s="147">
        <v>66288.66</v>
      </c>
      <c r="E31" s="147" t="s">
        <v>122</v>
      </c>
      <c r="F31" s="212">
        <f t="shared" si="0"/>
        <v>1800000</v>
      </c>
      <c r="G31" s="5"/>
      <c r="H31" s="156" t="s">
        <v>223</v>
      </c>
      <c r="I31" s="156" t="s">
        <v>33</v>
      </c>
      <c r="J31" s="157">
        <v>395518.18</v>
      </c>
      <c r="K31" s="158" t="s">
        <v>110</v>
      </c>
      <c r="L31"/>
      <c r="M31"/>
      <c r="N31"/>
      <c r="O31"/>
      <c r="P31"/>
      <c r="Q31"/>
      <c r="R31"/>
      <c r="S31"/>
      <c r="T31"/>
      <c r="W31"/>
      <c r="X31"/>
      <c r="Y31"/>
      <c r="Z31"/>
    </row>
    <row r="32" spans="3:26" x14ac:dyDescent="0.25">
      <c r="C32" s="146" t="s">
        <v>246</v>
      </c>
      <c r="D32" s="147">
        <v>127560</v>
      </c>
      <c r="E32" s="147" t="s">
        <v>122</v>
      </c>
      <c r="F32" s="212">
        <f t="shared" si="0"/>
        <v>1800000</v>
      </c>
      <c r="H32" s="156" t="s">
        <v>224</v>
      </c>
      <c r="I32" s="156" t="s">
        <v>33</v>
      </c>
      <c r="J32" s="157">
        <v>189192.48</v>
      </c>
      <c r="K32" s="158" t="s">
        <v>110</v>
      </c>
      <c r="L32"/>
      <c r="M32"/>
      <c r="N32"/>
      <c r="O32"/>
      <c r="P32"/>
      <c r="Q32"/>
      <c r="R32"/>
      <c r="S32"/>
      <c r="T32"/>
      <c r="W32"/>
      <c r="X32"/>
      <c r="Y32"/>
      <c r="Z32"/>
    </row>
    <row r="33" spans="3:26" x14ac:dyDescent="0.25">
      <c r="C33" s="146" t="s">
        <v>247</v>
      </c>
      <c r="D33" s="147">
        <v>19125</v>
      </c>
      <c r="E33" s="147" t="s">
        <v>122</v>
      </c>
      <c r="F33" s="212">
        <f t="shared" si="0"/>
        <v>1800000</v>
      </c>
      <c r="H33" s="156" t="s">
        <v>225</v>
      </c>
      <c r="I33" s="156" t="s">
        <v>0</v>
      </c>
      <c r="J33" s="157">
        <v>270558.78000000003</v>
      </c>
      <c r="K33" s="158" t="s">
        <v>110</v>
      </c>
      <c r="L33"/>
      <c r="M33"/>
      <c r="N33"/>
      <c r="O33"/>
      <c r="P33"/>
      <c r="Q33"/>
      <c r="R33"/>
      <c r="S33"/>
      <c r="T33"/>
      <c r="W33"/>
      <c r="X33"/>
      <c r="Y33"/>
      <c r="Z33"/>
    </row>
    <row r="34" spans="3:26" x14ac:dyDescent="0.25">
      <c r="C34" s="146" t="s">
        <v>248</v>
      </c>
      <c r="D34" s="147">
        <v>3814.33</v>
      </c>
      <c r="E34" s="147" t="s">
        <v>122</v>
      </c>
      <c r="F34" s="212">
        <f t="shared" si="0"/>
        <v>1800000</v>
      </c>
      <c r="H34" s="156" t="s">
        <v>226</v>
      </c>
      <c r="I34" s="156" t="s">
        <v>33</v>
      </c>
      <c r="J34" s="157">
        <v>91615.99</v>
      </c>
      <c r="K34" s="158" t="s">
        <v>110</v>
      </c>
      <c r="L34"/>
      <c r="M34"/>
      <c r="N34"/>
      <c r="O34"/>
      <c r="P34"/>
      <c r="Q34"/>
      <c r="R34"/>
      <c r="W34"/>
      <c r="X34"/>
      <c r="Y34"/>
      <c r="Z34"/>
    </row>
    <row r="35" spans="3:26" x14ac:dyDescent="0.25">
      <c r="C35" s="146" t="s">
        <v>249</v>
      </c>
      <c r="D35" s="147">
        <v>14200</v>
      </c>
      <c r="E35" s="147" t="s">
        <v>122</v>
      </c>
      <c r="F35" s="212">
        <f t="shared" si="0"/>
        <v>1800000</v>
      </c>
      <c r="H35" s="156" t="s">
        <v>227</v>
      </c>
      <c r="I35" s="156" t="s">
        <v>0</v>
      </c>
      <c r="J35" s="157">
        <v>9880</v>
      </c>
      <c r="K35" s="158" t="s">
        <v>110</v>
      </c>
      <c r="L35"/>
      <c r="M35"/>
      <c r="N35"/>
      <c r="O35"/>
      <c r="P35"/>
      <c r="Q35"/>
      <c r="R35"/>
      <c r="W35"/>
      <c r="X35"/>
      <c r="Y35"/>
      <c r="Z35"/>
    </row>
    <row r="36" spans="3:26" x14ac:dyDescent="0.25">
      <c r="C36" s="146" t="s">
        <v>250</v>
      </c>
      <c r="D36" s="147">
        <v>62713.13</v>
      </c>
      <c r="E36" s="147" t="s">
        <v>122</v>
      </c>
      <c r="F36" s="212">
        <f t="shared" si="0"/>
        <v>1800000</v>
      </c>
      <c r="H36" s="156" t="s">
        <v>228</v>
      </c>
      <c r="I36" s="156" t="s">
        <v>0</v>
      </c>
      <c r="J36" s="157">
        <v>143735.32999999999</v>
      </c>
      <c r="K36" s="158" t="s">
        <v>110</v>
      </c>
      <c r="L36"/>
      <c r="M36"/>
      <c r="N36"/>
      <c r="O36"/>
      <c r="P36"/>
      <c r="Q36"/>
      <c r="W36"/>
      <c r="X36"/>
      <c r="Y36"/>
      <c r="Z36"/>
    </row>
    <row r="37" spans="3:26" x14ac:dyDescent="0.25">
      <c r="C37" s="146" t="s">
        <v>251</v>
      </c>
      <c r="D37" s="147">
        <v>92109.56</v>
      </c>
      <c r="E37" s="147" t="s">
        <v>122</v>
      </c>
      <c r="F37" s="212">
        <f t="shared" si="0"/>
        <v>1800000</v>
      </c>
      <c r="H37" s="156" t="s">
        <v>229</v>
      </c>
      <c r="I37" s="156" t="s">
        <v>33</v>
      </c>
      <c r="J37" s="157">
        <v>43146.66</v>
      </c>
      <c r="K37" s="158" t="s">
        <v>110</v>
      </c>
      <c r="L37"/>
      <c r="M37"/>
      <c r="N37"/>
      <c r="O37"/>
      <c r="P37"/>
      <c r="Q37"/>
      <c r="W37"/>
      <c r="X37"/>
      <c r="Y37"/>
      <c r="Z37"/>
    </row>
    <row r="38" spans="3:26" x14ac:dyDescent="0.25">
      <c r="C38" s="146" t="s">
        <v>252</v>
      </c>
      <c r="D38" s="147">
        <v>4699.7999999999993</v>
      </c>
      <c r="E38" s="147" t="s">
        <v>122</v>
      </c>
      <c r="F38" s="212">
        <f t="shared" si="0"/>
        <v>1800000</v>
      </c>
      <c r="H38" s="156" t="s">
        <v>230</v>
      </c>
      <c r="I38" s="156" t="s">
        <v>0</v>
      </c>
      <c r="J38" s="157">
        <v>49500</v>
      </c>
      <c r="K38" s="158" t="s">
        <v>110</v>
      </c>
      <c r="L38"/>
      <c r="M38"/>
      <c r="N38"/>
      <c r="O38"/>
      <c r="P38"/>
      <c r="Q38"/>
      <c r="W38"/>
      <c r="X38"/>
      <c r="Y38"/>
      <c r="Z38"/>
    </row>
    <row r="39" spans="3:26" x14ac:dyDescent="0.25">
      <c r="C39" s="146" t="s">
        <v>253</v>
      </c>
      <c r="D39" s="147">
        <v>8910.5400000000009</v>
      </c>
      <c r="E39" s="147" t="s">
        <v>122</v>
      </c>
      <c r="F39" s="212">
        <f t="shared" si="0"/>
        <v>1800000</v>
      </c>
      <c r="H39" s="156" t="s">
        <v>231</v>
      </c>
      <c r="I39" s="156" t="s">
        <v>33</v>
      </c>
      <c r="J39" s="157">
        <v>39276.959999999999</v>
      </c>
      <c r="K39" s="158" t="s">
        <v>110</v>
      </c>
      <c r="L39"/>
      <c r="M39"/>
      <c r="N39"/>
      <c r="O39"/>
      <c r="P39"/>
      <c r="Q39"/>
      <c r="W39"/>
      <c r="X39"/>
      <c r="Y39"/>
      <c r="Z39"/>
    </row>
    <row r="40" spans="3:26" x14ac:dyDescent="0.25">
      <c r="C40" s="146" t="s">
        <v>254</v>
      </c>
      <c r="D40" s="147">
        <v>2940</v>
      </c>
      <c r="E40" s="147" t="s">
        <v>122</v>
      </c>
      <c r="F40" s="212">
        <f t="shared" si="0"/>
        <v>1800000</v>
      </c>
      <c r="H40" s="156" t="s">
        <v>232</v>
      </c>
      <c r="I40" s="156" t="s">
        <v>0</v>
      </c>
      <c r="J40" s="157">
        <v>10096.620000000001</v>
      </c>
      <c r="K40" s="158" t="s">
        <v>110</v>
      </c>
      <c r="L40"/>
      <c r="M40"/>
      <c r="N40"/>
      <c r="O40"/>
      <c r="P40"/>
      <c r="Q40"/>
      <c r="W40"/>
      <c r="X40"/>
      <c r="Y40"/>
      <c r="Z40"/>
    </row>
    <row r="41" spans="3:26" x14ac:dyDescent="0.25">
      <c r="C41" s="146" t="s">
        <v>255</v>
      </c>
      <c r="D41" s="147">
        <v>66827.64</v>
      </c>
      <c r="E41" s="147" t="s">
        <v>122</v>
      </c>
      <c r="F41" s="212">
        <f t="shared" si="0"/>
        <v>1800000</v>
      </c>
      <c r="H41" s="156" t="s">
        <v>233</v>
      </c>
      <c r="I41" s="156" t="s">
        <v>33</v>
      </c>
      <c r="J41" s="157">
        <v>4879</v>
      </c>
      <c r="K41" s="158" t="s">
        <v>110</v>
      </c>
      <c r="Q41" s="1"/>
      <c r="R41" s="9"/>
      <c r="W41"/>
      <c r="X41"/>
      <c r="Y41"/>
      <c r="Z41"/>
    </row>
    <row r="42" spans="3:26" x14ac:dyDescent="0.25">
      <c r="C42" s="146" t="s">
        <v>256</v>
      </c>
      <c r="D42" s="147">
        <v>1976</v>
      </c>
      <c r="E42" s="147" t="s">
        <v>122</v>
      </c>
      <c r="F42" s="212">
        <f t="shared" si="0"/>
        <v>1800000</v>
      </c>
      <c r="H42" s="126" t="s">
        <v>223</v>
      </c>
      <c r="I42" s="126" t="s">
        <v>33</v>
      </c>
      <c r="J42" s="127">
        <v>1536</v>
      </c>
      <c r="K42" s="128" t="s">
        <v>109</v>
      </c>
      <c r="Q42" s="1"/>
      <c r="R42" s="9"/>
      <c r="W42"/>
      <c r="X42"/>
      <c r="Y42"/>
      <c r="Z42"/>
    </row>
    <row r="43" spans="3:26" x14ac:dyDescent="0.25">
      <c r="C43" s="146" t="s">
        <v>257</v>
      </c>
      <c r="D43" s="147">
        <v>68409.89</v>
      </c>
      <c r="E43" s="147" t="s">
        <v>122</v>
      </c>
      <c r="F43" s="212">
        <f t="shared" si="0"/>
        <v>1800000</v>
      </c>
      <c r="H43" s="126" t="s">
        <v>224</v>
      </c>
      <c r="I43" s="126" t="s">
        <v>33</v>
      </c>
      <c r="J43" s="127">
        <v>35454</v>
      </c>
      <c r="K43" s="128" t="s">
        <v>109</v>
      </c>
      <c r="Q43" s="1"/>
      <c r="R43"/>
      <c r="W43"/>
      <c r="X43"/>
      <c r="Y43"/>
      <c r="Z43"/>
    </row>
    <row r="44" spans="3:26" x14ac:dyDescent="0.25">
      <c r="C44" s="146" t="s">
        <v>258</v>
      </c>
      <c r="D44" s="147">
        <v>18800</v>
      </c>
      <c r="E44" s="147" t="s">
        <v>122</v>
      </c>
      <c r="F44" s="212">
        <f t="shared" si="0"/>
        <v>1800000</v>
      </c>
      <c r="H44" s="126" t="s">
        <v>225</v>
      </c>
      <c r="I44" s="126" t="s">
        <v>0</v>
      </c>
      <c r="J44" s="127">
        <v>84531</v>
      </c>
      <c r="K44" s="128" t="s">
        <v>109</v>
      </c>
      <c r="Q44" s="1"/>
      <c r="R44"/>
      <c r="W44"/>
      <c r="X44"/>
      <c r="Y44"/>
      <c r="Z44"/>
    </row>
    <row r="45" spans="3:26" x14ac:dyDescent="0.25">
      <c r="C45" s="146" t="s">
        <v>259</v>
      </c>
      <c r="D45" s="147">
        <v>6129.47</v>
      </c>
      <c r="E45" s="147" t="s">
        <v>122</v>
      </c>
      <c r="F45" s="212">
        <f t="shared" si="0"/>
        <v>1800000</v>
      </c>
      <c r="H45" s="126" t="s">
        <v>226</v>
      </c>
      <c r="I45" s="126" t="s">
        <v>33</v>
      </c>
      <c r="J45" s="127">
        <v>76545</v>
      </c>
      <c r="K45" s="128" t="s">
        <v>109</v>
      </c>
      <c r="Q45" s="1"/>
      <c r="R45"/>
      <c r="W45"/>
      <c r="X45"/>
      <c r="Y45"/>
      <c r="Z45"/>
    </row>
    <row r="46" spans="3:26" x14ac:dyDescent="0.25">
      <c r="C46" s="146" t="s">
        <v>260</v>
      </c>
      <c r="D46" s="147">
        <v>14625</v>
      </c>
      <c r="E46" s="147" t="s">
        <v>122</v>
      </c>
      <c r="F46" s="212">
        <f t="shared" si="0"/>
        <v>1800000</v>
      </c>
      <c r="H46" s="126" t="s">
        <v>227</v>
      </c>
      <c r="I46" s="126" t="s">
        <v>0</v>
      </c>
      <c r="J46" s="127">
        <v>6454</v>
      </c>
      <c r="K46" s="128" t="s">
        <v>109</v>
      </c>
      <c r="Q46" s="1"/>
      <c r="R46"/>
      <c r="W46"/>
      <c r="X46"/>
      <c r="Y46"/>
      <c r="Z46"/>
    </row>
    <row r="47" spans="3:26" x14ac:dyDescent="0.25">
      <c r="C47" s="146" t="s">
        <v>261</v>
      </c>
      <c r="D47" s="147">
        <v>108564.68000000004</v>
      </c>
      <c r="E47" s="147" t="s">
        <v>122</v>
      </c>
      <c r="F47" s="212">
        <f t="shared" si="0"/>
        <v>1800000</v>
      </c>
      <c r="H47" s="126" t="s">
        <v>228</v>
      </c>
      <c r="I47" s="126" t="s">
        <v>0</v>
      </c>
      <c r="J47" s="127">
        <v>864453</v>
      </c>
      <c r="K47" s="128" t="s">
        <v>109</v>
      </c>
      <c r="Q47" s="1"/>
      <c r="R47"/>
      <c r="W47"/>
      <c r="X47"/>
      <c r="Y47"/>
      <c r="Z47"/>
    </row>
    <row r="48" spans="3:26" x14ac:dyDescent="0.25">
      <c r="C48" s="146" t="s">
        <v>262</v>
      </c>
      <c r="D48" s="147">
        <v>80088</v>
      </c>
      <c r="E48" s="147" t="s">
        <v>122</v>
      </c>
      <c r="F48" s="212">
        <f t="shared" si="0"/>
        <v>1800000</v>
      </c>
      <c r="H48" s="126" t="s">
        <v>229</v>
      </c>
      <c r="I48" s="126" t="s">
        <v>33</v>
      </c>
      <c r="J48" s="127">
        <v>12387</v>
      </c>
      <c r="K48" s="128" t="s">
        <v>109</v>
      </c>
      <c r="Q48" s="1"/>
      <c r="R48"/>
      <c r="W48"/>
      <c r="X48"/>
      <c r="Y48"/>
      <c r="Z48"/>
    </row>
    <row r="49" spans="3:26" x14ac:dyDescent="0.25">
      <c r="C49" s="146" t="s">
        <v>263</v>
      </c>
      <c r="D49" s="147">
        <v>3228.13</v>
      </c>
      <c r="E49" s="147" t="s">
        <v>122</v>
      </c>
      <c r="F49" s="212">
        <f t="shared" si="0"/>
        <v>1800000</v>
      </c>
      <c r="H49" s="126" t="s">
        <v>230</v>
      </c>
      <c r="I49" s="126" t="s">
        <v>0</v>
      </c>
      <c r="J49" s="127">
        <v>54321</v>
      </c>
      <c r="K49" s="128" t="s">
        <v>109</v>
      </c>
      <c r="Q49" s="1"/>
      <c r="R49"/>
      <c r="W49"/>
      <c r="X49"/>
      <c r="Y49"/>
      <c r="Z49"/>
    </row>
    <row r="50" spans="3:26" x14ac:dyDescent="0.25">
      <c r="C50" s="146" t="s">
        <v>264</v>
      </c>
      <c r="D50" s="147">
        <v>52896.28</v>
      </c>
      <c r="E50" s="147" t="s">
        <v>122</v>
      </c>
      <c r="F50" s="212">
        <f t="shared" si="0"/>
        <v>1800000</v>
      </c>
      <c r="H50" s="126" t="s">
        <v>231</v>
      </c>
      <c r="I50" s="126" t="s">
        <v>33</v>
      </c>
      <c r="J50" s="127">
        <v>3476</v>
      </c>
      <c r="K50" s="128" t="s">
        <v>109</v>
      </c>
      <c r="Q50" s="1"/>
      <c r="R50"/>
      <c r="W50"/>
      <c r="X50"/>
      <c r="Y50"/>
      <c r="Z50"/>
    </row>
    <row r="51" spans="3:26" x14ac:dyDescent="0.25">
      <c r="C51" s="146" t="s">
        <v>265</v>
      </c>
      <c r="D51" s="147">
        <v>109404</v>
      </c>
      <c r="E51" s="147" t="s">
        <v>122</v>
      </c>
      <c r="F51" s="212">
        <f t="shared" si="0"/>
        <v>1800000</v>
      </c>
      <c r="H51" s="126" t="s">
        <v>232</v>
      </c>
      <c r="I51" s="126" t="s">
        <v>0</v>
      </c>
      <c r="J51" s="127">
        <v>78941</v>
      </c>
      <c r="K51" s="128" t="s">
        <v>109</v>
      </c>
      <c r="Q51" s="1"/>
      <c r="R51"/>
      <c r="W51"/>
      <c r="X51"/>
      <c r="Y51"/>
      <c r="Z51"/>
    </row>
    <row r="52" spans="3:26" x14ac:dyDescent="0.25">
      <c r="C52" s="146" t="s">
        <v>266</v>
      </c>
      <c r="D52" s="147">
        <v>65435.759999999995</v>
      </c>
      <c r="E52" s="147" t="s">
        <v>122</v>
      </c>
      <c r="F52" s="212">
        <f t="shared" si="0"/>
        <v>1800000</v>
      </c>
      <c r="H52" s="126" t="s">
        <v>233</v>
      </c>
      <c r="I52" s="126" t="s">
        <v>33</v>
      </c>
      <c r="J52" s="127">
        <v>32156</v>
      </c>
      <c r="K52" s="128" t="s">
        <v>109</v>
      </c>
      <c r="Q52" s="1"/>
      <c r="R52"/>
      <c r="W52"/>
      <c r="X52"/>
      <c r="Y52"/>
      <c r="Z52"/>
    </row>
    <row r="53" spans="3:26" x14ac:dyDescent="0.25">
      <c r="C53" s="146" t="s">
        <v>267</v>
      </c>
      <c r="D53" s="147">
        <v>17250.75</v>
      </c>
      <c r="E53" s="147" t="s">
        <v>122</v>
      </c>
      <c r="F53" s="212">
        <f t="shared" si="0"/>
        <v>1800000</v>
      </c>
      <c r="H53" s="159" t="s">
        <v>223</v>
      </c>
      <c r="I53" s="159" t="s">
        <v>33</v>
      </c>
      <c r="J53" s="160">
        <v>38968</v>
      </c>
      <c r="K53" s="161" t="s">
        <v>111</v>
      </c>
      <c r="Q53" s="1"/>
      <c r="W53"/>
      <c r="X53"/>
      <c r="Y53"/>
      <c r="Z53"/>
    </row>
    <row r="54" spans="3:26" x14ac:dyDescent="0.25">
      <c r="C54" s="146" t="s">
        <v>268</v>
      </c>
      <c r="D54" s="147">
        <v>25033.02</v>
      </c>
      <c r="E54" s="147" t="s">
        <v>122</v>
      </c>
      <c r="F54" s="212">
        <f t="shared" si="0"/>
        <v>1800000</v>
      </c>
      <c r="H54" s="159" t="s">
        <v>224</v>
      </c>
      <c r="I54" s="159" t="s">
        <v>33</v>
      </c>
      <c r="J54" s="160">
        <v>1238</v>
      </c>
      <c r="K54" s="161" t="s">
        <v>111</v>
      </c>
      <c r="Q54" s="1"/>
      <c r="W54"/>
      <c r="X54"/>
      <c r="Y54"/>
      <c r="Z54"/>
    </row>
    <row r="55" spans="3:26" x14ac:dyDescent="0.25">
      <c r="C55" s="146" t="s">
        <v>269</v>
      </c>
      <c r="D55" s="147">
        <v>1815.71</v>
      </c>
      <c r="E55" s="147" t="s">
        <v>122</v>
      </c>
      <c r="F55" s="212">
        <f t="shared" si="0"/>
        <v>1800000</v>
      </c>
      <c r="H55" s="159" t="s">
        <v>225</v>
      </c>
      <c r="I55" s="159" t="s">
        <v>0</v>
      </c>
      <c r="J55" s="160">
        <v>546</v>
      </c>
      <c r="K55" s="161" t="s">
        <v>111</v>
      </c>
      <c r="Q55" s="1"/>
      <c r="W55"/>
      <c r="X55"/>
      <c r="Y55"/>
      <c r="Z55"/>
    </row>
    <row r="56" spans="3:26" x14ac:dyDescent="0.25">
      <c r="C56" s="146" t="s">
        <v>270</v>
      </c>
      <c r="D56" s="147">
        <v>9520.26</v>
      </c>
      <c r="E56" s="147" t="s">
        <v>122</v>
      </c>
      <c r="F56" s="212">
        <f t="shared" si="0"/>
        <v>1800000</v>
      </c>
      <c r="H56" s="159" t="s">
        <v>226</v>
      </c>
      <c r="I56" s="159" t="s">
        <v>33</v>
      </c>
      <c r="J56" s="160">
        <v>1534</v>
      </c>
      <c r="K56" s="161" t="s">
        <v>111</v>
      </c>
      <c r="Q56" s="1"/>
      <c r="W56"/>
      <c r="X56"/>
      <c r="Y56"/>
      <c r="Z56"/>
    </row>
    <row r="57" spans="3:26" x14ac:dyDescent="0.25">
      <c r="C57" s="146" t="s">
        <v>271</v>
      </c>
      <c r="D57" s="147">
        <v>53529.599999999999</v>
      </c>
      <c r="E57" s="147" t="s">
        <v>122</v>
      </c>
      <c r="F57" s="212">
        <f t="shared" si="0"/>
        <v>1800000</v>
      </c>
      <c r="H57" s="159" t="s">
        <v>227</v>
      </c>
      <c r="I57" s="159" t="s">
        <v>0</v>
      </c>
      <c r="J57" s="160">
        <v>9874</v>
      </c>
      <c r="K57" s="161" t="s">
        <v>111</v>
      </c>
      <c r="Q57" s="1"/>
      <c r="W57"/>
      <c r="X57"/>
      <c r="Y57"/>
      <c r="Z57"/>
    </row>
    <row r="58" spans="3:26" x14ac:dyDescent="0.25">
      <c r="C58" s="146" t="s">
        <v>272</v>
      </c>
      <c r="D58" s="147">
        <v>79790.31</v>
      </c>
      <c r="E58" s="147" t="s">
        <v>122</v>
      </c>
      <c r="F58" s="212">
        <f t="shared" si="0"/>
        <v>1800000</v>
      </c>
      <c r="H58" s="159" t="s">
        <v>228</v>
      </c>
      <c r="I58" s="159" t="s">
        <v>0</v>
      </c>
      <c r="J58" s="160">
        <v>234576</v>
      </c>
      <c r="K58" s="161" t="s">
        <v>111</v>
      </c>
      <c r="Q58" s="1"/>
      <c r="W58"/>
      <c r="X58"/>
      <c r="Y58"/>
      <c r="Z58"/>
    </row>
    <row r="59" spans="3:26" x14ac:dyDescent="0.25">
      <c r="C59" s="146" t="s">
        <v>273</v>
      </c>
      <c r="D59" s="147">
        <v>37180.990000000005</v>
      </c>
      <c r="E59" s="147" t="s">
        <v>122</v>
      </c>
      <c r="F59" s="212">
        <f t="shared" si="0"/>
        <v>1800000</v>
      </c>
      <c r="H59" s="159" t="s">
        <v>229</v>
      </c>
      <c r="I59" s="159" t="s">
        <v>33</v>
      </c>
      <c r="J59" s="160">
        <v>13878</v>
      </c>
      <c r="K59" s="161" t="s">
        <v>111</v>
      </c>
      <c r="Q59" s="1"/>
      <c r="W59"/>
      <c r="X59"/>
      <c r="Y59"/>
      <c r="Z59"/>
    </row>
    <row r="60" spans="3:26" x14ac:dyDescent="0.25">
      <c r="C60" s="146" t="s">
        <v>274</v>
      </c>
      <c r="D60" s="147">
        <v>12241.83</v>
      </c>
      <c r="E60" s="147" t="s">
        <v>122</v>
      </c>
      <c r="F60" s="212">
        <f t="shared" si="0"/>
        <v>1800000</v>
      </c>
      <c r="H60" s="159" t="s">
        <v>230</v>
      </c>
      <c r="I60" s="159" t="s">
        <v>0</v>
      </c>
      <c r="J60" s="160">
        <v>54687</v>
      </c>
      <c r="K60" s="161" t="s">
        <v>111</v>
      </c>
      <c r="Q60" s="1"/>
      <c r="W60"/>
      <c r="X60"/>
      <c r="Y60"/>
      <c r="Z60"/>
    </row>
    <row r="61" spans="3:26" x14ac:dyDescent="0.25">
      <c r="C61" s="146" t="s">
        <v>275</v>
      </c>
      <c r="D61" s="147">
        <v>95347.66</v>
      </c>
      <c r="E61" s="147" t="s">
        <v>122</v>
      </c>
      <c r="F61" s="212">
        <f t="shared" si="0"/>
        <v>1800000</v>
      </c>
      <c r="H61" s="159" t="s">
        <v>231</v>
      </c>
      <c r="I61" s="159" t="s">
        <v>33</v>
      </c>
      <c r="J61" s="160">
        <v>13576</v>
      </c>
      <c r="K61" s="161" t="s">
        <v>111</v>
      </c>
      <c r="Q61" s="1"/>
      <c r="W61"/>
      <c r="X61"/>
      <c r="Y61"/>
      <c r="Z61"/>
    </row>
    <row r="62" spans="3:26" x14ac:dyDescent="0.25">
      <c r="C62" s="146" t="s">
        <v>276</v>
      </c>
      <c r="D62" s="147">
        <v>36329.869999999995</v>
      </c>
      <c r="E62" s="147" t="s">
        <v>122</v>
      </c>
      <c r="F62" s="212">
        <f t="shared" si="0"/>
        <v>1800000</v>
      </c>
      <c r="H62" s="159" t="s">
        <v>232</v>
      </c>
      <c r="I62" s="159" t="s">
        <v>0</v>
      </c>
      <c r="J62" s="160">
        <v>78645</v>
      </c>
      <c r="K62" s="161" t="s">
        <v>111</v>
      </c>
      <c r="Q62" s="1"/>
      <c r="W62"/>
      <c r="X62"/>
      <c r="Y62"/>
      <c r="Z62"/>
    </row>
    <row r="63" spans="3:26" x14ac:dyDescent="0.25">
      <c r="C63" s="146" t="s">
        <v>277</v>
      </c>
      <c r="D63" s="147">
        <v>7949.2199999999993</v>
      </c>
      <c r="E63" s="147" t="s">
        <v>122</v>
      </c>
      <c r="F63" s="212">
        <f t="shared" si="0"/>
        <v>1800000</v>
      </c>
      <c r="H63" s="162" t="s">
        <v>233</v>
      </c>
      <c r="I63" s="162" t="s">
        <v>33</v>
      </c>
      <c r="J63" s="163">
        <v>67868</v>
      </c>
      <c r="K63" s="164" t="s">
        <v>111</v>
      </c>
      <c r="Q63" s="1"/>
      <c r="W63"/>
      <c r="X63"/>
      <c r="Y63"/>
      <c r="Z63"/>
    </row>
    <row r="64" spans="3:26" x14ac:dyDescent="0.25">
      <c r="C64" s="146" t="s">
        <v>278</v>
      </c>
      <c r="D64" s="147">
        <v>11585.849999999999</v>
      </c>
      <c r="E64" s="147" t="s">
        <v>122</v>
      </c>
      <c r="F64" s="212">
        <f t="shared" si="0"/>
        <v>1800000</v>
      </c>
      <c r="I64" s="3"/>
      <c r="Q64" s="1"/>
      <c r="W64"/>
      <c r="X64"/>
      <c r="Y64"/>
      <c r="Z64"/>
    </row>
    <row r="65" spans="3:26" x14ac:dyDescent="0.25">
      <c r="C65" s="146" t="s">
        <v>279</v>
      </c>
      <c r="D65" s="147">
        <v>11585.849999999999</v>
      </c>
      <c r="E65" s="147" t="s">
        <v>122</v>
      </c>
      <c r="F65" s="212">
        <f t="shared" si="0"/>
        <v>1800000</v>
      </c>
      <c r="I65" s="3"/>
      <c r="Q65" s="1"/>
      <c r="W65"/>
      <c r="X65"/>
      <c r="Y65"/>
      <c r="Z65"/>
    </row>
    <row r="66" spans="3:26" x14ac:dyDescent="0.25">
      <c r="C66" s="146" t="s">
        <v>280</v>
      </c>
      <c r="D66" s="147">
        <v>52244</v>
      </c>
      <c r="E66" s="147" t="s">
        <v>122</v>
      </c>
      <c r="F66" s="212">
        <f t="shared" si="0"/>
        <v>1800000</v>
      </c>
      <c r="I66" s="3"/>
      <c r="Q66" s="1"/>
      <c r="W66"/>
      <c r="X66"/>
      <c r="Y66"/>
      <c r="Z66"/>
    </row>
    <row r="67" spans="3:26" x14ac:dyDescent="0.25">
      <c r="C67" s="146" t="s">
        <v>281</v>
      </c>
      <c r="D67" s="147">
        <v>15475.380000000001</v>
      </c>
      <c r="E67" s="147" t="s">
        <v>122</v>
      </c>
      <c r="F67" s="212">
        <f t="shared" si="0"/>
        <v>1800000</v>
      </c>
      <c r="I67" s="3"/>
      <c r="Q67" s="1"/>
      <c r="W67"/>
      <c r="X67"/>
      <c r="Y67"/>
      <c r="Z67"/>
    </row>
    <row r="68" spans="3:26" x14ac:dyDescent="0.25">
      <c r="C68" s="146" t="s">
        <v>282</v>
      </c>
      <c r="D68" s="147">
        <v>36052.5</v>
      </c>
      <c r="E68" s="147" t="s">
        <v>122</v>
      </c>
      <c r="F68" s="212">
        <f t="shared" si="0"/>
        <v>1800000</v>
      </c>
      <c r="I68" s="3"/>
      <c r="Q68" s="1"/>
      <c r="W68"/>
      <c r="X68"/>
      <c r="Y68"/>
      <c r="Z68"/>
    </row>
    <row r="69" spans="3:26" x14ac:dyDescent="0.25">
      <c r="C69" s="146" t="s">
        <v>283</v>
      </c>
      <c r="D69" s="147">
        <v>8500</v>
      </c>
      <c r="E69" s="147" t="s">
        <v>122</v>
      </c>
      <c r="F69" s="212">
        <f t="shared" si="0"/>
        <v>1800000</v>
      </c>
      <c r="I69" s="3"/>
      <c r="Q69" s="1"/>
      <c r="W69"/>
      <c r="X69"/>
      <c r="Y69"/>
      <c r="Z69"/>
    </row>
    <row r="70" spans="3:26" x14ac:dyDescent="0.25">
      <c r="C70" s="146" t="s">
        <v>284</v>
      </c>
      <c r="D70" s="147">
        <v>15738.88</v>
      </c>
      <c r="E70" s="147" t="s">
        <v>122</v>
      </c>
      <c r="F70" s="212">
        <f t="shared" si="0"/>
        <v>1800000</v>
      </c>
      <c r="I70" s="3"/>
      <c r="Q70" s="1"/>
      <c r="W70"/>
      <c r="X70"/>
      <c r="Y70"/>
      <c r="Z70"/>
    </row>
    <row r="71" spans="3:26" x14ac:dyDescent="0.25">
      <c r="C71" s="146" t="s">
        <v>285</v>
      </c>
      <c r="D71" s="147">
        <v>1140.8599999999999</v>
      </c>
      <c r="E71" s="147" t="s">
        <v>122</v>
      </c>
      <c r="F71" s="212">
        <f t="shared" si="0"/>
        <v>1800000</v>
      </c>
      <c r="I71" s="3"/>
      <c r="Q71" s="1"/>
      <c r="W71"/>
      <c r="X71"/>
      <c r="Y71"/>
      <c r="Z71"/>
    </row>
    <row r="72" spans="3:26" x14ac:dyDescent="0.25">
      <c r="C72" s="146" t="s">
        <v>286</v>
      </c>
      <c r="D72" s="147">
        <v>36069.21</v>
      </c>
      <c r="E72" s="147" t="s">
        <v>122</v>
      </c>
      <c r="F72" s="212">
        <f t="shared" si="0"/>
        <v>1800000</v>
      </c>
      <c r="I72" s="3"/>
      <c r="Q72" s="1"/>
      <c r="W72"/>
      <c r="X72"/>
      <c r="Y72"/>
      <c r="Z72"/>
    </row>
    <row r="73" spans="3:26" x14ac:dyDescent="0.25">
      <c r="C73" s="146" t="s">
        <v>287</v>
      </c>
      <c r="D73" s="147">
        <v>12761.189999999999</v>
      </c>
      <c r="E73" s="147" t="s">
        <v>122</v>
      </c>
      <c r="F73" s="212">
        <f t="shared" si="0"/>
        <v>1800000</v>
      </c>
      <c r="I73" s="3"/>
      <c r="Q73" s="1"/>
      <c r="W73"/>
      <c r="X73"/>
      <c r="Y73"/>
      <c r="Z73"/>
    </row>
    <row r="74" spans="3:26" x14ac:dyDescent="0.25">
      <c r="C74" s="146" t="s">
        <v>288</v>
      </c>
      <c r="D74" s="147">
        <v>61743.72</v>
      </c>
      <c r="E74" s="147" t="s">
        <v>122</v>
      </c>
      <c r="F74" s="212">
        <f t="shared" si="0"/>
        <v>1800000</v>
      </c>
      <c r="I74" s="3"/>
      <c r="Q74" s="1"/>
      <c r="W74"/>
      <c r="X74"/>
      <c r="Y74"/>
      <c r="Z74"/>
    </row>
    <row r="75" spans="3:26" x14ac:dyDescent="0.25">
      <c r="C75" s="45" t="s">
        <v>234</v>
      </c>
      <c r="D75" s="148">
        <v>51463.47</v>
      </c>
      <c r="E75" s="149" t="s">
        <v>110</v>
      </c>
      <c r="F75" s="212">
        <f t="shared" si="0"/>
        <v>1800000</v>
      </c>
      <c r="I75" s="3"/>
      <c r="Q75" s="1"/>
      <c r="W75"/>
      <c r="X75"/>
      <c r="Y75"/>
      <c r="Z75"/>
    </row>
    <row r="76" spans="3:26" x14ac:dyDescent="0.25">
      <c r="C76" s="45" t="s">
        <v>235</v>
      </c>
      <c r="D76" s="148">
        <v>37152</v>
      </c>
      <c r="E76" s="149" t="s">
        <v>110</v>
      </c>
      <c r="F76" s="212">
        <f t="shared" si="0"/>
        <v>1800000</v>
      </c>
      <c r="W76"/>
      <c r="X76"/>
      <c r="Y76"/>
      <c r="Z76"/>
    </row>
    <row r="77" spans="3:26" x14ac:dyDescent="0.25">
      <c r="C77" s="45" t="s">
        <v>236</v>
      </c>
      <c r="D77" s="148">
        <v>5462</v>
      </c>
      <c r="E77" s="149" t="s">
        <v>110</v>
      </c>
      <c r="F77" s="212">
        <f t="shared" si="0"/>
        <v>1800000</v>
      </c>
      <c r="W77"/>
      <c r="X77"/>
      <c r="Y77"/>
      <c r="Z77"/>
    </row>
    <row r="78" spans="3:26" x14ac:dyDescent="0.25">
      <c r="C78" s="45" t="s">
        <v>237</v>
      </c>
      <c r="D78" s="210">
        <v>22490</v>
      </c>
      <c r="E78" s="211" t="s">
        <v>110</v>
      </c>
      <c r="F78" s="212">
        <f t="shared" si="0"/>
        <v>1800000</v>
      </c>
      <c r="W78"/>
      <c r="X78"/>
      <c r="Y78"/>
      <c r="Z78"/>
    </row>
    <row r="79" spans="3:26" x14ac:dyDescent="0.25">
      <c r="C79" s="45" t="s">
        <v>238</v>
      </c>
      <c r="D79" s="148">
        <v>1700</v>
      </c>
      <c r="E79" s="149" t="s">
        <v>110</v>
      </c>
      <c r="F79" s="212">
        <f t="shared" si="0"/>
        <v>1800000</v>
      </c>
      <c r="W79"/>
      <c r="X79"/>
      <c r="Y79"/>
      <c r="Z79"/>
    </row>
    <row r="80" spans="3:26" x14ac:dyDescent="0.25">
      <c r="C80" s="45" t="s">
        <v>239</v>
      </c>
      <c r="D80" s="148">
        <v>64542.720000000001</v>
      </c>
      <c r="E80" s="149" t="s">
        <v>110</v>
      </c>
      <c r="F80" s="212">
        <f t="shared" si="0"/>
        <v>1800000</v>
      </c>
      <c r="W80"/>
      <c r="X80"/>
      <c r="Y80"/>
      <c r="Z80"/>
    </row>
    <row r="81" spans="3:26" x14ac:dyDescent="0.25">
      <c r="C81" s="45" t="s">
        <v>240</v>
      </c>
      <c r="D81" s="148">
        <v>12436</v>
      </c>
      <c r="E81" s="149" t="s">
        <v>110</v>
      </c>
      <c r="F81" s="212">
        <f t="shared" si="0"/>
        <v>1800000</v>
      </c>
      <c r="W81"/>
      <c r="X81"/>
      <c r="Y81"/>
      <c r="Z81"/>
    </row>
    <row r="82" spans="3:26" x14ac:dyDescent="0.25">
      <c r="C82" s="45" t="s">
        <v>241</v>
      </c>
      <c r="D82" s="148">
        <v>109872.5</v>
      </c>
      <c r="E82" s="149" t="s">
        <v>110</v>
      </c>
      <c r="F82" s="212">
        <f t="shared" si="0"/>
        <v>1800000</v>
      </c>
      <c r="W82"/>
      <c r="X82"/>
      <c r="Y82"/>
      <c r="Z82"/>
    </row>
    <row r="83" spans="3:26" x14ac:dyDescent="0.25">
      <c r="C83" s="45" t="s">
        <v>242</v>
      </c>
      <c r="D83" s="148">
        <f>8400.17*3</f>
        <v>25200.510000000002</v>
      </c>
      <c r="E83" s="149" t="s">
        <v>110</v>
      </c>
      <c r="F83" s="212">
        <f t="shared" si="0"/>
        <v>1800000</v>
      </c>
      <c r="W83"/>
      <c r="X83"/>
      <c r="Y83"/>
      <c r="Z83"/>
    </row>
    <row r="84" spans="3:26" x14ac:dyDescent="0.25">
      <c r="C84" s="45" t="s">
        <v>243</v>
      </c>
      <c r="D84" s="148">
        <f>35847+11949</f>
        <v>47796</v>
      </c>
      <c r="E84" s="149" t="s">
        <v>110</v>
      </c>
      <c r="F84" s="212">
        <f t="shared" ref="F84:F147" si="1">VLOOKUP(E84,$A$2:$B$5,2,0)</f>
        <v>1800000</v>
      </c>
      <c r="W84"/>
      <c r="X84"/>
      <c r="Y84"/>
      <c r="Z84"/>
    </row>
    <row r="85" spans="3:26" x14ac:dyDescent="0.25">
      <c r="C85" s="45" t="s">
        <v>244</v>
      </c>
      <c r="D85" s="148">
        <v>4182.08</v>
      </c>
      <c r="E85" s="149" t="s">
        <v>110</v>
      </c>
      <c r="F85" s="212">
        <f t="shared" si="1"/>
        <v>1800000</v>
      </c>
      <c r="W85"/>
      <c r="X85"/>
      <c r="Y85"/>
      <c r="Z85"/>
    </row>
    <row r="86" spans="3:26" x14ac:dyDescent="0.25">
      <c r="C86" s="45" t="s">
        <v>245</v>
      </c>
      <c r="D86" s="148">
        <f>12847.9+6423.95</f>
        <v>19271.849999999999</v>
      </c>
      <c r="E86" s="149" t="s">
        <v>110</v>
      </c>
      <c r="F86" s="212">
        <f t="shared" si="1"/>
        <v>1800000</v>
      </c>
      <c r="W86"/>
      <c r="X86"/>
      <c r="Y86"/>
      <c r="Z86"/>
    </row>
    <row r="87" spans="3:26" x14ac:dyDescent="0.25">
      <c r="C87" s="45" t="s">
        <v>246</v>
      </c>
      <c r="D87" s="148">
        <v>48639.29</v>
      </c>
      <c r="E87" s="149" t="s">
        <v>110</v>
      </c>
      <c r="F87" s="212">
        <f t="shared" si="1"/>
        <v>1800000</v>
      </c>
      <c r="W87"/>
      <c r="X87"/>
      <c r="Y87"/>
      <c r="Z87"/>
    </row>
    <row r="88" spans="3:26" x14ac:dyDescent="0.25">
      <c r="C88" s="45" t="s">
        <v>247</v>
      </c>
      <c r="D88" s="148">
        <f>26600*3</f>
        <v>79800</v>
      </c>
      <c r="E88" s="149" t="s">
        <v>110</v>
      </c>
      <c r="F88" s="212">
        <f t="shared" si="1"/>
        <v>1800000</v>
      </c>
      <c r="W88"/>
      <c r="X88"/>
      <c r="Y88"/>
      <c r="Z88"/>
    </row>
    <row r="89" spans="3:26" x14ac:dyDescent="0.25">
      <c r="C89" s="45" t="s">
        <v>248</v>
      </c>
      <c r="D89" s="148">
        <v>3900</v>
      </c>
      <c r="E89" s="149" t="s">
        <v>110</v>
      </c>
      <c r="F89" s="212">
        <f t="shared" si="1"/>
        <v>1800000</v>
      </c>
      <c r="W89"/>
      <c r="X89"/>
      <c r="Y89"/>
      <c r="Z89"/>
    </row>
    <row r="90" spans="3:26" x14ac:dyDescent="0.25">
      <c r="C90" s="45" t="s">
        <v>249</v>
      </c>
      <c r="D90" s="148">
        <f>4200+2100</f>
        <v>6300</v>
      </c>
      <c r="E90" s="149" t="s">
        <v>110</v>
      </c>
      <c r="F90" s="212">
        <f t="shared" si="1"/>
        <v>1800000</v>
      </c>
      <c r="W90"/>
      <c r="X90"/>
      <c r="Y90"/>
      <c r="Z90"/>
    </row>
    <row r="91" spans="3:26" x14ac:dyDescent="0.25">
      <c r="C91" s="45" t="s">
        <v>250</v>
      </c>
      <c r="D91" s="148">
        <v>56326.37</v>
      </c>
      <c r="E91" s="149" t="s">
        <v>110</v>
      </c>
      <c r="F91" s="212">
        <f t="shared" si="1"/>
        <v>1800000</v>
      </c>
      <c r="W91"/>
      <c r="X91"/>
      <c r="Y91"/>
      <c r="Z91"/>
    </row>
    <row r="92" spans="3:26" x14ac:dyDescent="0.25">
      <c r="C92" s="45" t="s">
        <v>251</v>
      </c>
      <c r="D92" s="148">
        <f>(14583.34+6340.49)*3</f>
        <v>62771.490000000005</v>
      </c>
      <c r="E92" s="149" t="s">
        <v>110</v>
      </c>
      <c r="F92" s="212">
        <f t="shared" si="1"/>
        <v>1800000</v>
      </c>
      <c r="W92"/>
      <c r="X92"/>
      <c r="Y92"/>
      <c r="Z92"/>
    </row>
    <row r="93" spans="3:26" x14ac:dyDescent="0.25">
      <c r="C93" s="45" t="s">
        <v>252</v>
      </c>
      <c r="D93" s="148">
        <f>1566.6*3</f>
        <v>4699.7999999999993</v>
      </c>
      <c r="E93" s="149" t="s">
        <v>110</v>
      </c>
      <c r="F93" s="212">
        <f t="shared" si="1"/>
        <v>1800000</v>
      </c>
      <c r="W93"/>
      <c r="X93"/>
      <c r="Y93"/>
      <c r="Z93"/>
    </row>
    <row r="94" spans="3:26" x14ac:dyDescent="0.25">
      <c r="C94" s="45" t="s">
        <v>253</v>
      </c>
      <c r="D94" s="148">
        <f>(2999.3+2410)*3</f>
        <v>16227.900000000001</v>
      </c>
      <c r="E94" s="149" t="s">
        <v>110</v>
      </c>
      <c r="F94" s="212">
        <f t="shared" si="1"/>
        <v>1800000</v>
      </c>
      <c r="W94"/>
      <c r="X94"/>
      <c r="Y94"/>
      <c r="Z94"/>
    </row>
    <row r="95" spans="3:26" x14ac:dyDescent="0.25">
      <c r="C95" s="45" t="s">
        <v>254</v>
      </c>
      <c r="D95" s="148">
        <v>15094</v>
      </c>
      <c r="E95" s="149" t="s">
        <v>110</v>
      </c>
      <c r="F95" s="212">
        <f t="shared" si="1"/>
        <v>1800000</v>
      </c>
      <c r="W95"/>
      <c r="X95"/>
      <c r="Y95"/>
      <c r="Z95"/>
    </row>
    <row r="96" spans="3:26" x14ac:dyDescent="0.25">
      <c r="C96" s="45" t="s">
        <v>255</v>
      </c>
      <c r="D96" s="148">
        <v>0</v>
      </c>
      <c r="E96" s="149" t="s">
        <v>110</v>
      </c>
      <c r="F96" s="212">
        <f t="shared" si="1"/>
        <v>1800000</v>
      </c>
      <c r="W96"/>
      <c r="X96"/>
      <c r="Y96"/>
      <c r="Z96"/>
    </row>
    <row r="97" spans="3:26" x14ac:dyDescent="0.25">
      <c r="C97" s="45" t="s">
        <v>256</v>
      </c>
      <c r="D97" s="148">
        <v>17327.64</v>
      </c>
      <c r="E97" s="149" t="s">
        <v>110</v>
      </c>
      <c r="F97" s="212">
        <f t="shared" si="1"/>
        <v>1800000</v>
      </c>
      <c r="W97"/>
      <c r="X97"/>
      <c r="Y97"/>
      <c r="Z97"/>
    </row>
    <row r="98" spans="3:26" x14ac:dyDescent="0.25">
      <c r="C98" s="45" t="s">
        <v>257</v>
      </c>
      <c r="D98" s="148">
        <v>22300</v>
      </c>
      <c r="E98" s="149" t="s">
        <v>110</v>
      </c>
      <c r="F98" s="212">
        <f t="shared" si="1"/>
        <v>1800000</v>
      </c>
      <c r="W98"/>
      <c r="X98"/>
      <c r="Y98"/>
      <c r="Z98"/>
    </row>
    <row r="99" spans="3:26" x14ac:dyDescent="0.25">
      <c r="C99" s="45" t="s">
        <v>258</v>
      </c>
      <c r="D99" s="148">
        <v>65469.279999999999</v>
      </c>
      <c r="E99" s="149" t="s">
        <v>110</v>
      </c>
      <c r="F99" s="212">
        <f t="shared" si="1"/>
        <v>1800000</v>
      </c>
      <c r="W99"/>
      <c r="X99"/>
      <c r="Y99"/>
      <c r="Z99"/>
    </row>
    <row r="100" spans="3:26" x14ac:dyDescent="0.25">
      <c r="C100" s="45" t="s">
        <v>259</v>
      </c>
      <c r="D100" s="148">
        <v>62844</v>
      </c>
      <c r="E100" s="149" t="s">
        <v>110</v>
      </c>
      <c r="F100" s="212">
        <f t="shared" si="1"/>
        <v>1800000</v>
      </c>
      <c r="W100"/>
      <c r="X100"/>
      <c r="Y100"/>
      <c r="Z100"/>
    </row>
    <row r="101" spans="3:26" x14ac:dyDescent="0.25">
      <c r="C101" s="45" t="s">
        <v>260</v>
      </c>
      <c r="D101" s="148">
        <f>2076.11*3</f>
        <v>6228.33</v>
      </c>
      <c r="E101" s="149" t="s">
        <v>110</v>
      </c>
      <c r="F101" s="212">
        <f t="shared" si="1"/>
        <v>1800000</v>
      </c>
      <c r="W101"/>
      <c r="X101"/>
      <c r="Y101"/>
      <c r="Z101"/>
    </row>
    <row r="102" spans="3:26" x14ac:dyDescent="0.25">
      <c r="C102" s="45" t="s">
        <v>261</v>
      </c>
      <c r="D102" s="148">
        <v>0</v>
      </c>
      <c r="E102" s="149" t="s">
        <v>110</v>
      </c>
      <c r="F102" s="212">
        <f t="shared" si="1"/>
        <v>1800000</v>
      </c>
      <c r="W102"/>
      <c r="X102"/>
      <c r="Y102"/>
      <c r="Z102"/>
    </row>
    <row r="103" spans="3:26" x14ac:dyDescent="0.25">
      <c r="C103" s="45" t="s">
        <v>262</v>
      </c>
      <c r="D103" s="148">
        <v>5462.5</v>
      </c>
      <c r="E103" s="149" t="s">
        <v>110</v>
      </c>
      <c r="F103" s="212">
        <f t="shared" si="1"/>
        <v>1800000</v>
      </c>
      <c r="W103"/>
      <c r="X103"/>
      <c r="Y103"/>
      <c r="Z103"/>
    </row>
    <row r="104" spans="3:26" x14ac:dyDescent="0.25">
      <c r="C104" s="45" t="s">
        <v>263</v>
      </c>
      <c r="D104" s="148">
        <f>4500*3</f>
        <v>13500</v>
      </c>
      <c r="E104" s="149" t="s">
        <v>110</v>
      </c>
      <c r="F104" s="212">
        <f t="shared" si="1"/>
        <v>1800000</v>
      </c>
      <c r="W104"/>
      <c r="X104"/>
      <c r="Y104"/>
      <c r="Z104"/>
    </row>
    <row r="105" spans="3:26" x14ac:dyDescent="0.25">
      <c r="C105" s="45" t="s">
        <v>264</v>
      </c>
      <c r="D105" s="148">
        <f>(3325.07+21336.49)*3</f>
        <v>73984.680000000008</v>
      </c>
      <c r="E105" s="149" t="s">
        <v>110</v>
      </c>
      <c r="F105" s="212">
        <f t="shared" si="1"/>
        <v>1800000</v>
      </c>
      <c r="W105"/>
      <c r="X105"/>
      <c r="Y105"/>
      <c r="Z105"/>
    </row>
    <row r="106" spans="3:26" x14ac:dyDescent="0.25">
      <c r="C106" s="45" t="s">
        <v>265</v>
      </c>
      <c r="D106" s="148">
        <v>12250</v>
      </c>
      <c r="E106" s="149" t="s">
        <v>110</v>
      </c>
      <c r="F106" s="212">
        <f t="shared" si="1"/>
        <v>1800000</v>
      </c>
      <c r="W106"/>
      <c r="X106"/>
      <c r="Y106"/>
      <c r="Z106"/>
    </row>
    <row r="107" spans="3:26" x14ac:dyDescent="0.25">
      <c r="C107" s="45" t="s">
        <v>266</v>
      </c>
      <c r="D107" s="148">
        <v>0</v>
      </c>
      <c r="E107" s="149" t="s">
        <v>110</v>
      </c>
      <c r="F107" s="212">
        <f t="shared" si="1"/>
        <v>1800000</v>
      </c>
      <c r="W107"/>
      <c r="X107"/>
      <c r="Y107"/>
      <c r="Z107"/>
    </row>
    <row r="108" spans="3:26" x14ac:dyDescent="0.25">
      <c r="C108" s="45" t="s">
        <v>267</v>
      </c>
      <c r="D108" s="148">
        <f>(16039+1020+1369.64)*3</f>
        <v>55285.919999999998</v>
      </c>
      <c r="E108" s="149" t="s">
        <v>110</v>
      </c>
      <c r="F108" s="212">
        <f t="shared" si="1"/>
        <v>1800000</v>
      </c>
      <c r="W108"/>
      <c r="X108"/>
      <c r="Y108"/>
      <c r="Z108"/>
    </row>
    <row r="109" spans="3:26" x14ac:dyDescent="0.25">
      <c r="C109" s="45" t="s">
        <v>268</v>
      </c>
      <c r="D109" s="148">
        <f>(131769+28168+5640+12250)</f>
        <v>177827</v>
      </c>
      <c r="E109" s="149" t="s">
        <v>110</v>
      </c>
      <c r="F109" s="212">
        <f t="shared" si="1"/>
        <v>1800000</v>
      </c>
      <c r="W109"/>
      <c r="X109"/>
      <c r="Y109"/>
      <c r="Z109"/>
    </row>
    <row r="110" spans="3:26" x14ac:dyDescent="0.25">
      <c r="C110" s="45" t="s">
        <v>269</v>
      </c>
      <c r="D110" s="148">
        <f>(49479.92+2354.91+4741.38+830.34+16813.33)</f>
        <v>74219.88</v>
      </c>
      <c r="E110" s="149" t="s">
        <v>110</v>
      </c>
      <c r="F110" s="212">
        <f t="shared" si="1"/>
        <v>1800000</v>
      </c>
      <c r="W110"/>
      <c r="X110"/>
      <c r="Y110"/>
      <c r="Z110"/>
    </row>
    <row r="111" spans="3:26" x14ac:dyDescent="0.25">
      <c r="C111" s="45" t="s">
        <v>270</v>
      </c>
      <c r="D111" s="148">
        <v>10246</v>
      </c>
      <c r="E111" s="149" t="s">
        <v>110</v>
      </c>
      <c r="F111" s="212">
        <f t="shared" si="1"/>
        <v>1800000</v>
      </c>
      <c r="W111"/>
      <c r="X111"/>
      <c r="Y111"/>
      <c r="Z111"/>
    </row>
    <row r="112" spans="3:26" x14ac:dyDescent="0.25">
      <c r="C112" s="45" t="s">
        <v>271</v>
      </c>
      <c r="D112" s="148">
        <v>10246</v>
      </c>
      <c r="E112" s="149" t="s">
        <v>110</v>
      </c>
      <c r="F112" s="212">
        <f t="shared" si="1"/>
        <v>1800000</v>
      </c>
      <c r="W112"/>
      <c r="X112"/>
      <c r="Y112"/>
      <c r="Z112"/>
    </row>
    <row r="113" spans="3:26" x14ac:dyDescent="0.25">
      <c r="C113" s="45" t="s">
        <v>272</v>
      </c>
      <c r="D113" s="148">
        <v>36658.720000000001</v>
      </c>
      <c r="E113" s="149" t="s">
        <v>110</v>
      </c>
      <c r="F113" s="212">
        <f t="shared" si="1"/>
        <v>1800000</v>
      </c>
      <c r="W113"/>
      <c r="X113"/>
      <c r="Y113"/>
      <c r="Z113"/>
    </row>
    <row r="114" spans="3:26" x14ac:dyDescent="0.25">
      <c r="C114" s="45" t="s">
        <v>273</v>
      </c>
      <c r="D114" s="148">
        <v>58883.37</v>
      </c>
      <c r="E114" s="149" t="s">
        <v>110</v>
      </c>
      <c r="F114" s="212">
        <f t="shared" si="1"/>
        <v>1800000</v>
      </c>
      <c r="W114"/>
      <c r="X114"/>
      <c r="Y114"/>
      <c r="Z114"/>
    </row>
    <row r="115" spans="3:26" x14ac:dyDescent="0.25">
      <c r="C115" s="45" t="s">
        <v>274</v>
      </c>
      <c r="D115" s="148">
        <v>24529.74</v>
      </c>
      <c r="E115" s="149" t="s">
        <v>110</v>
      </c>
      <c r="F115" s="212">
        <f t="shared" si="1"/>
        <v>1800000</v>
      </c>
      <c r="W115"/>
      <c r="X115"/>
      <c r="Y115"/>
      <c r="Z115"/>
    </row>
    <row r="116" spans="3:26" x14ac:dyDescent="0.25">
      <c r="C116" s="45" t="s">
        <v>275</v>
      </c>
      <c r="D116" s="148">
        <v>21316.36</v>
      </c>
      <c r="E116" s="149" t="s">
        <v>110</v>
      </c>
      <c r="F116" s="212">
        <f t="shared" si="1"/>
        <v>1800000</v>
      </c>
      <c r="W116"/>
      <c r="X116"/>
      <c r="Y116"/>
      <c r="Z116"/>
    </row>
    <row r="117" spans="3:26" x14ac:dyDescent="0.25">
      <c r="C117" s="45" t="s">
        <v>276</v>
      </c>
      <c r="D117" s="148">
        <v>72900</v>
      </c>
      <c r="E117" s="149" t="s">
        <v>110</v>
      </c>
      <c r="F117" s="212">
        <f t="shared" si="1"/>
        <v>1800000</v>
      </c>
      <c r="W117"/>
      <c r="X117"/>
      <c r="Y117"/>
      <c r="Z117"/>
    </row>
    <row r="118" spans="3:26" x14ac:dyDescent="0.25">
      <c r="C118" s="45" t="s">
        <v>277</v>
      </c>
      <c r="D118" s="148">
        <v>71028.899999999994</v>
      </c>
      <c r="E118" s="149" t="s">
        <v>110</v>
      </c>
      <c r="F118" s="212">
        <f t="shared" si="1"/>
        <v>1800000</v>
      </c>
      <c r="W118"/>
      <c r="X118"/>
      <c r="Y118"/>
      <c r="Z118"/>
    </row>
    <row r="119" spans="3:26" x14ac:dyDescent="0.25">
      <c r="C119" s="45" t="s">
        <v>278</v>
      </c>
      <c r="D119" s="148">
        <v>24849.759999999998</v>
      </c>
      <c r="E119" s="149" t="s">
        <v>110</v>
      </c>
      <c r="F119" s="212">
        <f t="shared" si="1"/>
        <v>1800000</v>
      </c>
      <c r="W119"/>
      <c r="X119"/>
      <c r="Y119"/>
      <c r="Z119"/>
    </row>
    <row r="120" spans="3:26" x14ac:dyDescent="0.25">
      <c r="C120" s="45" t="s">
        <v>279</v>
      </c>
      <c r="D120" s="148">
        <v>3588.99</v>
      </c>
      <c r="E120" s="149" t="s">
        <v>110</v>
      </c>
      <c r="F120" s="212">
        <f t="shared" si="1"/>
        <v>1800000</v>
      </c>
      <c r="W120"/>
      <c r="X120"/>
      <c r="Y120"/>
      <c r="Z120"/>
    </row>
    <row r="121" spans="3:26" x14ac:dyDescent="0.25">
      <c r="C121" s="45" t="s">
        <v>280</v>
      </c>
      <c r="D121" s="148">
        <v>47838.95</v>
      </c>
      <c r="E121" s="149" t="s">
        <v>110</v>
      </c>
      <c r="F121" s="212">
        <f t="shared" si="1"/>
        <v>1800000</v>
      </c>
      <c r="W121"/>
      <c r="X121"/>
      <c r="Y121"/>
      <c r="Z121"/>
    </row>
    <row r="122" spans="3:26" x14ac:dyDescent="0.25">
      <c r="C122" s="45" t="s">
        <v>281</v>
      </c>
      <c r="D122" s="148">
        <v>63484.33</v>
      </c>
      <c r="E122" s="149" t="s">
        <v>110</v>
      </c>
      <c r="F122" s="212">
        <f t="shared" si="1"/>
        <v>1800000</v>
      </c>
      <c r="W122"/>
      <c r="X122"/>
      <c r="Y122"/>
      <c r="Z122"/>
    </row>
    <row r="123" spans="3:26" x14ac:dyDescent="0.25">
      <c r="C123" s="45" t="s">
        <v>282</v>
      </c>
      <c r="D123" s="148">
        <v>28812.27</v>
      </c>
      <c r="E123" s="149" t="s">
        <v>110</v>
      </c>
      <c r="F123" s="212">
        <f t="shared" si="1"/>
        <v>1800000</v>
      </c>
      <c r="W123"/>
      <c r="X123"/>
      <c r="Y123"/>
      <c r="Z123"/>
    </row>
    <row r="124" spans="3:26" x14ac:dyDescent="0.25">
      <c r="C124" s="45" t="s">
        <v>283</v>
      </c>
      <c r="D124" s="148">
        <v>38250</v>
      </c>
      <c r="E124" s="149" t="s">
        <v>110</v>
      </c>
      <c r="F124" s="212">
        <f t="shared" si="1"/>
        <v>1800000</v>
      </c>
      <c r="W124"/>
      <c r="X124"/>
      <c r="Y124"/>
      <c r="Z124"/>
    </row>
    <row r="125" spans="3:26" x14ac:dyDescent="0.25">
      <c r="C125" s="45" t="s">
        <v>284</v>
      </c>
      <c r="D125" s="148">
        <v>7960.21</v>
      </c>
      <c r="E125" s="149" t="s">
        <v>110</v>
      </c>
      <c r="F125" s="212">
        <f t="shared" si="1"/>
        <v>1800000</v>
      </c>
      <c r="W125"/>
      <c r="X125"/>
      <c r="Y125"/>
      <c r="Z125"/>
    </row>
    <row r="126" spans="3:26" x14ac:dyDescent="0.25">
      <c r="C126" s="45" t="s">
        <v>285</v>
      </c>
      <c r="D126" s="148">
        <v>11601.87</v>
      </c>
      <c r="E126" s="149" t="s">
        <v>110</v>
      </c>
      <c r="F126" s="212">
        <f t="shared" si="1"/>
        <v>1800000</v>
      </c>
      <c r="W126"/>
      <c r="X126"/>
      <c r="Y126"/>
      <c r="Z126"/>
    </row>
    <row r="127" spans="3:26" x14ac:dyDescent="0.25">
      <c r="C127" s="45" t="s">
        <v>286</v>
      </c>
      <c r="D127" s="148">
        <v>11601.87</v>
      </c>
      <c r="E127" s="149" t="s">
        <v>110</v>
      </c>
      <c r="F127" s="212">
        <f t="shared" si="1"/>
        <v>1800000</v>
      </c>
      <c r="W127"/>
      <c r="X127"/>
      <c r="Y127"/>
      <c r="Z127"/>
    </row>
    <row r="128" spans="3:26" x14ac:dyDescent="0.25">
      <c r="C128" s="45" t="s">
        <v>287</v>
      </c>
      <c r="D128" s="148">
        <v>42775</v>
      </c>
      <c r="E128" s="149" t="s">
        <v>110</v>
      </c>
      <c r="F128" s="212">
        <f t="shared" si="1"/>
        <v>1800000</v>
      </c>
      <c r="W128"/>
      <c r="X128"/>
      <c r="Y128"/>
      <c r="Z128"/>
    </row>
    <row r="129" spans="3:26" x14ac:dyDescent="0.25">
      <c r="C129" s="45" t="s">
        <v>288</v>
      </c>
      <c r="D129" s="148">
        <v>15475.38</v>
      </c>
      <c r="E129" s="149" t="s">
        <v>110</v>
      </c>
      <c r="F129" s="212">
        <f t="shared" si="1"/>
        <v>1800000</v>
      </c>
      <c r="W129"/>
      <c r="X129"/>
      <c r="Y129"/>
      <c r="Z129"/>
    </row>
    <row r="130" spans="3:26" x14ac:dyDescent="0.25">
      <c r="C130" s="45" t="s">
        <v>289</v>
      </c>
      <c r="D130" s="148">
        <v>6570</v>
      </c>
      <c r="E130" s="149" t="s">
        <v>110</v>
      </c>
      <c r="F130" s="212">
        <f t="shared" si="1"/>
        <v>1800000</v>
      </c>
      <c r="W130"/>
      <c r="X130"/>
      <c r="Y130"/>
      <c r="Z130"/>
    </row>
    <row r="131" spans="3:26" x14ac:dyDescent="0.25">
      <c r="C131" s="45" t="s">
        <v>290</v>
      </c>
      <c r="D131" s="148">
        <v>0</v>
      </c>
      <c r="E131" s="149" t="s">
        <v>110</v>
      </c>
      <c r="F131" s="212">
        <f t="shared" si="1"/>
        <v>1800000</v>
      </c>
      <c r="W131"/>
      <c r="X131"/>
      <c r="Y131"/>
      <c r="Z131"/>
    </row>
    <row r="132" spans="3:26" x14ac:dyDescent="0.25">
      <c r="C132" s="45" t="s">
        <v>291</v>
      </c>
      <c r="D132" s="148">
        <v>8637</v>
      </c>
      <c r="E132" s="149" t="s">
        <v>110</v>
      </c>
      <c r="F132" s="212">
        <f t="shared" si="1"/>
        <v>1800000</v>
      </c>
      <c r="W132"/>
      <c r="X132"/>
      <c r="Y132"/>
      <c r="Z132"/>
    </row>
    <row r="133" spans="3:26" x14ac:dyDescent="0.25">
      <c r="C133" s="45" t="s">
        <v>292</v>
      </c>
      <c r="D133" s="148">
        <v>30909</v>
      </c>
      <c r="E133" s="149" t="s">
        <v>110</v>
      </c>
      <c r="F133" s="212">
        <f t="shared" si="1"/>
        <v>1800000</v>
      </c>
      <c r="W133"/>
      <c r="X133"/>
      <c r="Y133"/>
      <c r="Z133"/>
    </row>
    <row r="134" spans="3:26" x14ac:dyDescent="0.25">
      <c r="C134" s="45" t="s">
        <v>293</v>
      </c>
      <c r="D134" s="148">
        <v>0</v>
      </c>
      <c r="E134" s="149" t="s">
        <v>110</v>
      </c>
      <c r="F134" s="212">
        <f t="shared" si="1"/>
        <v>1800000</v>
      </c>
      <c r="W134"/>
      <c r="X134"/>
      <c r="Y134"/>
      <c r="Z134"/>
    </row>
    <row r="135" spans="3:26" x14ac:dyDescent="0.25">
      <c r="C135" s="45" t="s">
        <v>294</v>
      </c>
      <c r="D135" s="148">
        <v>36912.410000000003</v>
      </c>
      <c r="E135" s="149" t="s">
        <v>110</v>
      </c>
      <c r="F135" s="212">
        <f t="shared" si="1"/>
        <v>1800000</v>
      </c>
      <c r="W135"/>
      <c r="X135"/>
      <c r="Y135"/>
      <c r="Z135"/>
    </row>
    <row r="136" spans="3:26" x14ac:dyDescent="0.25">
      <c r="C136" s="45" t="s">
        <v>295</v>
      </c>
      <c r="D136" s="148">
        <v>30906.66</v>
      </c>
      <c r="E136" s="149" t="s">
        <v>110</v>
      </c>
      <c r="F136" s="212">
        <f t="shared" si="1"/>
        <v>1800000</v>
      </c>
      <c r="W136"/>
      <c r="X136"/>
      <c r="Y136"/>
      <c r="Z136"/>
    </row>
    <row r="137" spans="3:26" x14ac:dyDescent="0.25">
      <c r="C137" s="45" t="s">
        <v>296</v>
      </c>
      <c r="D137" s="148">
        <v>12761.19</v>
      </c>
      <c r="E137" s="149" t="s">
        <v>110</v>
      </c>
      <c r="F137" s="212">
        <f t="shared" si="1"/>
        <v>1800000</v>
      </c>
      <c r="W137"/>
      <c r="X137"/>
      <c r="Y137"/>
      <c r="Z137"/>
    </row>
    <row r="138" spans="3:26" x14ac:dyDescent="0.25">
      <c r="C138" s="45" t="s">
        <v>297</v>
      </c>
      <c r="D138" s="148">
        <v>61743.72</v>
      </c>
      <c r="E138" s="149" t="s">
        <v>110</v>
      </c>
      <c r="F138" s="212">
        <f t="shared" si="1"/>
        <v>1800000</v>
      </c>
      <c r="W138"/>
      <c r="X138"/>
      <c r="Y138"/>
      <c r="Z138"/>
    </row>
    <row r="139" spans="3:26" x14ac:dyDescent="0.25">
      <c r="C139" s="150" t="s">
        <v>234</v>
      </c>
      <c r="D139" s="151">
        <f>17154.49*3</f>
        <v>51463.47</v>
      </c>
      <c r="E139" s="152" t="s">
        <v>109</v>
      </c>
      <c r="F139" s="212">
        <f t="shared" si="1"/>
        <v>1800000</v>
      </c>
      <c r="W139"/>
      <c r="X139"/>
      <c r="Y139"/>
      <c r="Z139"/>
    </row>
    <row r="140" spans="3:26" x14ac:dyDescent="0.25">
      <c r="C140" s="150" t="s">
        <v>235</v>
      </c>
      <c r="D140" s="151">
        <v>0</v>
      </c>
      <c r="E140" s="152" t="s">
        <v>109</v>
      </c>
      <c r="F140" s="212">
        <f t="shared" si="1"/>
        <v>1800000</v>
      </c>
      <c r="W140"/>
      <c r="X140"/>
      <c r="Y140"/>
      <c r="Z140"/>
    </row>
    <row r="141" spans="3:26" x14ac:dyDescent="0.25">
      <c r="C141" s="207" t="s">
        <v>236</v>
      </c>
      <c r="D141" s="208">
        <v>29390</v>
      </c>
      <c r="E141" s="209" t="s">
        <v>109</v>
      </c>
      <c r="F141" s="212">
        <f t="shared" si="1"/>
        <v>1800000</v>
      </c>
      <c r="W141"/>
      <c r="X141"/>
      <c r="Y141"/>
      <c r="Z141"/>
    </row>
    <row r="142" spans="3:26" x14ac:dyDescent="0.25">
      <c r="C142" s="150" t="s">
        <v>237</v>
      </c>
      <c r="D142" s="151">
        <v>2100</v>
      </c>
      <c r="E142" s="152" t="s">
        <v>109</v>
      </c>
      <c r="F142" s="212">
        <f t="shared" si="1"/>
        <v>1800000</v>
      </c>
      <c r="W142"/>
      <c r="X142"/>
      <c r="Y142"/>
      <c r="Z142"/>
    </row>
    <row r="143" spans="3:26" x14ac:dyDescent="0.25">
      <c r="C143" s="150" t="s">
        <v>238</v>
      </c>
      <c r="D143" s="151">
        <v>0</v>
      </c>
      <c r="E143" s="152" t="s">
        <v>109</v>
      </c>
      <c r="F143" s="212">
        <f t="shared" si="1"/>
        <v>1800000</v>
      </c>
      <c r="W143"/>
      <c r="X143"/>
      <c r="Y143"/>
      <c r="Z143"/>
    </row>
    <row r="144" spans="3:26" x14ac:dyDescent="0.25">
      <c r="C144" s="207" t="s">
        <v>239</v>
      </c>
      <c r="D144" s="151">
        <v>7500</v>
      </c>
      <c r="E144" s="152" t="s">
        <v>109</v>
      </c>
      <c r="F144" s="212">
        <f t="shared" si="1"/>
        <v>1800000</v>
      </c>
      <c r="W144"/>
      <c r="X144"/>
      <c r="Y144"/>
      <c r="Z144"/>
    </row>
    <row r="145" spans="3:26" x14ac:dyDescent="0.25">
      <c r="C145" s="150" t="s">
        <v>240</v>
      </c>
      <c r="D145" s="151">
        <v>11065</v>
      </c>
      <c r="E145" s="152" t="s">
        <v>109</v>
      </c>
      <c r="F145" s="212">
        <f t="shared" si="1"/>
        <v>1800000</v>
      </c>
      <c r="W145"/>
      <c r="X145"/>
      <c r="Y145"/>
      <c r="Z145"/>
    </row>
    <row r="146" spans="3:26" x14ac:dyDescent="0.25">
      <c r="C146" s="150" t="s">
        <v>241</v>
      </c>
      <c r="D146" s="151">
        <v>110534.42</v>
      </c>
      <c r="E146" s="152" t="s">
        <v>109</v>
      </c>
      <c r="F146" s="212">
        <f t="shared" si="1"/>
        <v>1800000</v>
      </c>
      <c r="W146"/>
      <c r="X146"/>
      <c r="Y146"/>
      <c r="Z146"/>
    </row>
    <row r="147" spans="3:26" x14ac:dyDescent="0.25">
      <c r="C147" s="207" t="s">
        <v>242</v>
      </c>
      <c r="D147" s="151">
        <f>11949*3</f>
        <v>35847</v>
      </c>
      <c r="E147" s="152" t="s">
        <v>109</v>
      </c>
      <c r="F147" s="212">
        <f t="shared" si="1"/>
        <v>1800000</v>
      </c>
      <c r="W147"/>
      <c r="X147"/>
      <c r="Y147"/>
      <c r="Z147"/>
    </row>
    <row r="148" spans="3:26" x14ac:dyDescent="0.25">
      <c r="C148" s="150" t="s">
        <v>243</v>
      </c>
      <c r="D148" s="151">
        <v>91408.5</v>
      </c>
      <c r="E148" s="152" t="s">
        <v>109</v>
      </c>
      <c r="F148" s="212">
        <f t="shared" ref="F148:F211" si="2">VLOOKUP(E148,$A$2:$B$5,2,0)</f>
        <v>1800000</v>
      </c>
      <c r="W148"/>
      <c r="X148"/>
      <c r="Y148"/>
      <c r="Z148"/>
    </row>
    <row r="149" spans="3:26" x14ac:dyDescent="0.25">
      <c r="C149" s="150" t="s">
        <v>244</v>
      </c>
      <c r="D149" s="151">
        <v>19593.05</v>
      </c>
      <c r="E149" s="152" t="s">
        <v>109</v>
      </c>
      <c r="F149" s="212">
        <f t="shared" si="2"/>
        <v>1800000</v>
      </c>
      <c r="W149"/>
      <c r="X149"/>
      <c r="Y149"/>
      <c r="Z149"/>
    </row>
    <row r="150" spans="3:26" x14ac:dyDescent="0.25">
      <c r="C150" s="207" t="s">
        <v>245</v>
      </c>
      <c r="D150" s="151">
        <v>25974.9</v>
      </c>
      <c r="E150" s="152" t="s">
        <v>109</v>
      </c>
      <c r="F150" s="212">
        <f t="shared" si="2"/>
        <v>1800000</v>
      </c>
      <c r="W150"/>
      <c r="X150"/>
      <c r="Y150"/>
      <c r="Z150"/>
    </row>
    <row r="151" spans="3:26" x14ac:dyDescent="0.25">
      <c r="C151" s="150" t="s">
        <v>246</v>
      </c>
      <c r="D151" s="151">
        <v>79800</v>
      </c>
      <c r="E151" s="152" t="s">
        <v>109</v>
      </c>
      <c r="F151" s="212">
        <f t="shared" si="2"/>
        <v>1800000</v>
      </c>
      <c r="W151"/>
      <c r="X151"/>
      <c r="Y151"/>
      <c r="Z151"/>
    </row>
    <row r="152" spans="3:26" x14ac:dyDescent="0.25">
      <c r="C152" s="150" t="s">
        <v>247</v>
      </c>
      <c r="D152" s="151">
        <v>3900</v>
      </c>
      <c r="E152" s="152" t="s">
        <v>109</v>
      </c>
      <c r="F152" s="212">
        <f t="shared" si="2"/>
        <v>1800000</v>
      </c>
      <c r="W152"/>
      <c r="X152"/>
      <c r="Y152"/>
      <c r="Z152"/>
    </row>
    <row r="153" spans="3:26" x14ac:dyDescent="0.25">
      <c r="C153" s="207" t="s">
        <v>248</v>
      </c>
      <c r="D153" s="151">
        <v>6300</v>
      </c>
      <c r="E153" s="152" t="s">
        <v>109</v>
      </c>
      <c r="F153" s="212">
        <f t="shared" si="2"/>
        <v>1800000</v>
      </c>
      <c r="W153"/>
      <c r="X153"/>
      <c r="Y153"/>
      <c r="Z153"/>
    </row>
    <row r="154" spans="3:26" x14ac:dyDescent="0.25">
      <c r="C154" s="150" t="s">
        <v>249</v>
      </c>
      <c r="D154" s="151">
        <v>59463.87</v>
      </c>
      <c r="E154" s="152" t="s">
        <v>109</v>
      </c>
      <c r="F154" s="212">
        <f t="shared" si="2"/>
        <v>1800000</v>
      </c>
      <c r="W154"/>
      <c r="X154"/>
      <c r="Y154"/>
      <c r="Z154"/>
    </row>
    <row r="155" spans="3:26" x14ac:dyDescent="0.25">
      <c r="C155" s="150" t="s">
        <v>250</v>
      </c>
      <c r="D155" s="151">
        <v>62771.490000000005</v>
      </c>
      <c r="E155" s="152" t="s">
        <v>109</v>
      </c>
      <c r="F155" s="212">
        <f t="shared" si="2"/>
        <v>1800000</v>
      </c>
      <c r="W155"/>
      <c r="X155"/>
      <c r="Y155"/>
      <c r="Z155"/>
    </row>
    <row r="156" spans="3:26" x14ac:dyDescent="0.25">
      <c r="C156" s="207" t="s">
        <v>251</v>
      </c>
      <c r="D156" s="151">
        <v>4699.7999999999993</v>
      </c>
      <c r="E156" s="152" t="s">
        <v>109</v>
      </c>
      <c r="F156" s="212">
        <f t="shared" si="2"/>
        <v>1800000</v>
      </c>
      <c r="W156"/>
      <c r="X156"/>
      <c r="Y156"/>
      <c r="Z156"/>
    </row>
    <row r="157" spans="3:26" x14ac:dyDescent="0.25">
      <c r="C157" s="150" t="s">
        <v>252</v>
      </c>
      <c r="D157" s="151">
        <v>16227.900000000001</v>
      </c>
      <c r="E157" s="152" t="s">
        <v>109</v>
      </c>
      <c r="F157" s="212">
        <f t="shared" si="2"/>
        <v>1800000</v>
      </c>
      <c r="W157"/>
      <c r="X157"/>
      <c r="Y157"/>
      <c r="Z157"/>
    </row>
    <row r="158" spans="3:26" x14ac:dyDescent="0.25">
      <c r="C158" s="150" t="s">
        <v>253</v>
      </c>
      <c r="D158" s="151">
        <v>0</v>
      </c>
      <c r="E158" s="152" t="s">
        <v>109</v>
      </c>
      <c r="F158" s="212">
        <f t="shared" si="2"/>
        <v>1800000</v>
      </c>
      <c r="W158"/>
      <c r="X158"/>
      <c r="Y158"/>
      <c r="Z158"/>
    </row>
    <row r="159" spans="3:26" x14ac:dyDescent="0.25">
      <c r="C159" s="207" t="s">
        <v>254</v>
      </c>
      <c r="D159" s="151">
        <v>17905.240000000002</v>
      </c>
      <c r="E159" s="152" t="s">
        <v>109</v>
      </c>
      <c r="F159" s="212">
        <f t="shared" si="2"/>
        <v>1800000</v>
      </c>
      <c r="W159"/>
      <c r="X159"/>
      <c r="Y159"/>
      <c r="Z159"/>
    </row>
    <row r="160" spans="3:26" x14ac:dyDescent="0.25">
      <c r="C160" s="150" t="s">
        <v>255</v>
      </c>
      <c r="D160" s="151">
        <v>0</v>
      </c>
      <c r="E160" s="152" t="s">
        <v>109</v>
      </c>
      <c r="F160" s="212">
        <f t="shared" si="2"/>
        <v>1800000</v>
      </c>
      <c r="W160"/>
      <c r="X160"/>
      <c r="Y160"/>
      <c r="Z160"/>
    </row>
    <row r="161" spans="3:26" x14ac:dyDescent="0.25">
      <c r="C161" s="150" t="s">
        <v>256</v>
      </c>
      <c r="D161" s="151">
        <v>66603.11</v>
      </c>
      <c r="E161" s="152" t="s">
        <v>109</v>
      </c>
      <c r="F161" s="212">
        <f t="shared" si="2"/>
        <v>1800000</v>
      </c>
      <c r="W161"/>
      <c r="X161"/>
      <c r="Y161"/>
      <c r="Z161"/>
    </row>
    <row r="162" spans="3:26" x14ac:dyDescent="0.25">
      <c r="C162" s="207" t="s">
        <v>257</v>
      </c>
      <c r="D162" s="151">
        <v>0</v>
      </c>
      <c r="E162" s="152" t="s">
        <v>109</v>
      </c>
      <c r="F162" s="212">
        <f t="shared" si="2"/>
        <v>1800000</v>
      </c>
      <c r="W162"/>
      <c r="X162"/>
      <c r="Y162"/>
      <c r="Z162"/>
    </row>
    <row r="163" spans="3:26" x14ac:dyDescent="0.25">
      <c r="C163" s="150" t="s">
        <v>258</v>
      </c>
      <c r="D163" s="151">
        <v>6228.33</v>
      </c>
      <c r="E163" s="152" t="s">
        <v>109</v>
      </c>
      <c r="F163" s="212">
        <f t="shared" si="2"/>
        <v>1800000</v>
      </c>
      <c r="W163"/>
      <c r="X163"/>
      <c r="Y163"/>
      <c r="Z163"/>
    </row>
    <row r="164" spans="3:26" x14ac:dyDescent="0.25">
      <c r="C164" s="150" t="s">
        <v>259</v>
      </c>
      <c r="D164" s="151">
        <v>0</v>
      </c>
      <c r="E164" s="152" t="s">
        <v>109</v>
      </c>
      <c r="F164" s="212">
        <f t="shared" si="2"/>
        <v>1800000</v>
      </c>
      <c r="W164"/>
      <c r="X164"/>
      <c r="Y164"/>
      <c r="Z164"/>
    </row>
    <row r="165" spans="3:26" x14ac:dyDescent="0.25">
      <c r="C165" s="207" t="s">
        <v>260</v>
      </c>
      <c r="D165" s="151">
        <v>5462.5</v>
      </c>
      <c r="E165" s="152" t="s">
        <v>109</v>
      </c>
      <c r="F165" s="212">
        <f t="shared" si="2"/>
        <v>1800000</v>
      </c>
      <c r="W165"/>
      <c r="X165"/>
      <c r="Y165"/>
      <c r="Z165"/>
    </row>
    <row r="166" spans="3:26" x14ac:dyDescent="0.25">
      <c r="C166" s="150" t="s">
        <v>261</v>
      </c>
      <c r="D166" s="151">
        <v>4500</v>
      </c>
      <c r="E166" s="152" t="s">
        <v>109</v>
      </c>
      <c r="F166" s="212">
        <f t="shared" si="2"/>
        <v>1800000</v>
      </c>
      <c r="W166"/>
      <c r="X166"/>
      <c r="Y166"/>
      <c r="Z166"/>
    </row>
    <row r="167" spans="3:26" x14ac:dyDescent="0.25">
      <c r="C167" s="150" t="s">
        <v>262</v>
      </c>
      <c r="D167" s="151">
        <v>73984.680000000008</v>
      </c>
      <c r="E167" s="152" t="s">
        <v>109</v>
      </c>
      <c r="F167" s="212">
        <f t="shared" si="2"/>
        <v>1800000</v>
      </c>
      <c r="W167"/>
      <c r="X167"/>
      <c r="Y167"/>
      <c r="Z167"/>
    </row>
    <row r="168" spans="3:26" x14ac:dyDescent="0.25">
      <c r="C168" s="207" t="s">
        <v>263</v>
      </c>
      <c r="D168" s="151">
        <v>0</v>
      </c>
      <c r="E168" s="152" t="s">
        <v>109</v>
      </c>
      <c r="F168" s="212">
        <f t="shared" si="2"/>
        <v>1800000</v>
      </c>
      <c r="W168"/>
      <c r="X168"/>
      <c r="Y168"/>
      <c r="Z168"/>
    </row>
    <row r="169" spans="3:26" x14ac:dyDescent="0.25">
      <c r="C169" s="150" t="s">
        <v>264</v>
      </c>
      <c r="D169" s="151">
        <v>6148.92</v>
      </c>
      <c r="E169" s="152" t="s">
        <v>109</v>
      </c>
      <c r="F169" s="212">
        <f t="shared" si="2"/>
        <v>1800000</v>
      </c>
      <c r="W169"/>
      <c r="X169"/>
      <c r="Y169"/>
      <c r="Z169"/>
    </row>
    <row r="170" spans="3:26" x14ac:dyDescent="0.25">
      <c r="C170" s="150" t="s">
        <v>265</v>
      </c>
      <c r="D170" s="151">
        <v>29170</v>
      </c>
      <c r="E170" s="152" t="s">
        <v>109</v>
      </c>
      <c r="F170" s="212">
        <f t="shared" si="2"/>
        <v>1800000</v>
      </c>
      <c r="W170"/>
      <c r="X170"/>
      <c r="Y170"/>
      <c r="Z170"/>
    </row>
    <row r="171" spans="3:26" x14ac:dyDescent="0.25">
      <c r="C171" s="207" t="s">
        <v>266</v>
      </c>
      <c r="D171" s="151">
        <v>21424.98</v>
      </c>
      <c r="E171" s="152" t="s">
        <v>109</v>
      </c>
      <c r="F171" s="212">
        <f t="shared" si="2"/>
        <v>1800000</v>
      </c>
      <c r="W171"/>
      <c r="X171"/>
      <c r="Y171"/>
      <c r="Z171"/>
    </row>
    <row r="172" spans="3:26" x14ac:dyDescent="0.25">
      <c r="C172" s="150" t="s">
        <v>267</v>
      </c>
      <c r="D172" s="151">
        <f>(6005.56*3)+(15561*2)</f>
        <v>49138.68</v>
      </c>
      <c r="E172" s="152" t="s">
        <v>109</v>
      </c>
      <c r="F172" s="212">
        <f t="shared" si="2"/>
        <v>1800000</v>
      </c>
      <c r="W172"/>
      <c r="X172"/>
      <c r="Y172"/>
      <c r="Z172"/>
    </row>
    <row r="173" spans="3:26" x14ac:dyDescent="0.25">
      <c r="C173" s="150" t="s">
        <v>268</v>
      </c>
      <c r="D173" s="151">
        <v>22154.62</v>
      </c>
      <c r="E173" s="152" t="s">
        <v>109</v>
      </c>
      <c r="F173" s="212">
        <f t="shared" si="2"/>
        <v>1800000</v>
      </c>
      <c r="W173"/>
      <c r="X173"/>
      <c r="Y173"/>
      <c r="Z173"/>
    </row>
    <row r="174" spans="3:26" x14ac:dyDescent="0.25">
      <c r="C174" s="207" t="s">
        <v>269</v>
      </c>
      <c r="D174" s="151">
        <v>18382.5</v>
      </c>
      <c r="E174" s="152" t="s">
        <v>109</v>
      </c>
      <c r="F174" s="212">
        <f t="shared" si="2"/>
        <v>1800000</v>
      </c>
      <c r="W174"/>
      <c r="X174"/>
      <c r="Y174"/>
      <c r="Z174"/>
    </row>
    <row r="175" spans="3:26" x14ac:dyDescent="0.25">
      <c r="C175" s="150" t="s">
        <v>270</v>
      </c>
      <c r="D175" s="151">
        <v>80407.09</v>
      </c>
      <c r="E175" s="152" t="s">
        <v>109</v>
      </c>
      <c r="F175" s="212">
        <f t="shared" si="2"/>
        <v>1800000</v>
      </c>
      <c r="W175"/>
      <c r="X175"/>
      <c r="Y175"/>
      <c r="Z175"/>
    </row>
    <row r="176" spans="3:26" x14ac:dyDescent="0.25">
      <c r="C176" s="150" t="s">
        <v>271</v>
      </c>
      <c r="D176" s="151">
        <v>55973.35</v>
      </c>
      <c r="E176" s="152" t="s">
        <v>109</v>
      </c>
      <c r="F176" s="212">
        <f t="shared" si="2"/>
        <v>1800000</v>
      </c>
      <c r="W176"/>
      <c r="X176"/>
      <c r="Y176"/>
      <c r="Z176"/>
    </row>
    <row r="177" spans="3:26" x14ac:dyDescent="0.25">
      <c r="C177" s="207" t="s">
        <v>272</v>
      </c>
      <c r="D177" s="151">
        <v>11849.76</v>
      </c>
      <c r="E177" s="152" t="s">
        <v>109</v>
      </c>
      <c r="F177" s="212">
        <f t="shared" si="2"/>
        <v>1800000</v>
      </c>
      <c r="W177"/>
      <c r="X177"/>
      <c r="Y177"/>
      <c r="Z177"/>
    </row>
    <row r="178" spans="3:26" x14ac:dyDescent="0.25">
      <c r="C178" s="150" t="s">
        <v>273</v>
      </c>
      <c r="D178" s="151">
        <v>20384.990000000002</v>
      </c>
      <c r="E178" s="152" t="s">
        <v>109</v>
      </c>
      <c r="F178" s="212">
        <f t="shared" si="2"/>
        <v>1800000</v>
      </c>
      <c r="W178"/>
      <c r="X178"/>
      <c r="Y178"/>
      <c r="Z178"/>
    </row>
    <row r="179" spans="3:26" x14ac:dyDescent="0.25">
      <c r="C179" s="150" t="s">
        <v>274</v>
      </c>
      <c r="D179" s="151">
        <v>47790.48</v>
      </c>
      <c r="E179" s="152" t="s">
        <v>109</v>
      </c>
      <c r="F179" s="212">
        <f t="shared" si="2"/>
        <v>1800000</v>
      </c>
      <c r="W179"/>
      <c r="X179"/>
      <c r="Y179"/>
      <c r="Z179"/>
    </row>
    <row r="180" spans="3:26" x14ac:dyDescent="0.25">
      <c r="C180" s="207" t="s">
        <v>275</v>
      </c>
      <c r="D180" s="151">
        <v>31621</v>
      </c>
      <c r="E180" s="152" t="s">
        <v>109</v>
      </c>
      <c r="F180" s="212">
        <f t="shared" si="2"/>
        <v>1800000</v>
      </c>
      <c r="W180"/>
      <c r="X180"/>
      <c r="Y180"/>
      <c r="Z180"/>
    </row>
    <row r="181" spans="3:26" x14ac:dyDescent="0.25">
      <c r="C181" s="150" t="s">
        <v>276</v>
      </c>
      <c r="D181" s="151">
        <v>28812.27</v>
      </c>
      <c r="E181" s="152" t="s">
        <v>109</v>
      </c>
      <c r="F181" s="212">
        <f t="shared" si="2"/>
        <v>1800000</v>
      </c>
      <c r="W181"/>
      <c r="X181"/>
      <c r="Y181"/>
      <c r="Z181"/>
    </row>
    <row r="182" spans="3:26" x14ac:dyDescent="0.25">
      <c r="C182" s="150" t="s">
        <v>277</v>
      </c>
      <c r="D182" s="151">
        <v>7982.19</v>
      </c>
      <c r="E182" s="152" t="s">
        <v>109</v>
      </c>
      <c r="F182" s="212">
        <f t="shared" si="2"/>
        <v>1800000</v>
      </c>
      <c r="W182"/>
      <c r="X182"/>
      <c r="Y182"/>
      <c r="Z182"/>
    </row>
    <row r="183" spans="3:26" x14ac:dyDescent="0.25">
      <c r="C183" s="207" t="s">
        <v>278</v>
      </c>
      <c r="D183" s="151">
        <v>11633.91</v>
      </c>
      <c r="E183" s="152" t="s">
        <v>109</v>
      </c>
      <c r="F183" s="212">
        <f t="shared" si="2"/>
        <v>1800000</v>
      </c>
      <c r="W183"/>
      <c r="X183"/>
      <c r="Y183"/>
      <c r="Z183"/>
    </row>
    <row r="184" spans="3:26" x14ac:dyDescent="0.25">
      <c r="C184" s="150" t="s">
        <v>279</v>
      </c>
      <c r="D184" s="151">
        <v>11633.91</v>
      </c>
      <c r="E184" s="152" t="s">
        <v>109</v>
      </c>
      <c r="F184" s="212">
        <f t="shared" si="2"/>
        <v>1800000</v>
      </c>
      <c r="W184"/>
      <c r="X184"/>
      <c r="Y184"/>
      <c r="Z184"/>
    </row>
    <row r="185" spans="3:26" x14ac:dyDescent="0.25">
      <c r="C185" s="150" t="s">
        <v>280</v>
      </c>
      <c r="D185" s="151">
        <v>26145</v>
      </c>
      <c r="E185" s="152" t="s">
        <v>109</v>
      </c>
      <c r="F185" s="212">
        <f t="shared" si="2"/>
        <v>1800000</v>
      </c>
      <c r="W185"/>
      <c r="X185"/>
      <c r="Y185"/>
      <c r="Z185"/>
    </row>
    <row r="186" spans="3:26" x14ac:dyDescent="0.25">
      <c r="C186" s="207" t="s">
        <v>281</v>
      </c>
      <c r="D186" s="151">
        <v>15475.38</v>
      </c>
      <c r="E186" s="152" t="s">
        <v>109</v>
      </c>
      <c r="F186" s="212">
        <f t="shared" si="2"/>
        <v>1800000</v>
      </c>
      <c r="W186"/>
      <c r="X186"/>
      <c r="Y186"/>
      <c r="Z186"/>
    </row>
    <row r="187" spans="3:26" x14ac:dyDescent="0.25">
      <c r="C187" s="150" t="s">
        <v>282</v>
      </c>
      <c r="D187" s="151">
        <v>0</v>
      </c>
      <c r="E187" s="152" t="s">
        <v>109</v>
      </c>
      <c r="F187" s="212">
        <f t="shared" si="2"/>
        <v>1800000</v>
      </c>
      <c r="W187"/>
      <c r="X187"/>
      <c r="Y187"/>
      <c r="Z187"/>
    </row>
    <row r="188" spans="3:26" x14ac:dyDescent="0.25">
      <c r="C188" s="150" t="s">
        <v>283</v>
      </c>
      <c r="D188" s="151">
        <v>8637</v>
      </c>
      <c r="E188" s="152" t="s">
        <v>109</v>
      </c>
      <c r="F188" s="212">
        <f t="shared" si="2"/>
        <v>1800000</v>
      </c>
      <c r="W188"/>
      <c r="X188"/>
      <c r="Y188"/>
      <c r="Z188"/>
    </row>
    <row r="189" spans="3:26" x14ac:dyDescent="0.25">
      <c r="C189" s="207" t="s">
        <v>284</v>
      </c>
      <c r="D189" s="151">
        <v>24000</v>
      </c>
      <c r="E189" s="152" t="s">
        <v>109</v>
      </c>
      <c r="F189" s="212">
        <f t="shared" si="2"/>
        <v>1800000</v>
      </c>
      <c r="W189"/>
      <c r="X189"/>
      <c r="Y189"/>
      <c r="Z189"/>
    </row>
    <row r="190" spans="3:26" x14ac:dyDescent="0.25">
      <c r="C190" s="150" t="s">
        <v>285</v>
      </c>
      <c r="D190" s="151">
        <v>0</v>
      </c>
      <c r="E190" s="152" t="s">
        <v>109</v>
      </c>
      <c r="F190" s="212">
        <f t="shared" si="2"/>
        <v>1800000</v>
      </c>
      <c r="W190"/>
      <c r="X190"/>
      <c r="Y190"/>
      <c r="Z190"/>
    </row>
    <row r="191" spans="3:26" x14ac:dyDescent="0.25">
      <c r="C191" s="150" t="s">
        <v>286</v>
      </c>
      <c r="D191" s="151">
        <v>37334.01</v>
      </c>
      <c r="E191" s="152" t="s">
        <v>109</v>
      </c>
      <c r="F191" s="212">
        <f t="shared" si="2"/>
        <v>1800000</v>
      </c>
      <c r="W191"/>
      <c r="X191"/>
      <c r="Y191"/>
      <c r="Z191"/>
    </row>
    <row r="192" spans="3:26" x14ac:dyDescent="0.25">
      <c r="C192" s="207" t="s">
        <v>287</v>
      </c>
      <c r="D192" s="151">
        <v>49647.6</v>
      </c>
      <c r="E192" s="152" t="s">
        <v>109</v>
      </c>
      <c r="F192" s="212">
        <f t="shared" si="2"/>
        <v>1800000</v>
      </c>
      <c r="W192"/>
      <c r="X192"/>
      <c r="Y192"/>
      <c r="Z192"/>
    </row>
    <row r="193" spans="3:26" x14ac:dyDescent="0.25">
      <c r="C193" s="150" t="s">
        <v>288</v>
      </c>
      <c r="D193" s="151">
        <v>12973.88</v>
      </c>
      <c r="E193" s="152" t="s">
        <v>109</v>
      </c>
      <c r="F193" s="212">
        <f t="shared" si="2"/>
        <v>1800000</v>
      </c>
      <c r="W193"/>
      <c r="X193"/>
      <c r="Y193"/>
      <c r="Z193"/>
    </row>
    <row r="194" spans="3:26" x14ac:dyDescent="0.25">
      <c r="C194" s="150" t="s">
        <v>289</v>
      </c>
      <c r="D194" s="151">
        <v>61743.72</v>
      </c>
      <c r="E194" s="152" t="s">
        <v>109</v>
      </c>
      <c r="F194" s="212">
        <f t="shared" si="2"/>
        <v>1800000</v>
      </c>
      <c r="W194"/>
      <c r="X194"/>
      <c r="Y194"/>
      <c r="Z194"/>
    </row>
    <row r="195" spans="3:26" x14ac:dyDescent="0.25">
      <c r="C195" s="153" t="s">
        <v>234</v>
      </c>
      <c r="D195" s="154">
        <v>51463.47</v>
      </c>
      <c r="E195" s="155" t="s">
        <v>111</v>
      </c>
      <c r="F195" s="212">
        <f t="shared" si="2"/>
        <v>1800000</v>
      </c>
      <c r="W195"/>
      <c r="X195"/>
      <c r="Y195"/>
      <c r="Z195"/>
    </row>
    <row r="196" spans="3:26" x14ac:dyDescent="0.25">
      <c r="C196" s="153" t="s">
        <v>235</v>
      </c>
      <c r="D196" s="154">
        <v>0</v>
      </c>
      <c r="E196" s="155" t="s">
        <v>111</v>
      </c>
      <c r="F196" s="212">
        <f t="shared" si="2"/>
        <v>1800000</v>
      </c>
      <c r="W196"/>
      <c r="X196"/>
      <c r="Y196"/>
      <c r="Z196"/>
    </row>
    <row r="197" spans="3:26" x14ac:dyDescent="0.25">
      <c r="C197" s="204" t="s">
        <v>236</v>
      </c>
      <c r="D197" s="205">
        <v>10350</v>
      </c>
      <c r="E197" s="206" t="s">
        <v>111</v>
      </c>
      <c r="F197" s="212">
        <f t="shared" si="2"/>
        <v>1800000</v>
      </c>
      <c r="W197"/>
      <c r="X197"/>
      <c r="Y197"/>
      <c r="Z197"/>
    </row>
    <row r="198" spans="3:26" x14ac:dyDescent="0.25">
      <c r="C198" s="153" t="s">
        <v>237</v>
      </c>
      <c r="D198" s="154">
        <v>2100</v>
      </c>
      <c r="E198" s="155" t="s">
        <v>111</v>
      </c>
      <c r="F198" s="212">
        <f t="shared" si="2"/>
        <v>1800000</v>
      </c>
      <c r="W198"/>
      <c r="X198"/>
      <c r="Y198"/>
      <c r="Z198"/>
    </row>
    <row r="199" spans="3:26" x14ac:dyDescent="0.25">
      <c r="C199" s="153" t="s">
        <v>238</v>
      </c>
      <c r="D199" s="154">
        <v>0</v>
      </c>
      <c r="E199" s="155" t="s">
        <v>111</v>
      </c>
      <c r="F199" s="212">
        <f t="shared" si="2"/>
        <v>1800000</v>
      </c>
      <c r="W199"/>
      <c r="X199"/>
      <c r="Y199"/>
      <c r="Z199"/>
    </row>
    <row r="200" spans="3:26" x14ac:dyDescent="0.25">
      <c r="C200" s="204" t="s">
        <v>239</v>
      </c>
      <c r="D200" s="154">
        <v>7500</v>
      </c>
      <c r="E200" s="155" t="s">
        <v>111</v>
      </c>
      <c r="F200" s="212">
        <f t="shared" si="2"/>
        <v>1800000</v>
      </c>
      <c r="W200"/>
      <c r="X200"/>
      <c r="Y200"/>
      <c r="Z200"/>
    </row>
    <row r="201" spans="3:26" x14ac:dyDescent="0.25">
      <c r="C201" s="153" t="s">
        <v>240</v>
      </c>
      <c r="D201" s="154">
        <v>0</v>
      </c>
      <c r="E201" s="155" t="s">
        <v>111</v>
      </c>
      <c r="F201" s="212">
        <f t="shared" si="2"/>
        <v>1800000</v>
      </c>
      <c r="W201"/>
      <c r="X201"/>
      <c r="Y201"/>
      <c r="Z201"/>
    </row>
    <row r="202" spans="3:26" x14ac:dyDescent="0.25">
      <c r="C202" s="153" t="s">
        <v>241</v>
      </c>
      <c r="D202" s="154">
        <v>38030.82</v>
      </c>
      <c r="E202" s="155" t="s">
        <v>111</v>
      </c>
      <c r="F202" s="212">
        <f t="shared" si="2"/>
        <v>1800000</v>
      </c>
      <c r="W202"/>
      <c r="X202"/>
      <c r="Y202"/>
      <c r="Z202"/>
    </row>
    <row r="203" spans="3:26" x14ac:dyDescent="0.25">
      <c r="C203" s="204" t="s">
        <v>242</v>
      </c>
      <c r="D203" s="154">
        <v>35847</v>
      </c>
      <c r="E203" s="155" t="s">
        <v>111</v>
      </c>
      <c r="F203" s="212">
        <f t="shared" si="2"/>
        <v>1800000</v>
      </c>
      <c r="W203"/>
      <c r="X203"/>
      <c r="Y203"/>
      <c r="Z203"/>
    </row>
    <row r="204" spans="3:26" x14ac:dyDescent="0.25">
      <c r="C204" s="153" t="s">
        <v>243</v>
      </c>
      <c r="D204" s="154">
        <v>86513.03</v>
      </c>
      <c r="E204" s="155" t="s">
        <v>111</v>
      </c>
      <c r="F204" s="212">
        <f t="shared" si="2"/>
        <v>1800000</v>
      </c>
      <c r="W204"/>
      <c r="X204"/>
      <c r="Y204"/>
      <c r="Z204"/>
    </row>
    <row r="205" spans="3:26" x14ac:dyDescent="0.25">
      <c r="C205" s="153" t="s">
        <v>244</v>
      </c>
      <c r="D205" s="154">
        <v>20235.45</v>
      </c>
      <c r="E205" s="155" t="s">
        <v>111</v>
      </c>
      <c r="F205" s="212">
        <f t="shared" si="2"/>
        <v>1800000</v>
      </c>
      <c r="W205"/>
      <c r="X205"/>
      <c r="Y205"/>
      <c r="Z205"/>
    </row>
    <row r="206" spans="3:26" x14ac:dyDescent="0.25">
      <c r="C206" s="204" t="s">
        <v>245</v>
      </c>
      <c r="D206" s="154">
        <v>25974.9</v>
      </c>
      <c r="E206" s="155" t="s">
        <v>111</v>
      </c>
      <c r="F206" s="212">
        <f t="shared" si="2"/>
        <v>1800000</v>
      </c>
      <c r="W206"/>
      <c r="X206"/>
      <c r="Y206"/>
      <c r="Z206"/>
    </row>
    <row r="207" spans="3:26" x14ac:dyDescent="0.25">
      <c r="C207" s="153" t="s">
        <v>246</v>
      </c>
      <c r="D207" s="154">
        <v>79800</v>
      </c>
      <c r="E207" s="155" t="s">
        <v>111</v>
      </c>
      <c r="F207" s="212">
        <f t="shared" si="2"/>
        <v>1800000</v>
      </c>
      <c r="W207"/>
      <c r="X207"/>
      <c r="Y207"/>
      <c r="Z207"/>
    </row>
    <row r="208" spans="3:26" x14ac:dyDescent="0.25">
      <c r="C208" s="153" t="s">
        <v>247</v>
      </c>
      <c r="D208" s="154">
        <v>3900</v>
      </c>
      <c r="E208" s="155" t="s">
        <v>111</v>
      </c>
      <c r="F208" s="212">
        <f t="shared" si="2"/>
        <v>1800000</v>
      </c>
      <c r="W208"/>
      <c r="X208"/>
      <c r="Y208"/>
      <c r="Z208"/>
    </row>
    <row r="209" spans="3:26" x14ac:dyDescent="0.25">
      <c r="C209" s="204" t="s">
        <v>248</v>
      </c>
      <c r="D209" s="154">
        <v>6300</v>
      </c>
      <c r="E209" s="155" t="s">
        <v>111</v>
      </c>
      <c r="F209" s="212">
        <f t="shared" si="2"/>
        <v>1800000</v>
      </c>
      <c r="W209"/>
      <c r="X209"/>
      <c r="Y209"/>
      <c r="Z209"/>
    </row>
    <row r="210" spans="3:26" x14ac:dyDescent="0.25">
      <c r="C210" s="153" t="s">
        <v>249</v>
      </c>
      <c r="D210" s="154">
        <v>59463.87</v>
      </c>
      <c r="E210" s="155" t="s">
        <v>111</v>
      </c>
      <c r="F210" s="212">
        <f t="shared" si="2"/>
        <v>1800000</v>
      </c>
      <c r="W210"/>
      <c r="X210"/>
      <c r="Y210"/>
      <c r="Z210"/>
    </row>
    <row r="211" spans="3:26" x14ac:dyDescent="0.25">
      <c r="C211" s="153" t="s">
        <v>250</v>
      </c>
      <c r="D211" s="154">
        <v>64229.83</v>
      </c>
      <c r="E211" s="155" t="s">
        <v>111</v>
      </c>
      <c r="F211" s="212">
        <f t="shared" si="2"/>
        <v>1800000</v>
      </c>
      <c r="W211"/>
      <c r="X211"/>
      <c r="Y211"/>
      <c r="Z211"/>
    </row>
    <row r="212" spans="3:26" x14ac:dyDescent="0.25">
      <c r="C212" s="204" t="s">
        <v>251</v>
      </c>
      <c r="D212" s="154">
        <v>4934.79</v>
      </c>
      <c r="E212" s="155" t="s">
        <v>111</v>
      </c>
      <c r="F212" s="212">
        <f t="shared" ref="F212:F250" si="3">VLOOKUP(E212,$A$2:$B$5,2,0)</f>
        <v>1800000</v>
      </c>
      <c r="W212"/>
      <c r="X212"/>
      <c r="Y212"/>
      <c r="Z212"/>
    </row>
    <row r="213" spans="3:26" x14ac:dyDescent="0.25">
      <c r="C213" s="153" t="s">
        <v>252</v>
      </c>
      <c r="D213" s="154">
        <f>2999.3*3</f>
        <v>8997.9000000000015</v>
      </c>
      <c r="E213" s="155" t="s">
        <v>111</v>
      </c>
      <c r="F213" s="212">
        <f t="shared" si="3"/>
        <v>1800000</v>
      </c>
      <c r="W213"/>
      <c r="X213"/>
      <c r="Y213"/>
      <c r="Z213"/>
    </row>
    <row r="214" spans="3:26" x14ac:dyDescent="0.25">
      <c r="C214" s="153" t="s">
        <v>253</v>
      </c>
      <c r="D214" s="154">
        <v>0</v>
      </c>
      <c r="E214" s="155" t="s">
        <v>111</v>
      </c>
      <c r="F214" s="212">
        <f t="shared" si="3"/>
        <v>1800000</v>
      </c>
      <c r="W214"/>
      <c r="X214"/>
      <c r="Y214"/>
      <c r="Z214"/>
    </row>
    <row r="215" spans="3:26" x14ac:dyDescent="0.25">
      <c r="C215" s="204" t="s">
        <v>254</v>
      </c>
      <c r="D215" s="154">
        <v>18194.04</v>
      </c>
      <c r="E215" s="155" t="s">
        <v>111</v>
      </c>
      <c r="F215" s="212">
        <f t="shared" si="3"/>
        <v>1800000</v>
      </c>
      <c r="W215"/>
      <c r="X215"/>
      <c r="Y215"/>
      <c r="Z215"/>
    </row>
    <row r="216" spans="3:26" x14ac:dyDescent="0.25">
      <c r="C216" s="153" t="s">
        <v>255</v>
      </c>
      <c r="D216" s="154">
        <v>0</v>
      </c>
      <c r="E216" s="155" t="s">
        <v>111</v>
      </c>
      <c r="F216" s="212">
        <f t="shared" si="3"/>
        <v>1800000</v>
      </c>
      <c r="W216"/>
      <c r="X216"/>
      <c r="Y216"/>
      <c r="Z216"/>
    </row>
    <row r="217" spans="3:26" x14ac:dyDescent="0.25">
      <c r="C217" s="153" t="s">
        <v>256</v>
      </c>
      <c r="D217" s="154">
        <v>66935.61</v>
      </c>
      <c r="E217" s="155" t="s">
        <v>111</v>
      </c>
      <c r="F217" s="212">
        <f t="shared" si="3"/>
        <v>1800000</v>
      </c>
      <c r="W217"/>
      <c r="X217"/>
      <c r="Y217"/>
      <c r="Z217"/>
    </row>
    <row r="218" spans="3:26" x14ac:dyDescent="0.25">
      <c r="C218" s="204" t="s">
        <v>257</v>
      </c>
      <c r="D218" s="154">
        <v>0</v>
      </c>
      <c r="E218" s="155" t="s">
        <v>111</v>
      </c>
      <c r="F218" s="212">
        <f t="shared" si="3"/>
        <v>1800000</v>
      </c>
      <c r="W218"/>
      <c r="X218"/>
      <c r="Y218"/>
      <c r="Z218"/>
    </row>
    <row r="219" spans="3:26" x14ac:dyDescent="0.25">
      <c r="C219" s="153" t="s">
        <v>258</v>
      </c>
      <c r="D219" s="154">
        <v>6228.33</v>
      </c>
      <c r="E219" s="155" t="s">
        <v>111</v>
      </c>
      <c r="F219" s="212">
        <f t="shared" si="3"/>
        <v>1800000</v>
      </c>
      <c r="W219"/>
      <c r="X219"/>
      <c r="Y219"/>
      <c r="Z219"/>
    </row>
    <row r="220" spans="3:26" x14ac:dyDescent="0.25">
      <c r="C220" s="153" t="s">
        <v>259</v>
      </c>
      <c r="D220" s="154">
        <v>0</v>
      </c>
      <c r="E220" s="155" t="s">
        <v>111</v>
      </c>
      <c r="F220" s="212">
        <f t="shared" si="3"/>
        <v>1800000</v>
      </c>
      <c r="W220"/>
      <c r="X220"/>
      <c r="Y220"/>
      <c r="Z220"/>
    </row>
    <row r="221" spans="3:26" x14ac:dyDescent="0.25">
      <c r="C221" s="204" t="s">
        <v>260</v>
      </c>
      <c r="D221" s="154">
        <v>0</v>
      </c>
      <c r="E221" s="155" t="s">
        <v>111</v>
      </c>
      <c r="F221" s="212">
        <f t="shared" si="3"/>
        <v>1800000</v>
      </c>
      <c r="W221"/>
      <c r="X221"/>
      <c r="Y221"/>
      <c r="Z221"/>
    </row>
    <row r="222" spans="3:26" x14ac:dyDescent="0.25">
      <c r="C222" s="153" t="s">
        <v>261</v>
      </c>
      <c r="D222" s="154">
        <v>0</v>
      </c>
      <c r="E222" s="155" t="s">
        <v>111</v>
      </c>
      <c r="F222" s="212">
        <f t="shared" si="3"/>
        <v>1800000</v>
      </c>
      <c r="W222"/>
      <c r="X222"/>
      <c r="Y222"/>
      <c r="Z222"/>
    </row>
    <row r="223" spans="3:26" x14ac:dyDescent="0.25">
      <c r="C223" s="153" t="s">
        <v>262</v>
      </c>
      <c r="D223" s="154">
        <v>62367.14</v>
      </c>
      <c r="E223" s="155" t="s">
        <v>111</v>
      </c>
      <c r="F223" s="212">
        <f t="shared" si="3"/>
        <v>1800000</v>
      </c>
      <c r="W223"/>
      <c r="X223"/>
      <c r="Y223"/>
      <c r="Z223"/>
    </row>
    <row r="224" spans="3:26" x14ac:dyDescent="0.25">
      <c r="C224" s="204" t="s">
        <v>263</v>
      </c>
      <c r="D224" s="154">
        <v>0</v>
      </c>
      <c r="E224" s="155" t="s">
        <v>111</v>
      </c>
      <c r="F224" s="212">
        <f t="shared" si="3"/>
        <v>1800000</v>
      </c>
      <c r="W224"/>
      <c r="X224"/>
      <c r="Y224"/>
      <c r="Z224"/>
    </row>
    <row r="225" spans="3:26" x14ac:dyDescent="0.25">
      <c r="C225" s="153" t="s">
        <v>264</v>
      </c>
      <c r="D225" s="154">
        <f>1369.64*3</f>
        <v>4108.92</v>
      </c>
      <c r="E225" s="155" t="s">
        <v>111</v>
      </c>
      <c r="F225" s="212">
        <f t="shared" si="3"/>
        <v>1800000</v>
      </c>
      <c r="W225"/>
      <c r="X225"/>
      <c r="Y225"/>
      <c r="Z225"/>
    </row>
    <row r="226" spans="3:26" x14ac:dyDescent="0.25">
      <c r="C226" s="153" t="s">
        <v>265</v>
      </c>
      <c r="D226" s="154">
        <v>16920</v>
      </c>
      <c r="E226" s="155" t="s">
        <v>111</v>
      </c>
      <c r="F226" s="212">
        <f t="shared" si="3"/>
        <v>1800000</v>
      </c>
      <c r="W226"/>
      <c r="X226"/>
      <c r="Y226"/>
      <c r="Z226"/>
    </row>
    <row r="227" spans="3:26" x14ac:dyDescent="0.25">
      <c r="C227" s="204" t="s">
        <v>266</v>
      </c>
      <c r="D227" s="154">
        <v>16756.68</v>
      </c>
      <c r="E227" s="155" t="s">
        <v>111</v>
      </c>
      <c r="F227" s="212">
        <f t="shared" si="3"/>
        <v>1800000</v>
      </c>
      <c r="W227"/>
      <c r="X227"/>
      <c r="Y227"/>
      <c r="Z227"/>
    </row>
    <row r="228" spans="3:26" x14ac:dyDescent="0.25">
      <c r="C228" s="153" t="s">
        <v>267</v>
      </c>
      <c r="D228" s="154">
        <f>6005.56*3</f>
        <v>18016.68</v>
      </c>
      <c r="E228" s="155" t="s">
        <v>111</v>
      </c>
      <c r="F228" s="212">
        <f t="shared" si="3"/>
        <v>1800000</v>
      </c>
      <c r="W228"/>
      <c r="X228"/>
      <c r="Y228"/>
      <c r="Z228"/>
    </row>
    <row r="229" spans="3:26" x14ac:dyDescent="0.25">
      <c r="C229" s="153" t="s">
        <v>268</v>
      </c>
      <c r="D229" s="154">
        <v>12274.62</v>
      </c>
      <c r="E229" s="155" t="s">
        <v>111</v>
      </c>
      <c r="F229" s="212">
        <f t="shared" si="3"/>
        <v>1800000</v>
      </c>
      <c r="W229"/>
      <c r="X229"/>
      <c r="Y229"/>
      <c r="Z229"/>
    </row>
    <row r="230" spans="3:26" x14ac:dyDescent="0.25">
      <c r="C230" s="204" t="s">
        <v>269</v>
      </c>
      <c r="D230" s="154">
        <v>0</v>
      </c>
      <c r="E230" s="155" t="s">
        <v>111</v>
      </c>
      <c r="F230" s="212">
        <f t="shared" si="3"/>
        <v>1800000</v>
      </c>
      <c r="W230"/>
      <c r="X230"/>
      <c r="Y230"/>
      <c r="Z230"/>
    </row>
    <row r="231" spans="3:26" x14ac:dyDescent="0.25">
      <c r="C231" s="153" t="s">
        <v>270</v>
      </c>
      <c r="D231" s="154">
        <v>20902.89</v>
      </c>
      <c r="E231" s="155" t="s">
        <v>111</v>
      </c>
      <c r="F231" s="212">
        <f t="shared" si="3"/>
        <v>1800000</v>
      </c>
      <c r="W231"/>
      <c r="X231"/>
      <c r="Y231"/>
      <c r="Z231"/>
    </row>
    <row r="232" spans="3:26" x14ac:dyDescent="0.25">
      <c r="C232" s="153" t="s">
        <v>271</v>
      </c>
      <c r="D232" s="154">
        <v>23889.599999999999</v>
      </c>
      <c r="E232" s="155" t="s">
        <v>111</v>
      </c>
      <c r="F232" s="212">
        <f t="shared" si="3"/>
        <v>1800000</v>
      </c>
      <c r="W232"/>
      <c r="X232"/>
      <c r="Y232"/>
      <c r="Z232"/>
    </row>
    <row r="233" spans="3:26" x14ac:dyDescent="0.25">
      <c r="C233" s="204" t="s">
        <v>272</v>
      </c>
      <c r="D233" s="154">
        <v>11849.76</v>
      </c>
      <c r="E233" s="155" t="s">
        <v>111</v>
      </c>
      <c r="F233" s="212">
        <f t="shared" si="3"/>
        <v>1800000</v>
      </c>
      <c r="W233"/>
      <c r="X233"/>
      <c r="Y233"/>
      <c r="Z233"/>
    </row>
    <row r="234" spans="3:26" x14ac:dyDescent="0.25">
      <c r="C234" s="153" t="s">
        <v>273</v>
      </c>
      <c r="D234" s="154">
        <v>3588.99</v>
      </c>
      <c r="E234" s="155" t="s">
        <v>111</v>
      </c>
      <c r="F234" s="212">
        <f t="shared" si="3"/>
        <v>1800000</v>
      </c>
      <c r="W234"/>
      <c r="X234"/>
      <c r="Y234"/>
      <c r="Z234"/>
    </row>
    <row r="235" spans="3:26" x14ac:dyDescent="0.25">
      <c r="C235" s="153" t="s">
        <v>274</v>
      </c>
      <c r="D235" s="154">
        <v>7500</v>
      </c>
      <c r="E235" s="155" t="s">
        <v>111</v>
      </c>
      <c r="F235" s="212">
        <f t="shared" si="3"/>
        <v>1800000</v>
      </c>
      <c r="W235"/>
      <c r="X235"/>
      <c r="Y235"/>
      <c r="Z235"/>
    </row>
    <row r="236" spans="3:26" x14ac:dyDescent="0.25">
      <c r="C236" s="204" t="s">
        <v>275</v>
      </c>
      <c r="D236" s="154">
        <v>0</v>
      </c>
      <c r="E236" s="155" t="s">
        <v>111</v>
      </c>
      <c r="F236" s="212">
        <f t="shared" si="3"/>
        <v>1800000</v>
      </c>
      <c r="W236"/>
      <c r="X236"/>
      <c r="Y236"/>
      <c r="Z236"/>
    </row>
    <row r="237" spans="3:26" x14ac:dyDescent="0.25">
      <c r="C237" s="153" t="s">
        <v>276</v>
      </c>
      <c r="D237" s="154">
        <v>28812.27</v>
      </c>
      <c r="E237" s="155" t="s">
        <v>111</v>
      </c>
      <c r="F237" s="212">
        <f t="shared" si="3"/>
        <v>1800000</v>
      </c>
      <c r="W237"/>
      <c r="X237"/>
      <c r="Y237"/>
      <c r="Z237"/>
    </row>
    <row r="238" spans="3:26" x14ac:dyDescent="0.25">
      <c r="C238" s="153" t="s">
        <v>277</v>
      </c>
      <c r="D238" s="154">
        <v>7982.19</v>
      </c>
      <c r="E238" s="155" t="s">
        <v>111</v>
      </c>
      <c r="F238" s="212">
        <f t="shared" si="3"/>
        <v>1800000</v>
      </c>
      <c r="W238"/>
      <c r="X238"/>
      <c r="Y238"/>
      <c r="Z238"/>
    </row>
    <row r="239" spans="3:26" x14ac:dyDescent="0.25">
      <c r="C239" s="204" t="s">
        <v>278</v>
      </c>
      <c r="D239" s="154">
        <v>11633.91</v>
      </c>
      <c r="E239" s="155" t="s">
        <v>111</v>
      </c>
      <c r="F239" s="212">
        <f t="shared" si="3"/>
        <v>1800000</v>
      </c>
      <c r="W239"/>
      <c r="X239"/>
      <c r="Y239"/>
      <c r="Z239"/>
    </row>
    <row r="240" spans="3:26" x14ac:dyDescent="0.25">
      <c r="C240" s="153" t="s">
        <v>279</v>
      </c>
      <c r="D240" s="154">
        <v>11633.91</v>
      </c>
      <c r="E240" s="155" t="s">
        <v>111</v>
      </c>
      <c r="F240" s="212">
        <f t="shared" si="3"/>
        <v>1800000</v>
      </c>
      <c r="W240"/>
      <c r="X240"/>
      <c r="Y240"/>
      <c r="Z240"/>
    </row>
    <row r="241" spans="3:26" x14ac:dyDescent="0.25">
      <c r="C241" s="153" t="s">
        <v>280</v>
      </c>
      <c r="D241" s="154">
        <v>26145</v>
      </c>
      <c r="E241" s="155" t="s">
        <v>111</v>
      </c>
      <c r="F241" s="212">
        <f t="shared" si="3"/>
        <v>1800000</v>
      </c>
      <c r="W241"/>
      <c r="X241"/>
      <c r="Y241"/>
      <c r="Z241"/>
    </row>
    <row r="242" spans="3:26" x14ac:dyDescent="0.25">
      <c r="C242" s="204" t="s">
        <v>281</v>
      </c>
      <c r="D242" s="154">
        <v>15991.22</v>
      </c>
      <c r="E242" s="155" t="s">
        <v>111</v>
      </c>
      <c r="F242" s="212">
        <f t="shared" si="3"/>
        <v>1800000</v>
      </c>
      <c r="W242"/>
      <c r="X242"/>
      <c r="Y242"/>
      <c r="Z242"/>
    </row>
    <row r="243" spans="3:26" x14ac:dyDescent="0.25">
      <c r="C243" s="153" t="s">
        <v>282</v>
      </c>
      <c r="D243" s="154">
        <v>0</v>
      </c>
      <c r="E243" s="155" t="s">
        <v>111</v>
      </c>
      <c r="F243" s="212">
        <f t="shared" si="3"/>
        <v>1800000</v>
      </c>
      <c r="W243"/>
      <c r="X243"/>
      <c r="Y243"/>
      <c r="Z243"/>
    </row>
    <row r="244" spans="3:26" x14ac:dyDescent="0.25">
      <c r="C244" s="153" t="s">
        <v>283</v>
      </c>
      <c r="D244" s="154">
        <v>8637</v>
      </c>
      <c r="E244" s="155" t="s">
        <v>111</v>
      </c>
      <c r="F244" s="212">
        <f t="shared" si="3"/>
        <v>1800000</v>
      </c>
      <c r="W244"/>
      <c r="X244"/>
      <c r="Y244"/>
      <c r="Z244"/>
    </row>
    <row r="245" spans="3:26" x14ac:dyDescent="0.25">
      <c r="C245" s="204" t="s">
        <v>284</v>
      </c>
      <c r="D245" s="154">
        <v>24000</v>
      </c>
      <c r="E245" s="155" t="s">
        <v>111</v>
      </c>
      <c r="F245" s="212">
        <f t="shared" si="3"/>
        <v>1800000</v>
      </c>
      <c r="W245"/>
      <c r="X245"/>
      <c r="Y245"/>
      <c r="Z245"/>
    </row>
    <row r="246" spans="3:26" x14ac:dyDescent="0.25">
      <c r="C246" s="153" t="s">
        <v>285</v>
      </c>
      <c r="D246" s="154">
        <v>0</v>
      </c>
      <c r="E246" s="155" t="s">
        <v>111</v>
      </c>
      <c r="F246" s="212">
        <f t="shared" si="3"/>
        <v>1800000</v>
      </c>
      <c r="W246"/>
      <c r="X246"/>
      <c r="Y246"/>
      <c r="Z246"/>
    </row>
    <row r="247" spans="3:26" x14ac:dyDescent="0.25">
      <c r="C247" s="153" t="s">
        <v>286</v>
      </c>
      <c r="D247" s="154">
        <v>26560.68</v>
      </c>
      <c r="E247" s="155" t="s">
        <v>111</v>
      </c>
      <c r="F247" s="212">
        <f t="shared" si="3"/>
        <v>1800000</v>
      </c>
      <c r="W247"/>
      <c r="X247"/>
      <c r="Y247"/>
      <c r="Z247"/>
    </row>
    <row r="248" spans="3:26" x14ac:dyDescent="0.25">
      <c r="C248" s="204" t="s">
        <v>287</v>
      </c>
      <c r="D248" s="154">
        <v>39247.14</v>
      </c>
      <c r="E248" s="155" t="s">
        <v>111</v>
      </c>
      <c r="F248" s="212">
        <f t="shared" si="3"/>
        <v>1800000</v>
      </c>
      <c r="W248"/>
      <c r="X248"/>
      <c r="Y248"/>
      <c r="Z248"/>
    </row>
    <row r="249" spans="3:26" x14ac:dyDescent="0.25">
      <c r="C249" s="153" t="s">
        <v>288</v>
      </c>
      <c r="D249" s="154">
        <v>13399.26</v>
      </c>
      <c r="E249" s="155" t="s">
        <v>111</v>
      </c>
      <c r="F249" s="212">
        <f t="shared" si="3"/>
        <v>1800000</v>
      </c>
      <c r="W249"/>
      <c r="X249"/>
      <c r="Y249"/>
      <c r="Z249"/>
    </row>
    <row r="250" spans="3:26" x14ac:dyDescent="0.25">
      <c r="C250" s="153" t="s">
        <v>289</v>
      </c>
      <c r="D250" s="154">
        <v>63801.84</v>
      </c>
      <c r="E250" s="155" t="s">
        <v>111</v>
      </c>
      <c r="F250" s="212">
        <f t="shared" si="3"/>
        <v>1800000</v>
      </c>
      <c r="W250"/>
      <c r="X250"/>
      <c r="Y250"/>
      <c r="Z250"/>
    </row>
    <row r="251" spans="3:26" x14ac:dyDescent="0.25">
      <c r="F251" s="202">
        <f>IFERROR(VLOOKUP(E250,$A$2:$B$5,2,0),"")</f>
        <v>1800000</v>
      </c>
      <c r="W251"/>
      <c r="X251"/>
      <c r="Y251"/>
      <c r="Z251"/>
    </row>
  </sheetData>
  <autoFilter ref="C19:F251" xr:uid="{568E2DE8-81BD-440A-884B-FDFB7D4A192C}">
    <sortState xmlns:xlrd2="http://schemas.microsoft.com/office/spreadsheetml/2017/richdata2" ref="C20:F247">
      <sortCondition ref="E19"/>
    </sortState>
  </autoFilter>
  <mergeCells count="3">
    <mergeCell ref="C11:D11"/>
    <mergeCell ref="C1:J1"/>
    <mergeCell ref="C18:F18"/>
  </mergeCells>
  <phoneticPr fontId="6" type="noConversion"/>
  <conditionalFormatting sqref="AK3 AI3 AE3 AG3">
    <cfRule type="cellIs" dxfId="9" priority="1" operator="lessThan">
      <formula>$AG$1</formula>
    </cfRule>
    <cfRule type="cellIs" dxfId="8" priority="2" operator="between">
      <formula>$AG$1</formula>
      <formula>$AH$1</formula>
    </cfRule>
    <cfRule type="cellIs" dxfId="7" priority="3" operator="greaterThanOrEqual">
      <formula>$AE$1</formula>
    </cfRule>
  </conditionalFormatting>
  <pageMargins left="0.511811024" right="0.511811024" top="0.78740157499999996" bottom="0.78740157499999996" header="0.31496062000000002" footer="0.31496062000000002"/>
  <ignoredErrors>
    <ignoredError sqref="D14" formula="1"/>
  </ignoredErrors>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01A8D-D21C-4539-8F33-BC9660300820}">
  <dimension ref="B1:AB25"/>
  <sheetViews>
    <sheetView showGridLines="0" workbookViewId="0">
      <selection activeCell="N1" sqref="N1"/>
    </sheetView>
  </sheetViews>
  <sheetFormatPr defaultRowHeight="15" x14ac:dyDescent="0.25"/>
  <cols>
    <col min="2" max="2" width="18.42578125" bestFit="1" customWidth="1"/>
    <col min="3" max="3" width="22.140625" bestFit="1" customWidth="1"/>
    <col min="4" max="4" width="13.42578125" bestFit="1" customWidth="1"/>
    <col min="6" max="6" width="29.140625" bestFit="1" customWidth="1"/>
    <col min="7" max="7" width="15" bestFit="1" customWidth="1"/>
    <col min="9" max="9" width="18.42578125" bestFit="1" customWidth="1"/>
    <col min="10" max="10" width="22.140625" bestFit="1" customWidth="1"/>
    <col min="14" max="14" width="22.42578125" customWidth="1"/>
    <col min="16" max="16" width="18.42578125" bestFit="1" customWidth="1"/>
    <col min="17" max="17" width="13.85546875" bestFit="1" customWidth="1"/>
    <col min="18" max="18" width="0" hidden="1" customWidth="1"/>
    <col min="20" max="20" width="18.42578125" bestFit="1" customWidth="1"/>
    <col min="21" max="21" width="22.85546875" bestFit="1" customWidth="1"/>
    <col min="27" max="27" width="18.140625" bestFit="1" customWidth="1"/>
  </cols>
  <sheetData>
    <row r="1" spans="2:28" ht="21" x14ac:dyDescent="0.35">
      <c r="N1" s="144">
        <f>'FAT IND REAL'!D13</f>
        <v>3246458.18</v>
      </c>
      <c r="P1" s="6" t="s">
        <v>20</v>
      </c>
      <c r="Q1" t="s" vm="2">
        <v>135</v>
      </c>
      <c r="T1" s="6" t="s">
        <v>20</v>
      </c>
      <c r="U1" t="s" vm="2">
        <v>135</v>
      </c>
      <c r="AA1" s="132">
        <f>GETPIVOTDATA("[Measures].[Sum of VALOR]",$P$3)</f>
        <v>5641962.8700000001</v>
      </c>
      <c r="AB1" s="131">
        <f>GETPIVOTDATA("[Measures].[Contagem de PRODUTO]",$T$3)</f>
        <v>29</v>
      </c>
    </row>
    <row r="2" spans="2:28" x14ac:dyDescent="0.25">
      <c r="B2" s="6" t="s">
        <v>211</v>
      </c>
      <c r="C2" t="s">
        <v>19</v>
      </c>
      <c r="D2" t="s">
        <v>124</v>
      </c>
      <c r="F2" s="6" t="s">
        <v>125</v>
      </c>
      <c r="G2" t="s">
        <v>19</v>
      </c>
      <c r="I2" s="6" t="s">
        <v>20</v>
      </c>
      <c r="J2" t="s">
        <v>213</v>
      </c>
    </row>
    <row r="3" spans="2:28" x14ac:dyDescent="0.25">
      <c r="B3" s="7" t="s">
        <v>122</v>
      </c>
      <c r="C3" s="9">
        <v>1924060.84</v>
      </c>
      <c r="D3" s="9">
        <v>1800000</v>
      </c>
      <c r="F3" s="7" t="s">
        <v>268</v>
      </c>
      <c r="G3" s="9">
        <v>237289.25999999998</v>
      </c>
      <c r="P3" s="6" t="s">
        <v>211</v>
      </c>
      <c r="Q3" t="s">
        <v>145</v>
      </c>
      <c r="T3" s="6" t="s">
        <v>211</v>
      </c>
      <c r="U3" t="s">
        <v>151</v>
      </c>
    </row>
    <row r="4" spans="2:28" x14ac:dyDescent="0.25">
      <c r="B4" s="7" t="s">
        <v>110</v>
      </c>
      <c r="C4" s="9">
        <v>2072514.91</v>
      </c>
      <c r="D4" s="9">
        <v>1800000</v>
      </c>
      <c r="F4" s="7" t="s">
        <v>243</v>
      </c>
      <c r="G4" s="9">
        <v>245570.49</v>
      </c>
      <c r="I4" s="6" t="s">
        <v>211</v>
      </c>
      <c r="J4" t="s">
        <v>150</v>
      </c>
      <c r="P4" s="7" t="s">
        <v>300</v>
      </c>
      <c r="Q4" s="9">
        <v>608166</v>
      </c>
      <c r="T4" s="7" t="s">
        <v>301</v>
      </c>
      <c r="U4">
        <v>13</v>
      </c>
    </row>
    <row r="5" spans="2:28" x14ac:dyDescent="0.25">
      <c r="B5" s="7" t="s">
        <v>109</v>
      </c>
      <c r="C5" s="9">
        <v>1483188.4999999998</v>
      </c>
      <c r="D5" s="9">
        <v>1800000</v>
      </c>
      <c r="F5" s="7" t="s">
        <v>250</v>
      </c>
      <c r="G5" s="9">
        <v>246040.82</v>
      </c>
      <c r="I5" s="7" t="s">
        <v>0</v>
      </c>
      <c r="J5" s="8">
        <v>0.53460733492748425</v>
      </c>
      <c r="P5" s="7" t="s">
        <v>299</v>
      </c>
      <c r="Q5" s="9">
        <v>1526404.87</v>
      </c>
      <c r="T5" s="7" t="s">
        <v>299</v>
      </c>
      <c r="U5">
        <v>10</v>
      </c>
    </row>
    <row r="6" spans="2:28" x14ac:dyDescent="0.25">
      <c r="B6" s="7" t="s">
        <v>111</v>
      </c>
      <c r="C6" s="9">
        <v>1073018.7400000002</v>
      </c>
      <c r="D6" s="9">
        <v>1800000</v>
      </c>
      <c r="F6" s="7" t="s">
        <v>241</v>
      </c>
      <c r="G6" s="9">
        <v>283638.25</v>
      </c>
      <c r="I6" s="7" t="s">
        <v>33</v>
      </c>
      <c r="J6" s="8">
        <v>0.46539266507251587</v>
      </c>
      <c r="P6" s="7" t="s">
        <v>301</v>
      </c>
      <c r="Q6" s="9">
        <v>3507392</v>
      </c>
      <c r="T6" s="7" t="s">
        <v>300</v>
      </c>
      <c r="U6">
        <v>6</v>
      </c>
    </row>
    <row r="7" spans="2:28" x14ac:dyDescent="0.25">
      <c r="B7" s="7" t="s">
        <v>212</v>
      </c>
      <c r="C7" s="9">
        <v>6552782.9900000012</v>
      </c>
      <c r="D7" s="9">
        <v>1800000</v>
      </c>
      <c r="F7" s="7" t="s">
        <v>246</v>
      </c>
      <c r="G7" s="9">
        <v>335799.29000000004</v>
      </c>
      <c r="I7" s="7" t="s">
        <v>212</v>
      </c>
      <c r="J7" s="8">
        <v>1</v>
      </c>
      <c r="P7" s="7" t="s">
        <v>212</v>
      </c>
      <c r="Q7" s="9">
        <v>5641962.8700000001</v>
      </c>
      <c r="T7" s="7" t="s">
        <v>212</v>
      </c>
      <c r="U7">
        <v>29</v>
      </c>
    </row>
    <row r="8" spans="2:28" x14ac:dyDescent="0.25">
      <c r="F8" s="7" t="s">
        <v>212</v>
      </c>
      <c r="G8" s="9">
        <v>1348338.11</v>
      </c>
      <c r="I8" s="1"/>
      <c r="J8" s="1"/>
    </row>
    <row r="9" spans="2:28" x14ac:dyDescent="0.25">
      <c r="E9" s="1"/>
      <c r="J9" s="1"/>
    </row>
    <row r="10" spans="2:28" x14ac:dyDescent="0.25">
      <c r="B10" s="8"/>
      <c r="E10" s="1"/>
      <c r="J10" s="1"/>
    </row>
    <row r="11" spans="2:28" x14ac:dyDescent="0.25">
      <c r="B11" s="6" t="s">
        <v>20</v>
      </c>
      <c r="C11" t="s">
        <v>213</v>
      </c>
      <c r="D11" s="1"/>
      <c r="E11" s="1"/>
      <c r="J11" s="1"/>
    </row>
    <row r="12" spans="2:28" x14ac:dyDescent="0.25">
      <c r="E12" s="1"/>
      <c r="J12" s="1"/>
    </row>
    <row r="13" spans="2:28" x14ac:dyDescent="0.25">
      <c r="B13" s="6" t="s">
        <v>211</v>
      </c>
      <c r="C13" t="s">
        <v>150</v>
      </c>
      <c r="E13" s="1"/>
      <c r="F13" s="6" t="s">
        <v>211</v>
      </c>
      <c r="G13" t="s">
        <v>19</v>
      </c>
      <c r="J13" s="1"/>
    </row>
    <row r="14" spans="2:28" x14ac:dyDescent="0.25">
      <c r="B14" s="7" t="s">
        <v>231</v>
      </c>
      <c r="C14" s="8">
        <v>1.9041901282309776E-2</v>
      </c>
      <c r="E14" s="1"/>
      <c r="F14" s="7" t="s">
        <v>268</v>
      </c>
      <c r="G14" s="9">
        <v>237289.25999999998</v>
      </c>
      <c r="J14" s="1"/>
    </row>
    <row r="15" spans="2:28" x14ac:dyDescent="0.25">
      <c r="B15" s="7" t="s">
        <v>233</v>
      </c>
      <c r="C15" s="8">
        <v>2.272674866880486E-2</v>
      </c>
      <c r="E15" s="1"/>
      <c r="F15" s="7" t="s">
        <v>243</v>
      </c>
      <c r="G15" s="9">
        <v>245570.49</v>
      </c>
      <c r="J15" s="1"/>
    </row>
    <row r="16" spans="2:28" x14ac:dyDescent="0.25">
      <c r="B16" s="7" t="s">
        <v>229</v>
      </c>
      <c r="C16" s="8">
        <v>3.2202544119994521E-2</v>
      </c>
      <c r="E16" s="1"/>
      <c r="F16" s="7" t="s">
        <v>250</v>
      </c>
      <c r="G16" s="9">
        <v>246040.82</v>
      </c>
      <c r="J16" s="1"/>
    </row>
    <row r="17" spans="2:10" x14ac:dyDescent="0.25">
      <c r="B17" s="7" t="s">
        <v>232</v>
      </c>
      <c r="C17" s="8">
        <v>3.7376994332115353E-2</v>
      </c>
      <c r="E17" s="1"/>
      <c r="F17" s="7" t="s">
        <v>241</v>
      </c>
      <c r="G17" s="9">
        <v>283638.25</v>
      </c>
      <c r="J17" s="1"/>
    </row>
    <row r="18" spans="2:10" x14ac:dyDescent="0.25">
      <c r="B18" s="7" t="s">
        <v>230</v>
      </c>
      <c r="C18" s="8">
        <v>4.3909306085491033E-2</v>
      </c>
      <c r="E18" s="1"/>
      <c r="F18" s="7" t="s">
        <v>246</v>
      </c>
      <c r="G18" s="9">
        <v>335799.29000000004</v>
      </c>
      <c r="J18" s="1"/>
    </row>
    <row r="19" spans="2:10" x14ac:dyDescent="0.25">
      <c r="B19" s="7" t="s">
        <v>227</v>
      </c>
      <c r="C19" s="8">
        <v>4.7615464323849784E-2</v>
      </c>
      <c r="E19" s="1"/>
      <c r="F19" s="7" t="s">
        <v>212</v>
      </c>
      <c r="G19" s="9">
        <v>1348338.11</v>
      </c>
      <c r="J19" s="1"/>
    </row>
    <row r="20" spans="2:10" x14ac:dyDescent="0.25">
      <c r="B20" s="7" t="s">
        <v>226</v>
      </c>
      <c r="C20" s="8">
        <v>8.0080751825953977E-2</v>
      </c>
      <c r="E20" s="1"/>
      <c r="J20" s="1"/>
    </row>
    <row r="21" spans="2:10" x14ac:dyDescent="0.25">
      <c r="B21" s="7" t="s">
        <v>224</v>
      </c>
      <c r="C21" s="8">
        <v>0.11202255343066779</v>
      </c>
      <c r="E21" s="1"/>
      <c r="J21" s="1"/>
    </row>
    <row r="22" spans="2:10" x14ac:dyDescent="0.25">
      <c r="B22" s="7" t="s">
        <v>225</v>
      </c>
      <c r="C22" s="8">
        <v>0.13020662963893831</v>
      </c>
      <c r="E22" s="1"/>
      <c r="J22" s="1"/>
    </row>
    <row r="23" spans="2:10" x14ac:dyDescent="0.25">
      <c r="B23" s="7" t="s">
        <v>223</v>
      </c>
      <c r="C23" s="8">
        <v>0.19931816574478478</v>
      </c>
      <c r="E23" s="1"/>
      <c r="J23" s="1"/>
    </row>
    <row r="24" spans="2:10" x14ac:dyDescent="0.25">
      <c r="B24" s="7" t="s">
        <v>228</v>
      </c>
      <c r="C24" s="8">
        <v>0.2754989405470894</v>
      </c>
      <c r="E24" s="1"/>
      <c r="J24" s="1"/>
    </row>
    <row r="25" spans="2:10" x14ac:dyDescent="0.25">
      <c r="B25" s="7" t="s">
        <v>212</v>
      </c>
      <c r="C25" s="8">
        <v>1</v>
      </c>
      <c r="E25" s="1"/>
      <c r="J25" s="1"/>
    </row>
  </sheetData>
  <pageMargins left="0.511811024" right="0.511811024" top="0.78740157499999996" bottom="0.78740157499999996" header="0.31496062000000002" footer="0.31496062000000002"/>
  <drawing r:id="rId8"/>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52C80-57ED-4EB3-81AF-C4CA643821F4}">
  <sheetPr codeName="Planilha5">
    <tabColor theme="8" tint="0.79998168889431442"/>
  </sheetPr>
  <dimension ref="B1:N59"/>
  <sheetViews>
    <sheetView showGridLines="0" zoomScale="115" zoomScaleNormal="115" workbookViewId="0">
      <selection activeCell="C4" sqref="C4"/>
    </sheetView>
  </sheetViews>
  <sheetFormatPr defaultColWidth="8.85546875" defaultRowHeight="15" x14ac:dyDescent="0.25"/>
  <cols>
    <col min="1" max="1" width="1.42578125" style="1" customWidth="1"/>
    <col min="2" max="2" width="21.7109375" style="1" customWidth="1"/>
    <col min="3" max="3" width="18.42578125" style="1" bestFit="1" customWidth="1"/>
    <col min="4" max="4" width="14.28515625" style="18" bestFit="1" customWidth="1"/>
    <col min="5" max="5" width="26.42578125" style="1" customWidth="1"/>
    <col min="6" max="6" width="21" style="1" customWidth="1"/>
    <col min="7" max="7" width="16.28515625" style="18" customWidth="1"/>
    <col min="8" max="8" width="18.5703125" style="1" customWidth="1"/>
    <col min="9" max="9" width="19.7109375" style="1" customWidth="1"/>
    <col min="10" max="10" width="14.28515625" style="18" customWidth="1"/>
    <col min="11" max="11" width="3.85546875" style="19" customWidth="1"/>
    <col min="12" max="12" width="22" style="1" customWidth="1"/>
    <col min="13" max="13" width="13.140625" style="1" bestFit="1" customWidth="1"/>
    <col min="14" max="14" width="21.7109375" style="1" customWidth="1"/>
    <col min="15" max="16384" width="8.85546875" style="1"/>
  </cols>
  <sheetData>
    <row r="1" spans="2:14" x14ac:dyDescent="0.25">
      <c r="B1" s="14"/>
      <c r="C1" s="14"/>
      <c r="D1" s="14"/>
      <c r="E1" s="14"/>
      <c r="F1" s="14"/>
      <c r="G1" s="14"/>
      <c r="H1" s="14"/>
      <c r="I1" s="14"/>
      <c r="J1" s="14"/>
      <c r="K1" s="20"/>
      <c r="L1" s="219" t="s">
        <v>6</v>
      </c>
      <c r="M1" s="219"/>
      <c r="N1" s="13" t="s">
        <v>7</v>
      </c>
    </row>
    <row r="2" spans="2:14" x14ac:dyDescent="0.25">
      <c r="B2" s="23" t="s">
        <v>13</v>
      </c>
      <c r="C2" s="24" t="s">
        <v>17</v>
      </c>
      <c r="D2" s="25" t="s">
        <v>108</v>
      </c>
      <c r="E2" s="81" t="s">
        <v>13</v>
      </c>
      <c r="F2" s="33" t="s">
        <v>17</v>
      </c>
      <c r="G2" s="82" t="s">
        <v>108</v>
      </c>
      <c r="H2" s="36" t="s">
        <v>13</v>
      </c>
      <c r="I2" s="36" t="s">
        <v>17</v>
      </c>
      <c r="J2" s="37" t="s">
        <v>108</v>
      </c>
      <c r="K2" s="21"/>
      <c r="L2" s="12" t="s">
        <v>12</v>
      </c>
      <c r="M2" s="12" t="s">
        <v>21</v>
      </c>
      <c r="N2" s="10" t="s">
        <v>2</v>
      </c>
    </row>
    <row r="3" spans="2:14" x14ac:dyDescent="0.25">
      <c r="B3" s="26" t="s">
        <v>48</v>
      </c>
      <c r="C3" s="27">
        <v>0</v>
      </c>
      <c r="D3" s="28" t="s">
        <v>110</v>
      </c>
      <c r="E3" s="83" t="s">
        <v>48</v>
      </c>
      <c r="F3" s="34">
        <v>0</v>
      </c>
      <c r="G3" s="84" t="s">
        <v>109</v>
      </c>
      <c r="H3" s="38" t="s">
        <v>48</v>
      </c>
      <c r="I3" s="39">
        <v>0</v>
      </c>
      <c r="J3" s="40" t="s">
        <v>111</v>
      </c>
      <c r="K3" s="22"/>
      <c r="L3" s="45" t="s">
        <v>32</v>
      </c>
      <c r="M3" s="46">
        <v>0</v>
      </c>
      <c r="N3" s="11" t="s">
        <v>33</v>
      </c>
    </row>
    <row r="4" spans="2:14" x14ac:dyDescent="0.25">
      <c r="B4" s="29" t="s">
        <v>80</v>
      </c>
      <c r="C4" s="27">
        <v>0</v>
      </c>
      <c r="D4" s="28" t="s">
        <v>110</v>
      </c>
      <c r="E4" s="85" t="s">
        <v>80</v>
      </c>
      <c r="F4" s="34">
        <v>0</v>
      </c>
      <c r="G4" s="84" t="s">
        <v>109</v>
      </c>
      <c r="H4" s="41" t="s">
        <v>80</v>
      </c>
      <c r="I4" s="39">
        <v>0</v>
      </c>
      <c r="J4" s="40" t="s">
        <v>111</v>
      </c>
      <c r="K4" s="22"/>
      <c r="L4" s="45" t="s">
        <v>31</v>
      </c>
      <c r="M4" s="46">
        <v>0</v>
      </c>
      <c r="N4" s="11" t="s">
        <v>33</v>
      </c>
    </row>
    <row r="5" spans="2:14" x14ac:dyDescent="0.25">
      <c r="B5" s="29" t="s">
        <v>74</v>
      </c>
      <c r="C5" s="27">
        <v>0</v>
      </c>
      <c r="D5" s="28" t="s">
        <v>110</v>
      </c>
      <c r="E5" s="85" t="s">
        <v>74</v>
      </c>
      <c r="F5" s="34">
        <v>0</v>
      </c>
      <c r="G5" s="84" t="s">
        <v>109</v>
      </c>
      <c r="H5" s="41" t="s">
        <v>74</v>
      </c>
      <c r="I5" s="39">
        <v>0</v>
      </c>
      <c r="J5" s="40" t="s">
        <v>111</v>
      </c>
      <c r="K5" s="22"/>
      <c r="L5" s="45" t="s">
        <v>26</v>
      </c>
      <c r="M5" s="46">
        <v>0</v>
      </c>
      <c r="N5" s="11" t="s">
        <v>0</v>
      </c>
    </row>
    <row r="6" spans="2:14" x14ac:dyDescent="0.25">
      <c r="B6" s="29" t="s">
        <v>86</v>
      </c>
      <c r="C6" s="27">
        <v>0</v>
      </c>
      <c r="D6" s="28" t="s">
        <v>110</v>
      </c>
      <c r="E6" s="85" t="s">
        <v>86</v>
      </c>
      <c r="F6" s="34">
        <v>0</v>
      </c>
      <c r="G6" s="84" t="s">
        <v>109</v>
      </c>
      <c r="H6" s="41" t="s">
        <v>86</v>
      </c>
      <c r="I6" s="39">
        <v>0</v>
      </c>
      <c r="J6" s="40" t="s">
        <v>111</v>
      </c>
      <c r="K6" s="22"/>
      <c r="L6" s="45" t="s">
        <v>30</v>
      </c>
      <c r="M6" s="46">
        <v>0</v>
      </c>
      <c r="N6" s="11" t="s">
        <v>33</v>
      </c>
    </row>
    <row r="7" spans="2:14" x14ac:dyDescent="0.25">
      <c r="B7" s="29" t="s">
        <v>58</v>
      </c>
      <c r="C7" s="27">
        <v>0</v>
      </c>
      <c r="D7" s="28" t="s">
        <v>110</v>
      </c>
      <c r="E7" s="85" t="s">
        <v>58</v>
      </c>
      <c r="F7" s="34">
        <v>0</v>
      </c>
      <c r="G7" s="84" t="s">
        <v>109</v>
      </c>
      <c r="H7" s="41" t="s">
        <v>58</v>
      </c>
      <c r="I7" s="39">
        <v>0</v>
      </c>
      <c r="J7" s="40" t="s">
        <v>111</v>
      </c>
      <c r="K7" s="22"/>
      <c r="L7" s="45" t="s">
        <v>25</v>
      </c>
      <c r="M7" s="46">
        <v>0</v>
      </c>
      <c r="N7" s="11" t="s">
        <v>0</v>
      </c>
    </row>
    <row r="8" spans="2:14" x14ac:dyDescent="0.25">
      <c r="B8" s="29" t="s">
        <v>85</v>
      </c>
      <c r="C8" s="27">
        <v>0</v>
      </c>
      <c r="D8" s="28" t="s">
        <v>110</v>
      </c>
      <c r="E8" s="85" t="s">
        <v>85</v>
      </c>
      <c r="F8" s="34">
        <v>0</v>
      </c>
      <c r="G8" s="84" t="s">
        <v>109</v>
      </c>
      <c r="H8" s="41" t="s">
        <v>85</v>
      </c>
      <c r="I8" s="39">
        <v>0</v>
      </c>
      <c r="J8" s="40" t="s">
        <v>111</v>
      </c>
      <c r="K8" s="22"/>
      <c r="L8" s="45" t="s">
        <v>24</v>
      </c>
      <c r="M8" s="46">
        <v>0</v>
      </c>
      <c r="N8" s="11" t="s">
        <v>0</v>
      </c>
    </row>
    <row r="9" spans="2:14" x14ac:dyDescent="0.25">
      <c r="B9" s="29" t="s">
        <v>41</v>
      </c>
      <c r="C9" s="27">
        <v>0</v>
      </c>
      <c r="D9" s="28" t="s">
        <v>110</v>
      </c>
      <c r="E9" s="85" t="s">
        <v>41</v>
      </c>
      <c r="F9" s="34">
        <v>0</v>
      </c>
      <c r="G9" s="84" t="s">
        <v>109</v>
      </c>
      <c r="H9" s="41" t="s">
        <v>41</v>
      </c>
      <c r="I9" s="39">
        <v>0</v>
      </c>
      <c r="J9" s="40" t="s">
        <v>111</v>
      </c>
      <c r="K9" s="22"/>
      <c r="L9" s="45" t="s">
        <v>29</v>
      </c>
      <c r="M9" s="46">
        <v>0</v>
      </c>
      <c r="N9" s="11" t="s">
        <v>33</v>
      </c>
    </row>
    <row r="10" spans="2:14" x14ac:dyDescent="0.25">
      <c r="B10" s="29" t="s">
        <v>57</v>
      </c>
      <c r="C10" s="27">
        <v>0</v>
      </c>
      <c r="D10" s="28" t="s">
        <v>110</v>
      </c>
      <c r="E10" s="85" t="s">
        <v>57</v>
      </c>
      <c r="F10" s="34">
        <v>0</v>
      </c>
      <c r="G10" s="84" t="s">
        <v>109</v>
      </c>
      <c r="H10" s="41" t="s">
        <v>57</v>
      </c>
      <c r="I10" s="39">
        <v>0</v>
      </c>
      <c r="J10" s="40" t="s">
        <v>111</v>
      </c>
      <c r="K10" s="22"/>
      <c r="L10" s="45" t="s">
        <v>23</v>
      </c>
      <c r="M10" s="46">
        <v>0</v>
      </c>
      <c r="N10" s="11" t="s">
        <v>0</v>
      </c>
    </row>
    <row r="11" spans="2:14" x14ac:dyDescent="0.25">
      <c r="B11" s="29" t="s">
        <v>52</v>
      </c>
      <c r="C11" s="27">
        <v>0</v>
      </c>
      <c r="D11" s="28" t="s">
        <v>110</v>
      </c>
      <c r="E11" s="85" t="s">
        <v>52</v>
      </c>
      <c r="F11" s="34">
        <v>0</v>
      </c>
      <c r="G11" s="84" t="s">
        <v>109</v>
      </c>
      <c r="H11" s="41" t="s">
        <v>52</v>
      </c>
      <c r="I11" s="39">
        <v>0</v>
      </c>
      <c r="J11" s="40" t="s">
        <v>111</v>
      </c>
      <c r="K11" s="22"/>
      <c r="L11" s="45" t="s">
        <v>28</v>
      </c>
      <c r="M11" s="46">
        <v>0</v>
      </c>
      <c r="N11" s="11" t="s">
        <v>33</v>
      </c>
    </row>
    <row r="12" spans="2:14" x14ac:dyDescent="0.25">
      <c r="B12" s="29" t="s">
        <v>59</v>
      </c>
      <c r="C12" s="27">
        <v>0</v>
      </c>
      <c r="D12" s="28" t="s">
        <v>110</v>
      </c>
      <c r="E12" s="85" t="s">
        <v>59</v>
      </c>
      <c r="F12" s="34">
        <v>0</v>
      </c>
      <c r="G12" s="84" t="s">
        <v>109</v>
      </c>
      <c r="H12" s="41" t="s">
        <v>59</v>
      </c>
      <c r="I12" s="39">
        <v>0</v>
      </c>
      <c r="J12" s="40" t="s">
        <v>111</v>
      </c>
      <c r="K12" s="22"/>
      <c r="L12" s="45" t="s">
        <v>22</v>
      </c>
      <c r="M12" s="46">
        <v>0</v>
      </c>
      <c r="N12" s="11" t="s">
        <v>0</v>
      </c>
    </row>
    <row r="13" spans="2:14" x14ac:dyDescent="0.25">
      <c r="B13" s="29" t="s">
        <v>61</v>
      </c>
      <c r="C13" s="27">
        <v>0</v>
      </c>
      <c r="D13" s="28" t="s">
        <v>110</v>
      </c>
      <c r="E13" s="85" t="s">
        <v>61</v>
      </c>
      <c r="F13" s="34">
        <v>0</v>
      </c>
      <c r="G13" s="84" t="s">
        <v>109</v>
      </c>
      <c r="H13" s="41" t="s">
        <v>61</v>
      </c>
      <c r="I13" s="39">
        <v>0</v>
      </c>
      <c r="J13" s="40" t="s">
        <v>111</v>
      </c>
      <c r="K13" s="22"/>
      <c r="L13" s="45" t="s">
        <v>27</v>
      </c>
      <c r="M13" s="46">
        <v>0</v>
      </c>
      <c r="N13" s="11" t="s">
        <v>33</v>
      </c>
    </row>
    <row r="14" spans="2:14" x14ac:dyDescent="0.25">
      <c r="B14" s="29" t="s">
        <v>44</v>
      </c>
      <c r="C14" s="27">
        <v>0</v>
      </c>
      <c r="D14" s="28" t="s">
        <v>110</v>
      </c>
      <c r="E14" s="85" t="s">
        <v>44</v>
      </c>
      <c r="F14" s="34">
        <v>0</v>
      </c>
      <c r="G14" s="84" t="s">
        <v>109</v>
      </c>
      <c r="H14" s="41" t="s">
        <v>44</v>
      </c>
      <c r="I14" s="39">
        <v>0</v>
      </c>
      <c r="J14" s="40" t="s">
        <v>111</v>
      </c>
      <c r="K14" s="22"/>
    </row>
    <row r="15" spans="2:14" x14ac:dyDescent="0.25">
      <c r="B15" s="29" t="s">
        <v>34</v>
      </c>
      <c r="C15" s="27">
        <v>0</v>
      </c>
      <c r="D15" s="28" t="s">
        <v>110</v>
      </c>
      <c r="E15" s="85" t="s">
        <v>34</v>
      </c>
      <c r="F15" s="34">
        <v>0</v>
      </c>
      <c r="G15" s="84" t="s">
        <v>109</v>
      </c>
      <c r="H15" s="41" t="s">
        <v>34</v>
      </c>
      <c r="I15" s="39">
        <v>0</v>
      </c>
      <c r="J15" s="40" t="s">
        <v>111</v>
      </c>
      <c r="K15" s="22"/>
    </row>
    <row r="16" spans="2:14" x14ac:dyDescent="0.25">
      <c r="B16" s="29" t="s">
        <v>62</v>
      </c>
      <c r="C16" s="27">
        <v>0</v>
      </c>
      <c r="D16" s="28" t="s">
        <v>110</v>
      </c>
      <c r="E16" s="85" t="s">
        <v>62</v>
      </c>
      <c r="F16" s="34">
        <v>0</v>
      </c>
      <c r="G16" s="84" t="s">
        <v>109</v>
      </c>
      <c r="H16" s="41" t="s">
        <v>62</v>
      </c>
      <c r="I16" s="39">
        <v>0</v>
      </c>
      <c r="J16" s="40" t="s">
        <v>111</v>
      </c>
      <c r="K16" s="22"/>
    </row>
    <row r="17" spans="2:11" x14ac:dyDescent="0.25">
      <c r="B17" s="29" t="s">
        <v>82</v>
      </c>
      <c r="C17" s="27">
        <v>0</v>
      </c>
      <c r="D17" s="28" t="s">
        <v>110</v>
      </c>
      <c r="E17" s="85" t="s">
        <v>82</v>
      </c>
      <c r="F17" s="34">
        <v>0</v>
      </c>
      <c r="G17" s="84" t="s">
        <v>109</v>
      </c>
      <c r="H17" s="41" t="s">
        <v>82</v>
      </c>
      <c r="I17" s="39">
        <v>0</v>
      </c>
      <c r="J17" s="40" t="s">
        <v>111</v>
      </c>
      <c r="K17" s="22"/>
    </row>
    <row r="18" spans="2:11" x14ac:dyDescent="0.25">
      <c r="B18" s="29" t="s">
        <v>68</v>
      </c>
      <c r="C18" s="27">
        <v>0</v>
      </c>
      <c r="D18" s="28" t="s">
        <v>110</v>
      </c>
      <c r="E18" s="85" t="s">
        <v>68</v>
      </c>
      <c r="F18" s="34">
        <v>0</v>
      </c>
      <c r="G18" s="84" t="s">
        <v>109</v>
      </c>
      <c r="H18" s="41" t="s">
        <v>68</v>
      </c>
      <c r="I18" s="39">
        <v>0</v>
      </c>
      <c r="J18" s="40" t="s">
        <v>111</v>
      </c>
      <c r="K18" s="22"/>
    </row>
    <row r="19" spans="2:11" x14ac:dyDescent="0.25">
      <c r="B19" s="26" t="s">
        <v>46</v>
      </c>
      <c r="C19" s="27">
        <v>0</v>
      </c>
      <c r="D19" s="28" t="s">
        <v>110</v>
      </c>
      <c r="E19" s="83" t="s">
        <v>46</v>
      </c>
      <c r="F19" s="34">
        <v>0</v>
      </c>
      <c r="G19" s="84" t="s">
        <v>109</v>
      </c>
      <c r="H19" s="38" t="s">
        <v>46</v>
      </c>
      <c r="I19" s="39">
        <v>0</v>
      </c>
      <c r="J19" s="40" t="s">
        <v>111</v>
      </c>
      <c r="K19" s="22"/>
    </row>
    <row r="20" spans="2:11" x14ac:dyDescent="0.25">
      <c r="B20" s="29" t="s">
        <v>38</v>
      </c>
      <c r="C20" s="27">
        <v>0</v>
      </c>
      <c r="D20" s="28" t="s">
        <v>110</v>
      </c>
      <c r="E20" s="85" t="s">
        <v>38</v>
      </c>
      <c r="F20" s="34">
        <v>0</v>
      </c>
      <c r="G20" s="84" t="s">
        <v>109</v>
      </c>
      <c r="H20" s="41" t="s">
        <v>38</v>
      </c>
      <c r="I20" s="39">
        <v>0</v>
      </c>
      <c r="J20" s="40" t="s">
        <v>111</v>
      </c>
      <c r="K20" s="22"/>
    </row>
    <row r="21" spans="2:11" x14ac:dyDescent="0.25">
      <c r="B21" s="29" t="s">
        <v>81</v>
      </c>
      <c r="C21" s="27">
        <v>0</v>
      </c>
      <c r="D21" s="28" t="s">
        <v>110</v>
      </c>
      <c r="E21" s="85" t="s">
        <v>81</v>
      </c>
      <c r="F21" s="34">
        <v>0</v>
      </c>
      <c r="G21" s="84" t="s">
        <v>109</v>
      </c>
      <c r="H21" s="41" t="s">
        <v>81</v>
      </c>
      <c r="I21" s="39">
        <v>0</v>
      </c>
      <c r="J21" s="40" t="s">
        <v>111</v>
      </c>
      <c r="K21" s="22"/>
    </row>
    <row r="22" spans="2:11" x14ac:dyDescent="0.25">
      <c r="B22" s="29" t="s">
        <v>75</v>
      </c>
      <c r="C22" s="27">
        <v>0</v>
      </c>
      <c r="D22" s="28" t="s">
        <v>110</v>
      </c>
      <c r="E22" s="85" t="s">
        <v>75</v>
      </c>
      <c r="F22" s="34">
        <v>0</v>
      </c>
      <c r="G22" s="84" t="s">
        <v>109</v>
      </c>
      <c r="H22" s="41" t="s">
        <v>75</v>
      </c>
      <c r="I22" s="39">
        <v>0</v>
      </c>
      <c r="J22" s="40" t="s">
        <v>111</v>
      </c>
      <c r="K22" s="22"/>
    </row>
    <row r="23" spans="2:11" x14ac:dyDescent="0.25">
      <c r="B23" s="29" t="s">
        <v>84</v>
      </c>
      <c r="C23" s="27">
        <v>0</v>
      </c>
      <c r="D23" s="28" t="s">
        <v>110</v>
      </c>
      <c r="E23" s="85" t="s">
        <v>84</v>
      </c>
      <c r="F23" s="34">
        <v>0</v>
      </c>
      <c r="G23" s="84" t="s">
        <v>109</v>
      </c>
      <c r="H23" s="41" t="s">
        <v>84</v>
      </c>
      <c r="I23" s="39">
        <v>0</v>
      </c>
      <c r="J23" s="40" t="s">
        <v>111</v>
      </c>
      <c r="K23" s="22"/>
    </row>
    <row r="24" spans="2:11" x14ac:dyDescent="0.25">
      <c r="B24" s="29" t="s">
        <v>43</v>
      </c>
      <c r="C24" s="27">
        <v>0</v>
      </c>
      <c r="D24" s="28" t="s">
        <v>110</v>
      </c>
      <c r="E24" s="85" t="s">
        <v>43</v>
      </c>
      <c r="F24" s="34">
        <v>0</v>
      </c>
      <c r="G24" s="84" t="s">
        <v>109</v>
      </c>
      <c r="H24" s="41" t="s">
        <v>43</v>
      </c>
      <c r="I24" s="39">
        <v>0</v>
      </c>
      <c r="J24" s="40" t="s">
        <v>111</v>
      </c>
      <c r="K24" s="22"/>
    </row>
    <row r="25" spans="2:11" x14ac:dyDescent="0.25">
      <c r="B25" s="29" t="s">
        <v>87</v>
      </c>
      <c r="C25" s="27">
        <v>0</v>
      </c>
      <c r="D25" s="28" t="s">
        <v>110</v>
      </c>
      <c r="E25" s="85" t="s">
        <v>87</v>
      </c>
      <c r="F25" s="34">
        <v>0</v>
      </c>
      <c r="G25" s="84" t="s">
        <v>109</v>
      </c>
      <c r="H25" s="41" t="s">
        <v>87</v>
      </c>
      <c r="I25" s="39">
        <v>0</v>
      </c>
      <c r="J25" s="40" t="s">
        <v>111</v>
      </c>
      <c r="K25" s="22"/>
    </row>
    <row r="26" spans="2:11" x14ac:dyDescent="0.25">
      <c r="B26" s="29" t="s">
        <v>42</v>
      </c>
      <c r="C26" s="27">
        <v>0</v>
      </c>
      <c r="D26" s="28" t="s">
        <v>110</v>
      </c>
      <c r="E26" s="85" t="s">
        <v>42</v>
      </c>
      <c r="F26" s="34">
        <v>0</v>
      </c>
      <c r="G26" s="84" t="s">
        <v>109</v>
      </c>
      <c r="H26" s="41" t="s">
        <v>42</v>
      </c>
      <c r="I26" s="39">
        <v>0</v>
      </c>
      <c r="J26" s="40" t="s">
        <v>111</v>
      </c>
      <c r="K26" s="22"/>
    </row>
    <row r="27" spans="2:11" x14ac:dyDescent="0.25">
      <c r="B27" s="29" t="s">
        <v>63</v>
      </c>
      <c r="C27" s="27">
        <v>0</v>
      </c>
      <c r="D27" s="28" t="s">
        <v>110</v>
      </c>
      <c r="E27" s="85" t="s">
        <v>63</v>
      </c>
      <c r="F27" s="34">
        <v>0</v>
      </c>
      <c r="G27" s="84" t="s">
        <v>109</v>
      </c>
      <c r="H27" s="41" t="s">
        <v>63</v>
      </c>
      <c r="I27" s="39">
        <v>0</v>
      </c>
      <c r="J27" s="40" t="s">
        <v>111</v>
      </c>
      <c r="K27" s="22"/>
    </row>
    <row r="28" spans="2:11" x14ac:dyDescent="0.25">
      <c r="B28" s="29" t="s">
        <v>78</v>
      </c>
      <c r="C28" s="27">
        <v>0</v>
      </c>
      <c r="D28" s="28" t="s">
        <v>110</v>
      </c>
      <c r="E28" s="85" t="s">
        <v>78</v>
      </c>
      <c r="F28" s="34">
        <v>0</v>
      </c>
      <c r="G28" s="84" t="s">
        <v>109</v>
      </c>
      <c r="H28" s="41" t="s">
        <v>78</v>
      </c>
      <c r="I28" s="39">
        <v>0</v>
      </c>
      <c r="J28" s="40" t="s">
        <v>111</v>
      </c>
      <c r="K28" s="22"/>
    </row>
    <row r="29" spans="2:11" x14ac:dyDescent="0.25">
      <c r="B29" s="29" t="s">
        <v>67</v>
      </c>
      <c r="C29" s="27">
        <v>0</v>
      </c>
      <c r="D29" s="28" t="s">
        <v>110</v>
      </c>
      <c r="E29" s="85" t="s">
        <v>67</v>
      </c>
      <c r="F29" s="34">
        <v>0</v>
      </c>
      <c r="G29" s="84" t="s">
        <v>109</v>
      </c>
      <c r="H29" s="41" t="s">
        <v>67</v>
      </c>
      <c r="I29" s="39">
        <v>0</v>
      </c>
      <c r="J29" s="40" t="s">
        <v>111</v>
      </c>
      <c r="K29" s="22"/>
    </row>
    <row r="30" spans="2:11" x14ac:dyDescent="0.25">
      <c r="B30" s="29" t="s">
        <v>36</v>
      </c>
      <c r="C30" s="27">
        <v>0</v>
      </c>
      <c r="D30" s="28" t="s">
        <v>110</v>
      </c>
      <c r="E30" s="85" t="s">
        <v>36</v>
      </c>
      <c r="F30" s="34">
        <v>0</v>
      </c>
      <c r="G30" s="84" t="s">
        <v>109</v>
      </c>
      <c r="H30" s="41" t="s">
        <v>36</v>
      </c>
      <c r="I30" s="39">
        <v>0</v>
      </c>
      <c r="J30" s="40" t="s">
        <v>111</v>
      </c>
      <c r="K30" s="22"/>
    </row>
    <row r="31" spans="2:11" x14ac:dyDescent="0.25">
      <c r="B31" s="29" t="s">
        <v>39</v>
      </c>
      <c r="C31" s="27">
        <v>0</v>
      </c>
      <c r="D31" s="28" t="s">
        <v>110</v>
      </c>
      <c r="E31" s="85" t="s">
        <v>39</v>
      </c>
      <c r="F31" s="34">
        <v>0</v>
      </c>
      <c r="G31" s="84" t="s">
        <v>109</v>
      </c>
      <c r="H31" s="41" t="s">
        <v>39</v>
      </c>
      <c r="I31" s="39">
        <v>0</v>
      </c>
      <c r="J31" s="40" t="s">
        <v>111</v>
      </c>
      <c r="K31" s="22"/>
    </row>
    <row r="32" spans="2:11" x14ac:dyDescent="0.25">
      <c r="B32" s="29" t="s">
        <v>83</v>
      </c>
      <c r="C32" s="27">
        <v>0</v>
      </c>
      <c r="D32" s="28" t="s">
        <v>110</v>
      </c>
      <c r="E32" s="85" t="s">
        <v>83</v>
      </c>
      <c r="F32" s="34">
        <v>0</v>
      </c>
      <c r="G32" s="84" t="s">
        <v>109</v>
      </c>
      <c r="H32" s="41" t="s">
        <v>83</v>
      </c>
      <c r="I32" s="39">
        <v>0</v>
      </c>
      <c r="J32" s="40" t="s">
        <v>111</v>
      </c>
      <c r="K32" s="22"/>
    </row>
    <row r="33" spans="2:11" x14ac:dyDescent="0.25">
      <c r="B33" s="29" t="s">
        <v>50</v>
      </c>
      <c r="C33" s="27">
        <v>0</v>
      </c>
      <c r="D33" s="28" t="s">
        <v>110</v>
      </c>
      <c r="E33" s="85" t="s">
        <v>50</v>
      </c>
      <c r="F33" s="34">
        <v>0</v>
      </c>
      <c r="G33" s="84" t="s">
        <v>109</v>
      </c>
      <c r="H33" s="41" t="s">
        <v>50</v>
      </c>
      <c r="I33" s="39">
        <v>0</v>
      </c>
      <c r="J33" s="40" t="s">
        <v>111</v>
      </c>
      <c r="K33" s="22"/>
    </row>
    <row r="34" spans="2:11" x14ac:dyDescent="0.25">
      <c r="B34" s="29" t="s">
        <v>35</v>
      </c>
      <c r="C34" s="27">
        <v>0</v>
      </c>
      <c r="D34" s="28" t="s">
        <v>110</v>
      </c>
      <c r="E34" s="85" t="s">
        <v>35</v>
      </c>
      <c r="F34" s="34">
        <v>0</v>
      </c>
      <c r="G34" s="84" t="s">
        <v>109</v>
      </c>
      <c r="H34" s="41" t="s">
        <v>35</v>
      </c>
      <c r="I34" s="39">
        <v>0</v>
      </c>
      <c r="J34" s="40" t="s">
        <v>111</v>
      </c>
      <c r="K34" s="22"/>
    </row>
    <row r="35" spans="2:11" x14ac:dyDescent="0.25">
      <c r="B35" s="26" t="s">
        <v>45</v>
      </c>
      <c r="C35" s="27">
        <v>0</v>
      </c>
      <c r="D35" s="28" t="s">
        <v>110</v>
      </c>
      <c r="E35" s="83" t="s">
        <v>45</v>
      </c>
      <c r="F35" s="34">
        <v>0</v>
      </c>
      <c r="G35" s="84" t="s">
        <v>109</v>
      </c>
      <c r="H35" s="38" t="s">
        <v>45</v>
      </c>
      <c r="I35" s="39">
        <v>0</v>
      </c>
      <c r="J35" s="40" t="s">
        <v>111</v>
      </c>
      <c r="K35" s="22"/>
    </row>
    <row r="36" spans="2:11" x14ac:dyDescent="0.25">
      <c r="B36" s="29" t="s">
        <v>64</v>
      </c>
      <c r="C36" s="27">
        <v>0</v>
      </c>
      <c r="D36" s="28" t="s">
        <v>110</v>
      </c>
      <c r="E36" s="85" t="s">
        <v>64</v>
      </c>
      <c r="F36" s="34">
        <v>0</v>
      </c>
      <c r="G36" s="84" t="s">
        <v>109</v>
      </c>
      <c r="H36" s="41" t="s">
        <v>64</v>
      </c>
      <c r="I36" s="39">
        <v>0</v>
      </c>
      <c r="J36" s="40" t="s">
        <v>111</v>
      </c>
      <c r="K36" s="22"/>
    </row>
    <row r="37" spans="2:11" x14ac:dyDescent="0.25">
      <c r="B37" s="29" t="s">
        <v>60</v>
      </c>
      <c r="C37" s="27">
        <v>0</v>
      </c>
      <c r="D37" s="28" t="s">
        <v>110</v>
      </c>
      <c r="E37" s="85" t="s">
        <v>60</v>
      </c>
      <c r="F37" s="34">
        <v>0</v>
      </c>
      <c r="G37" s="84" t="s">
        <v>109</v>
      </c>
      <c r="H37" s="41" t="s">
        <v>60</v>
      </c>
      <c r="I37" s="39">
        <v>0</v>
      </c>
      <c r="J37" s="40" t="s">
        <v>111</v>
      </c>
      <c r="K37" s="22"/>
    </row>
    <row r="38" spans="2:11" x14ac:dyDescent="0.25">
      <c r="B38" s="29" t="s">
        <v>79</v>
      </c>
      <c r="C38" s="27">
        <v>0</v>
      </c>
      <c r="D38" s="28" t="s">
        <v>110</v>
      </c>
      <c r="E38" s="85" t="s">
        <v>79</v>
      </c>
      <c r="F38" s="34">
        <v>0</v>
      </c>
      <c r="G38" s="84" t="s">
        <v>109</v>
      </c>
      <c r="H38" s="41" t="s">
        <v>79</v>
      </c>
      <c r="I38" s="39">
        <v>0</v>
      </c>
      <c r="J38" s="40" t="s">
        <v>111</v>
      </c>
      <c r="K38" s="22"/>
    </row>
    <row r="39" spans="2:11" x14ac:dyDescent="0.25">
      <c r="B39" s="29" t="s">
        <v>88</v>
      </c>
      <c r="C39" s="27">
        <v>0</v>
      </c>
      <c r="D39" s="28" t="s">
        <v>110</v>
      </c>
      <c r="E39" s="85" t="s">
        <v>88</v>
      </c>
      <c r="F39" s="34">
        <v>0</v>
      </c>
      <c r="G39" s="84" t="s">
        <v>109</v>
      </c>
      <c r="H39" s="41" t="s">
        <v>88</v>
      </c>
      <c r="I39" s="39">
        <v>0</v>
      </c>
      <c r="J39" s="40" t="s">
        <v>111</v>
      </c>
      <c r="K39" s="22"/>
    </row>
    <row r="40" spans="2:11" x14ac:dyDescent="0.25">
      <c r="B40" s="29" t="s">
        <v>73</v>
      </c>
      <c r="C40" s="27">
        <v>0</v>
      </c>
      <c r="D40" s="28" t="s">
        <v>110</v>
      </c>
      <c r="E40" s="85" t="s">
        <v>73</v>
      </c>
      <c r="F40" s="34">
        <v>0</v>
      </c>
      <c r="G40" s="84" t="s">
        <v>109</v>
      </c>
      <c r="H40" s="41" t="s">
        <v>73</v>
      </c>
      <c r="I40" s="39">
        <v>0</v>
      </c>
      <c r="J40" s="40" t="s">
        <v>111</v>
      </c>
      <c r="K40" s="22"/>
    </row>
    <row r="41" spans="2:11" x14ac:dyDescent="0.25">
      <c r="B41" s="26" t="s">
        <v>49</v>
      </c>
      <c r="C41" s="27">
        <v>0</v>
      </c>
      <c r="D41" s="28" t="s">
        <v>110</v>
      </c>
      <c r="E41" s="83" t="s">
        <v>49</v>
      </c>
      <c r="F41" s="34">
        <v>0</v>
      </c>
      <c r="G41" s="84" t="s">
        <v>109</v>
      </c>
      <c r="H41" s="38" t="s">
        <v>49</v>
      </c>
      <c r="I41" s="39">
        <v>0</v>
      </c>
      <c r="J41" s="40" t="s">
        <v>111</v>
      </c>
      <c r="K41" s="22"/>
    </row>
    <row r="42" spans="2:11" x14ac:dyDescent="0.25">
      <c r="B42" s="29" t="s">
        <v>40</v>
      </c>
      <c r="C42" s="27">
        <v>0</v>
      </c>
      <c r="D42" s="28" t="s">
        <v>110</v>
      </c>
      <c r="E42" s="85" t="s">
        <v>40</v>
      </c>
      <c r="F42" s="34">
        <v>0</v>
      </c>
      <c r="G42" s="84" t="s">
        <v>109</v>
      </c>
      <c r="H42" s="41" t="s">
        <v>40</v>
      </c>
      <c r="I42" s="39">
        <v>0</v>
      </c>
      <c r="J42" s="40" t="s">
        <v>111</v>
      </c>
      <c r="K42" s="22"/>
    </row>
    <row r="43" spans="2:11" x14ac:dyDescent="0.25">
      <c r="B43" s="29" t="s">
        <v>53</v>
      </c>
      <c r="C43" s="27">
        <v>0</v>
      </c>
      <c r="D43" s="28" t="s">
        <v>110</v>
      </c>
      <c r="E43" s="85" t="s">
        <v>53</v>
      </c>
      <c r="F43" s="34">
        <v>0</v>
      </c>
      <c r="G43" s="84" t="s">
        <v>109</v>
      </c>
      <c r="H43" s="41" t="s">
        <v>53</v>
      </c>
      <c r="I43" s="39">
        <v>0</v>
      </c>
      <c r="J43" s="40" t="s">
        <v>111</v>
      </c>
      <c r="K43" s="22"/>
    </row>
    <row r="44" spans="2:11" x14ac:dyDescent="0.25">
      <c r="B44" s="29" t="s">
        <v>69</v>
      </c>
      <c r="C44" s="27">
        <v>0</v>
      </c>
      <c r="D44" s="28" t="s">
        <v>110</v>
      </c>
      <c r="E44" s="85" t="s">
        <v>69</v>
      </c>
      <c r="F44" s="34">
        <v>0</v>
      </c>
      <c r="G44" s="84" t="s">
        <v>109</v>
      </c>
      <c r="H44" s="41" t="s">
        <v>69</v>
      </c>
      <c r="I44" s="39">
        <v>0</v>
      </c>
      <c r="J44" s="40" t="s">
        <v>111</v>
      </c>
      <c r="K44" s="22"/>
    </row>
    <row r="45" spans="2:11" x14ac:dyDescent="0.25">
      <c r="B45" s="29" t="s">
        <v>37</v>
      </c>
      <c r="C45" s="27">
        <v>0</v>
      </c>
      <c r="D45" s="28" t="s">
        <v>110</v>
      </c>
      <c r="E45" s="85" t="s">
        <v>37</v>
      </c>
      <c r="F45" s="34">
        <v>0</v>
      </c>
      <c r="G45" s="84" t="s">
        <v>109</v>
      </c>
      <c r="H45" s="41" t="s">
        <v>37</v>
      </c>
      <c r="I45" s="39">
        <v>0</v>
      </c>
      <c r="J45" s="40" t="s">
        <v>111</v>
      </c>
      <c r="K45" s="22"/>
    </row>
    <row r="46" spans="2:11" x14ac:dyDescent="0.25">
      <c r="B46" s="29" t="s">
        <v>54</v>
      </c>
      <c r="C46" s="27">
        <v>0</v>
      </c>
      <c r="D46" s="28" t="s">
        <v>110</v>
      </c>
      <c r="E46" s="85" t="s">
        <v>54</v>
      </c>
      <c r="F46" s="34">
        <v>0</v>
      </c>
      <c r="G46" s="84" t="s">
        <v>109</v>
      </c>
      <c r="H46" s="41" t="s">
        <v>54</v>
      </c>
      <c r="I46" s="39">
        <v>0</v>
      </c>
      <c r="J46" s="40" t="s">
        <v>111</v>
      </c>
      <c r="K46" s="22"/>
    </row>
    <row r="47" spans="2:11" x14ac:dyDescent="0.25">
      <c r="B47" s="29" t="s">
        <v>77</v>
      </c>
      <c r="C47" s="27">
        <v>0</v>
      </c>
      <c r="D47" s="28" t="s">
        <v>110</v>
      </c>
      <c r="E47" s="85" t="s">
        <v>77</v>
      </c>
      <c r="F47" s="34">
        <v>0</v>
      </c>
      <c r="G47" s="84" t="s">
        <v>109</v>
      </c>
      <c r="H47" s="41" t="s">
        <v>77</v>
      </c>
      <c r="I47" s="39">
        <v>0</v>
      </c>
      <c r="J47" s="40" t="s">
        <v>111</v>
      </c>
      <c r="K47" s="22"/>
    </row>
    <row r="48" spans="2:11" x14ac:dyDescent="0.25">
      <c r="B48" s="29" t="s">
        <v>71</v>
      </c>
      <c r="C48" s="27">
        <v>0</v>
      </c>
      <c r="D48" s="28" t="s">
        <v>110</v>
      </c>
      <c r="E48" s="85" t="s">
        <v>71</v>
      </c>
      <c r="F48" s="34">
        <v>0</v>
      </c>
      <c r="G48" s="84" t="s">
        <v>109</v>
      </c>
      <c r="H48" s="41" t="s">
        <v>71</v>
      </c>
      <c r="I48" s="39">
        <v>0</v>
      </c>
      <c r="J48" s="40" t="s">
        <v>111</v>
      </c>
      <c r="K48" s="22"/>
    </row>
    <row r="49" spans="2:11" x14ac:dyDescent="0.25">
      <c r="B49" s="29" t="s">
        <v>72</v>
      </c>
      <c r="C49" s="27">
        <v>0</v>
      </c>
      <c r="D49" s="28" t="s">
        <v>110</v>
      </c>
      <c r="E49" s="85" t="s">
        <v>72</v>
      </c>
      <c r="F49" s="34">
        <v>0</v>
      </c>
      <c r="G49" s="84" t="s">
        <v>109</v>
      </c>
      <c r="H49" s="41" t="s">
        <v>72</v>
      </c>
      <c r="I49" s="39">
        <v>0</v>
      </c>
      <c r="J49" s="40" t="s">
        <v>111</v>
      </c>
      <c r="K49" s="22"/>
    </row>
    <row r="50" spans="2:11" x14ac:dyDescent="0.25">
      <c r="B50" s="29" t="s">
        <v>51</v>
      </c>
      <c r="C50" s="27">
        <v>0</v>
      </c>
      <c r="D50" s="28" t="s">
        <v>110</v>
      </c>
      <c r="E50" s="85" t="s">
        <v>51</v>
      </c>
      <c r="F50" s="34">
        <v>0</v>
      </c>
      <c r="G50" s="84" t="s">
        <v>109</v>
      </c>
      <c r="H50" s="41" t="s">
        <v>51</v>
      </c>
      <c r="I50" s="39">
        <v>0</v>
      </c>
      <c r="J50" s="40" t="s">
        <v>111</v>
      </c>
      <c r="K50" s="22"/>
    </row>
    <row r="51" spans="2:11" x14ac:dyDescent="0.25">
      <c r="B51" s="29" t="s">
        <v>66</v>
      </c>
      <c r="C51" s="27">
        <v>0</v>
      </c>
      <c r="D51" s="28" t="s">
        <v>110</v>
      </c>
      <c r="E51" s="85" t="s">
        <v>66</v>
      </c>
      <c r="F51" s="34">
        <v>0</v>
      </c>
      <c r="G51" s="84" t="s">
        <v>109</v>
      </c>
      <c r="H51" s="41" t="s">
        <v>66</v>
      </c>
      <c r="I51" s="39">
        <v>0</v>
      </c>
      <c r="J51" s="40" t="s">
        <v>111</v>
      </c>
      <c r="K51" s="22"/>
    </row>
    <row r="52" spans="2:11" x14ac:dyDescent="0.25">
      <c r="B52" s="29" t="s">
        <v>56</v>
      </c>
      <c r="C52" s="27">
        <v>0</v>
      </c>
      <c r="D52" s="28" t="s">
        <v>110</v>
      </c>
      <c r="E52" s="85" t="s">
        <v>56</v>
      </c>
      <c r="F52" s="34">
        <v>0</v>
      </c>
      <c r="G52" s="84" t="s">
        <v>109</v>
      </c>
      <c r="H52" s="41" t="s">
        <v>56</v>
      </c>
      <c r="I52" s="39">
        <v>0</v>
      </c>
      <c r="J52" s="40" t="s">
        <v>111</v>
      </c>
      <c r="K52" s="22"/>
    </row>
    <row r="53" spans="2:11" x14ac:dyDescent="0.25">
      <c r="B53" s="29" t="s">
        <v>76</v>
      </c>
      <c r="C53" s="27">
        <v>0</v>
      </c>
      <c r="D53" s="28" t="s">
        <v>110</v>
      </c>
      <c r="E53" s="85" t="s">
        <v>76</v>
      </c>
      <c r="F53" s="34">
        <v>0</v>
      </c>
      <c r="G53" s="84" t="s">
        <v>109</v>
      </c>
      <c r="H53" s="41" t="s">
        <v>76</v>
      </c>
      <c r="I53" s="39">
        <v>0</v>
      </c>
      <c r="J53" s="40" t="s">
        <v>111</v>
      </c>
      <c r="K53" s="22"/>
    </row>
    <row r="54" spans="2:11" x14ac:dyDescent="0.25">
      <c r="B54" s="29" t="s">
        <v>65</v>
      </c>
      <c r="C54" s="27">
        <v>0</v>
      </c>
      <c r="D54" s="28" t="s">
        <v>110</v>
      </c>
      <c r="E54" s="85" t="s">
        <v>65</v>
      </c>
      <c r="F54" s="34">
        <v>0</v>
      </c>
      <c r="G54" s="84" t="s">
        <v>109</v>
      </c>
      <c r="H54" s="41" t="s">
        <v>65</v>
      </c>
      <c r="I54" s="39">
        <v>0</v>
      </c>
      <c r="J54" s="40" t="s">
        <v>111</v>
      </c>
      <c r="K54" s="22"/>
    </row>
    <row r="55" spans="2:11" x14ac:dyDescent="0.25">
      <c r="B55" s="29" t="s">
        <v>89</v>
      </c>
      <c r="C55" s="27">
        <v>0</v>
      </c>
      <c r="D55" s="28" t="s">
        <v>110</v>
      </c>
      <c r="E55" s="85" t="s">
        <v>89</v>
      </c>
      <c r="F55" s="34">
        <v>0</v>
      </c>
      <c r="G55" s="84" t="s">
        <v>109</v>
      </c>
      <c r="H55" s="41" t="s">
        <v>89</v>
      </c>
      <c r="I55" s="39">
        <v>0</v>
      </c>
      <c r="J55" s="40" t="s">
        <v>111</v>
      </c>
      <c r="K55" s="22"/>
    </row>
    <row r="56" spans="2:11" x14ac:dyDescent="0.25">
      <c r="B56" s="29" t="s">
        <v>55</v>
      </c>
      <c r="C56" s="27">
        <v>0</v>
      </c>
      <c r="D56" s="28" t="s">
        <v>110</v>
      </c>
      <c r="E56" s="85" t="s">
        <v>55</v>
      </c>
      <c r="F56" s="34">
        <v>0</v>
      </c>
      <c r="G56" s="84" t="s">
        <v>109</v>
      </c>
      <c r="H56" s="41" t="s">
        <v>55</v>
      </c>
      <c r="I56" s="39">
        <v>0</v>
      </c>
      <c r="J56" s="40" t="s">
        <v>111</v>
      </c>
      <c r="K56" s="22"/>
    </row>
    <row r="57" spans="2:11" x14ac:dyDescent="0.25">
      <c r="B57" s="29" t="s">
        <v>70</v>
      </c>
      <c r="C57" s="27">
        <v>0</v>
      </c>
      <c r="D57" s="28" t="s">
        <v>110</v>
      </c>
      <c r="E57" s="85" t="s">
        <v>70</v>
      </c>
      <c r="F57" s="34">
        <v>0</v>
      </c>
      <c r="G57" s="84" t="s">
        <v>109</v>
      </c>
      <c r="H57" s="41" t="s">
        <v>70</v>
      </c>
      <c r="I57" s="39">
        <v>0</v>
      </c>
      <c r="J57" s="40" t="s">
        <v>111</v>
      </c>
      <c r="K57" s="22"/>
    </row>
    <row r="58" spans="2:11" x14ac:dyDescent="0.25">
      <c r="B58" s="30" t="s">
        <v>47</v>
      </c>
      <c r="C58" s="31">
        <v>0</v>
      </c>
      <c r="D58" s="32" t="s">
        <v>110</v>
      </c>
      <c r="E58" s="86" t="s">
        <v>47</v>
      </c>
      <c r="F58" s="35">
        <v>0</v>
      </c>
      <c r="G58" s="87" t="s">
        <v>109</v>
      </c>
      <c r="H58" s="42" t="s">
        <v>47</v>
      </c>
      <c r="I58" s="43">
        <v>0</v>
      </c>
      <c r="J58" s="44" t="s">
        <v>111</v>
      </c>
      <c r="K58" s="22"/>
    </row>
    <row r="59" spans="2:11" x14ac:dyDescent="0.25">
      <c r="B59" s="76" t="s">
        <v>8</v>
      </c>
      <c r="C59" s="75">
        <f>SUM(C3:C58)</f>
        <v>0</v>
      </c>
      <c r="E59" s="79" t="s">
        <v>8</v>
      </c>
      <c r="F59" s="77">
        <f>SUM(F3:F58)</f>
        <v>0</v>
      </c>
      <c r="H59" s="80" t="s">
        <v>8</v>
      </c>
      <c r="I59" s="78">
        <f>SUM(I3:I58)</f>
        <v>0</v>
      </c>
    </row>
  </sheetData>
  <sortState xmlns:xlrd2="http://schemas.microsoft.com/office/spreadsheetml/2017/richdata2" ref="E4:G58">
    <sortCondition ref="E4:E58"/>
  </sortState>
  <mergeCells count="1">
    <mergeCell ref="L1:M1"/>
  </mergeCells>
  <phoneticPr fontId="6" type="noConversion"/>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6B980-FBA9-4258-91D0-6111521C7AAC}">
  <sheetPr codeName="Planilha6"/>
  <dimension ref="B2:XFC22"/>
  <sheetViews>
    <sheetView showGridLines="0" zoomScale="115" zoomScaleNormal="115" workbookViewId="0"/>
  </sheetViews>
  <sheetFormatPr defaultColWidth="8.85546875" defaultRowHeight="16.5" x14ac:dyDescent="0.3"/>
  <cols>
    <col min="1" max="1" width="1.7109375" style="105" customWidth="1"/>
    <col min="2" max="2" width="60.140625" style="105" bestFit="1" customWidth="1"/>
    <col min="3" max="3" width="19.5703125" style="105" bestFit="1" customWidth="1"/>
    <col min="4" max="4" width="25.7109375" style="105" customWidth="1"/>
    <col min="5" max="5" width="10.42578125" style="105" bestFit="1" customWidth="1"/>
    <col min="6" max="25" width="8.85546875" style="105"/>
    <col min="26" max="26" width="31.5703125" style="105" bestFit="1" customWidth="1"/>
    <col min="27" max="27" width="16.85546875" style="105" bestFit="1" customWidth="1"/>
    <col min="28" max="16382" width="8.85546875" style="105"/>
    <col min="16383" max="16383" width="25.5703125" style="105" bestFit="1" customWidth="1"/>
    <col min="16384" max="16384" width="22" style="105" bestFit="1" customWidth="1"/>
  </cols>
  <sheetData>
    <row r="2" spans="2:27 16383:16383" hidden="1" x14ac:dyDescent="0.3">
      <c r="B2" s="104">
        <f ca="1">TODAY()</f>
        <v>46219</v>
      </c>
    </row>
    <row r="3" spans="2:27 16383:16383" x14ac:dyDescent="0.3">
      <c r="B3" s="220" t="s">
        <v>126</v>
      </c>
      <c r="C3" s="220"/>
    </row>
    <row r="4" spans="2:27 16383:16383" s="108" customFormat="1" ht="19.899999999999999" customHeight="1" x14ac:dyDescent="0.25">
      <c r="B4" s="106" t="s">
        <v>127</v>
      </c>
      <c r="C4" s="107">
        <v>900000</v>
      </c>
      <c r="AA4" s="109"/>
      <c r="XFC4" s="125">
        <f ca="1">C12</f>
        <v>46671.399279999998</v>
      </c>
    </row>
    <row r="5" spans="2:27 16383:16383" x14ac:dyDescent="0.3">
      <c r="B5" s="110" t="s">
        <v>128</v>
      </c>
      <c r="C5" s="111">
        <v>1900000</v>
      </c>
      <c r="AA5" s="112"/>
    </row>
    <row r="6" spans="2:27 16383:16383" x14ac:dyDescent="0.3">
      <c r="B6" s="110" t="s">
        <v>129</v>
      </c>
      <c r="C6" s="111">
        <v>350000</v>
      </c>
      <c r="D6" s="113"/>
      <c r="AA6" s="112"/>
    </row>
    <row r="7" spans="2:27 16383:16383" x14ac:dyDescent="0.3">
      <c r="B7" s="110" t="s">
        <v>149</v>
      </c>
      <c r="C7" s="111">
        <v>3086000</v>
      </c>
      <c r="D7" s="113"/>
      <c r="AA7" s="112"/>
    </row>
    <row r="8" spans="2:27 16383:16383" x14ac:dyDescent="0.3">
      <c r="B8" s="114" t="s">
        <v>130</v>
      </c>
      <c r="C8" s="115">
        <v>1195000</v>
      </c>
      <c r="AA8" s="112"/>
    </row>
    <row r="9" spans="2:27 16383:16383" x14ac:dyDescent="0.3">
      <c r="B9" s="110" t="s">
        <v>8</v>
      </c>
      <c r="C9" s="111">
        <f>SUM(C4:C8)</f>
        <v>7431000</v>
      </c>
      <c r="D9" s="113"/>
      <c r="AA9" s="112"/>
    </row>
    <row r="10" spans="2:27 16383:16383" x14ac:dyDescent="0.3">
      <c r="B10" s="114" t="s">
        <v>131</v>
      </c>
      <c r="C10" s="115">
        <v>500000</v>
      </c>
      <c r="AA10" s="112"/>
    </row>
    <row r="11" spans="2:27 16383:16383" s="108" customFormat="1" x14ac:dyDescent="0.25">
      <c r="B11" s="116" t="s">
        <v>132</v>
      </c>
      <c r="C11" s="117">
        <f>C9/C10</f>
        <v>14.862</v>
      </c>
      <c r="D11" s="118"/>
      <c r="AA11" s="119"/>
    </row>
    <row r="12" spans="2:27 16383:16383" s="108" customFormat="1" ht="20.25" x14ac:dyDescent="0.25">
      <c r="B12" s="120" t="s">
        <v>134</v>
      </c>
      <c r="C12" s="121">
        <f ca="1">$B$2+(C9/C10)*30.44</f>
        <v>46671.399279999998</v>
      </c>
    </row>
    <row r="13" spans="2:27 16383:16383" x14ac:dyDescent="0.3">
      <c r="B13" s="122" t="s">
        <v>133</v>
      </c>
    </row>
    <row r="14" spans="2:27 16383:16383" x14ac:dyDescent="0.3">
      <c r="B14" s="110" t="s">
        <v>146</v>
      </c>
    </row>
    <row r="15" spans="2:27 16383:16383" x14ac:dyDescent="0.3">
      <c r="B15" s="105" t="s">
        <v>298</v>
      </c>
      <c r="C15" s="123">
        <v>17000</v>
      </c>
    </row>
    <row r="16" spans="2:27 16383:16383" x14ac:dyDescent="0.3">
      <c r="B16" s="105" t="s">
        <v>147</v>
      </c>
      <c r="C16" s="123">
        <v>132000</v>
      </c>
    </row>
    <row r="17" spans="2:3" x14ac:dyDescent="0.3">
      <c r="B17" s="105" t="s">
        <v>148</v>
      </c>
      <c r="C17" s="123">
        <v>18000</v>
      </c>
    </row>
    <row r="18" spans="2:3" x14ac:dyDescent="0.3">
      <c r="C18" s="123"/>
    </row>
    <row r="19" spans="2:3" x14ac:dyDescent="0.3">
      <c r="C19" s="123"/>
    </row>
    <row r="20" spans="2:3" x14ac:dyDescent="0.3">
      <c r="C20" s="123"/>
    </row>
    <row r="21" spans="2:3" x14ac:dyDescent="0.3">
      <c r="C21" s="124"/>
    </row>
    <row r="22" spans="2:3" x14ac:dyDescent="0.3">
      <c r="C22" s="124"/>
    </row>
  </sheetData>
  <mergeCells count="1">
    <mergeCell ref="B3:C3"/>
  </mergeCells>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E32B8C-384A-4A93-A6D1-DC8755EB9C8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2</vt:i4>
      </vt:variant>
    </vt:vector>
  </HeadingPairs>
  <TitlesOfParts>
    <vt:vector size="10" baseType="lpstr">
      <vt:lpstr>DASH </vt:lpstr>
      <vt:lpstr>RENOVAÇÕES S</vt:lpstr>
      <vt:lpstr>RENOVAÇÕES</vt:lpstr>
      <vt:lpstr>POS COMERCIAL </vt:lpstr>
      <vt:lpstr>FAT IND REAL</vt:lpstr>
      <vt:lpstr>Planilha1</vt:lpstr>
      <vt:lpstr>FAT IND PREV</vt:lpstr>
      <vt:lpstr>SAUDE FIN</vt:lpstr>
      <vt:lpstr>CONTRATOS</vt:lpstr>
      <vt:lpstr>runway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Guilherme Camargo | CS-Integra</dc:creator>
  <cp:lastModifiedBy>Carvalho, Matheus Henrique</cp:lastModifiedBy>
  <dcterms:created xsi:type="dcterms:W3CDTF">2026-04-11T14:48:48Z</dcterms:created>
  <dcterms:modified xsi:type="dcterms:W3CDTF">2026-07-16T15:35:18Z</dcterms:modified>
</cp:coreProperties>
</file>