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24C78B0A-70E2-4A16-A5AE-39C5B6B7D088}" xr6:coauthVersionLast="47" xr6:coauthVersionMax="47" xr10:uidLastSave="{00000000-0000-0000-0000-000000000000}"/>
  <bookViews>
    <workbookView xWindow="20370" yWindow="-120" windowWidth="29040" windowHeight="15720" firstSheet="2" activeTab="4" xr2:uid="{00000000-000D-0000-FFFF-FFFF00000000}"/>
  </bookViews>
  <sheets>
    <sheet name="Format. Cond. - Parte 1" sheetId="5" r:id="rId1"/>
    <sheet name="Format. Cond. - Parte 1 (Gab.)" sheetId="1" r:id="rId2"/>
    <sheet name="Format. Cond. - Parte 2" sheetId="6" r:id="rId3"/>
    <sheet name="Format. Cond. - Parte 2 (Gab.)" sheetId="2" r:id="rId4"/>
    <sheet name="Linha de Tendência e Previsão" sheetId="7" r:id="rId5"/>
    <sheet name="Linha de Tendência (Gabarito)" sheetId="3" r:id="rId6"/>
  </sheets>
  <definedNames>
    <definedName name="Balances" localSheetId="5">#REF!</definedName>
    <definedName name="Balances" localSheetId="4">#REF!</definedName>
    <definedName name="Balances">#REF!</definedName>
    <definedName name="_xlnm.Database" localSheetId="5">#REF!</definedName>
    <definedName name="_xlnm.Database" localSheetId="4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7" l="1"/>
  <c r="C25" i="7"/>
  <c r="C23" i="7"/>
  <c r="C22" i="7"/>
  <c r="C16" i="6"/>
  <c r="E4" i="6" s="1"/>
  <c r="C15" i="6"/>
  <c r="D10" i="6" s="1"/>
  <c r="D10" i="5"/>
  <c r="D8" i="5"/>
  <c r="D12" i="5"/>
  <c r="D17" i="5"/>
  <c r="D7" i="5"/>
  <c r="D6" i="5"/>
  <c r="D11" i="5"/>
  <c r="D15" i="5"/>
  <c r="D16" i="5"/>
  <c r="D9" i="5"/>
  <c r="D13" i="5"/>
  <c r="D14" i="5"/>
  <c r="C18" i="5"/>
  <c r="C27" i="3"/>
  <c r="C23" i="3"/>
  <c r="C22" i="3"/>
  <c r="C25" i="3" s="1"/>
  <c r="D6" i="2"/>
  <c r="D8" i="2"/>
  <c r="D9" i="2"/>
  <c r="C15" i="2"/>
  <c r="E9" i="2" s="1"/>
  <c r="C14" i="2"/>
  <c r="D7" i="2" s="1"/>
  <c r="D7" i="1"/>
  <c r="D8" i="1"/>
  <c r="D9" i="1"/>
  <c r="D10" i="1"/>
  <c r="D11" i="1"/>
  <c r="D12" i="1"/>
  <c r="D13" i="1"/>
  <c r="D14" i="1"/>
  <c r="D15" i="1"/>
  <c r="D16" i="1"/>
  <c r="D17" i="1"/>
  <c r="D6" i="1"/>
  <c r="E8" i="6" l="1"/>
  <c r="E7" i="6"/>
  <c r="E3" i="6"/>
  <c r="E5" i="6"/>
  <c r="E9" i="6"/>
  <c r="E11" i="6"/>
  <c r="E10" i="6"/>
  <c r="E12" i="6"/>
  <c r="E6" i="6"/>
  <c r="D7" i="6"/>
  <c r="D9" i="6"/>
  <c r="D3" i="6"/>
  <c r="D11" i="6"/>
  <c r="D12" i="6"/>
  <c r="D6" i="6"/>
  <c r="D4" i="6"/>
  <c r="D8" i="6"/>
  <c r="D5" i="6"/>
  <c r="E8" i="2"/>
  <c r="D3" i="2"/>
  <c r="D5" i="2"/>
  <c r="E7" i="2"/>
  <c r="E11" i="2"/>
  <c r="D12" i="2"/>
  <c r="D4" i="2"/>
  <c r="E6" i="2"/>
  <c r="D11" i="2"/>
  <c r="E3" i="2"/>
  <c r="E5" i="2"/>
  <c r="D10" i="2"/>
  <c r="E12" i="2"/>
  <c r="E4" i="2"/>
  <c r="E10" i="2"/>
</calcChain>
</file>

<file path=xl/sharedStrings.xml><?xml version="1.0" encoding="utf-8"?>
<sst xmlns="http://schemas.openxmlformats.org/spreadsheetml/2006/main" count="104" uniqueCount="57">
  <si>
    <t>Vendas</t>
  </si>
  <si>
    <t>Mês</t>
  </si>
  <si>
    <t>Vendas 2021</t>
  </si>
  <si>
    <t>Meta</t>
  </si>
  <si>
    <t>Vendedor</t>
  </si>
  <si>
    <t>Alon</t>
  </si>
  <si>
    <t>Jessica</t>
  </si>
  <si>
    <t>João</t>
  </si>
  <si>
    <t>Lira</t>
  </si>
  <si>
    <t>Diego</t>
  </si>
  <si>
    <t>Sergio</t>
  </si>
  <si>
    <t>Julia</t>
  </si>
  <si>
    <t>Luiza</t>
  </si>
  <si>
    <t>Maria</t>
  </si>
  <si>
    <t>Amanda</t>
  </si>
  <si>
    <t>Alessandra</t>
  </si>
  <si>
    <t>Marcus</t>
  </si>
  <si>
    <t>Bateu Meta?</t>
  </si>
  <si>
    <t>Fornecedor</t>
  </si>
  <si>
    <t>Apple</t>
  </si>
  <si>
    <t>Canon</t>
  </si>
  <si>
    <t>Samsung</t>
  </si>
  <si>
    <t>Dell</t>
  </si>
  <si>
    <t>Acer</t>
  </si>
  <si>
    <t>Xiaomi</t>
  </si>
  <si>
    <t>Motorola</t>
  </si>
  <si>
    <t>Huawei</t>
  </si>
  <si>
    <t>Nokia</t>
  </si>
  <si>
    <t>Asus</t>
  </si>
  <si>
    <t>% Devolução</t>
  </si>
  <si>
    <t>Melhor</t>
  </si>
  <si>
    <t>Pior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</si>
  <si>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</si>
  <si>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</si>
  <si>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</si>
  <si>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</si>
  <si>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</si>
  <si>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</si>
  <si>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</si>
  <si>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</si>
  <si>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</si>
  <si>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</si>
  <si>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</si>
  <si>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</si>
  <si>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</t>
  </si>
  <si>
    <t>x</t>
  </si>
  <si>
    <t>y=a*x+b</t>
  </si>
  <si>
    <t>b</t>
  </si>
  <si>
    <t>y</t>
  </si>
  <si>
    <t>y (2ª forma)</t>
  </si>
  <si>
    <t>Atingiu a Meta</t>
  </si>
  <si>
    <t>Faturamento</t>
  </si>
  <si>
    <t>Mínimo</t>
  </si>
  <si>
    <t>Máximo</t>
  </si>
  <si>
    <t>%</t>
  </si>
  <si>
    <t>y = a*x+b</t>
  </si>
  <si>
    <t>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</si>
</sst>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[$R$-416]\ * #,##0_-;\-[$R$-416]\ * #,##0_-;_-[$R$-416]\ 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4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3" fillId="0" borderId="8" xfId="0" applyFont="1" applyBorder="1"/>
    <xf numFmtId="0" fontId="4" fillId="0" borderId="9" xfId="0" applyFont="1" applyBorder="1"/>
    <xf numFmtId="8" fontId="3" fillId="0" borderId="10" xfId="0" applyNumberFormat="1" applyFont="1" applyBorder="1"/>
    <xf numFmtId="0" fontId="4" fillId="0" borderId="11" xfId="0" applyFont="1" applyBorder="1"/>
    <xf numFmtId="8" fontId="3" fillId="0" borderId="12" xfId="0" applyNumberFormat="1" applyFont="1" applyBorder="1"/>
    <xf numFmtId="0" fontId="4" fillId="0" borderId="0" xfId="0" applyFont="1"/>
    <xf numFmtId="0" fontId="7" fillId="0" borderId="0" xfId="0" applyFont="1" applyAlignment="1">
      <alignment horizontal="center"/>
    </xf>
    <xf numFmtId="164" fontId="1" fillId="0" borderId="0" xfId="0" applyNumberFormat="1" applyFont="1"/>
    <xf numFmtId="164" fontId="0" fillId="4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3" fontId="2" fillId="5" borderId="14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" fontId="3" fillId="0" borderId="0" xfId="0" applyNumberFormat="1" applyFont="1"/>
    <xf numFmtId="0" fontId="1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3">
    <dxf>
      <numFmt numFmtId="165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_-;\-[$R$-416]\ * #,##0_-;_-[$R$-416]\ * &quot;-&quot;??_-;_-@_-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_-;\-[$R$-416]\ * #,##0_-;_-[$R$-416]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Avenir Next LT Pro" panose="020B0504020202020204" pitchFamily="34" charset="0"/>
              </a:rPr>
              <a:t>Faturamento</a:t>
            </a:r>
            <a:r>
              <a:rPr lang="pt-BR" baseline="0">
                <a:latin typeface="Avenir Next LT Pro" panose="020B0504020202020204" pitchFamily="34" charset="0"/>
              </a:rPr>
              <a:t> de 2021</a:t>
            </a:r>
            <a:endParaRPr lang="pt-BR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1'!$C$5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603863881644204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00-4FDC-A761-9CE1FC87A0F2}"/>
                </c:ext>
              </c:extLst>
            </c:dLbl>
            <c:dLbl>
              <c:idx val="8"/>
              <c:layout>
                <c:manualLayout>
                  <c:x val="4.6376804537745134E-2"/>
                  <c:y val="-6.97819259866518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00-4FDC-A761-9CE1FC87A0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1'!$B$6:$B$17</c:f>
              <c:strCache>
                <c:ptCount val="12"/>
                <c:pt idx="0">
                  <c:v>Alessandra</c:v>
                </c:pt>
                <c:pt idx="1">
                  <c:v>Alon</c:v>
                </c:pt>
                <c:pt idx="2">
                  <c:v>Amanda</c:v>
                </c:pt>
                <c:pt idx="3">
                  <c:v>Diego</c:v>
                </c:pt>
                <c:pt idx="4">
                  <c:v>Jessica</c:v>
                </c:pt>
                <c:pt idx="5">
                  <c:v>João</c:v>
                </c:pt>
                <c:pt idx="6">
                  <c:v>Julia</c:v>
                </c:pt>
                <c:pt idx="7">
                  <c:v>Lira</c:v>
                </c:pt>
                <c:pt idx="8">
                  <c:v>Luiza</c:v>
                </c:pt>
                <c:pt idx="9">
                  <c:v>Marcus</c:v>
                </c:pt>
                <c:pt idx="10">
                  <c:v>Maria</c:v>
                </c:pt>
                <c:pt idx="11">
                  <c:v>Sergio</c:v>
                </c:pt>
              </c:strCache>
            </c:strRef>
          </c:cat>
          <c:val>
            <c:numRef>
              <c:f>'Format. Cond. - Parte 1'!$C$6:$C$17</c:f>
              <c:numCache>
                <c:formatCode>_-[$R$-416]\ * #,##0_-;\-[$R$-416]\ * #,##0_-;_-[$R$-416]\ * "-"??_-;_-@_-</c:formatCode>
                <c:ptCount val="12"/>
                <c:pt idx="0">
                  <c:v>11560</c:v>
                </c:pt>
                <c:pt idx="1">
                  <c:v>10636</c:v>
                </c:pt>
                <c:pt idx="2">
                  <c:v>6354</c:v>
                </c:pt>
                <c:pt idx="3">
                  <c:v>16222</c:v>
                </c:pt>
                <c:pt idx="4">
                  <c:v>3384</c:v>
                </c:pt>
                <c:pt idx="5">
                  <c:v>11954</c:v>
                </c:pt>
                <c:pt idx="6">
                  <c:v>8790</c:v>
                </c:pt>
                <c:pt idx="7">
                  <c:v>18516</c:v>
                </c:pt>
                <c:pt idx="8">
                  <c:v>19240</c:v>
                </c:pt>
                <c:pt idx="9">
                  <c:v>13700</c:v>
                </c:pt>
                <c:pt idx="10">
                  <c:v>14886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0-4FDC-A761-9CE1FC87A0F2}"/>
            </c:ext>
          </c:extLst>
        </c:ser>
        <c:ser>
          <c:idx val="1"/>
          <c:order val="1"/>
          <c:tx>
            <c:strRef>
              <c:f>'Format. Cond. - Parte 1'!$D$5</c:f>
              <c:strCache>
                <c:ptCount val="1"/>
                <c:pt idx="0">
                  <c:v>Atingiu a Meta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'Format. Cond. - Parte 1'!$B$6:$B$17</c:f>
              <c:strCache>
                <c:ptCount val="12"/>
                <c:pt idx="0">
                  <c:v>Alessandra</c:v>
                </c:pt>
                <c:pt idx="1">
                  <c:v>Alon</c:v>
                </c:pt>
                <c:pt idx="2">
                  <c:v>Amanda</c:v>
                </c:pt>
                <c:pt idx="3">
                  <c:v>Diego</c:v>
                </c:pt>
                <c:pt idx="4">
                  <c:v>Jessica</c:v>
                </c:pt>
                <c:pt idx="5">
                  <c:v>João</c:v>
                </c:pt>
                <c:pt idx="6">
                  <c:v>Julia</c:v>
                </c:pt>
                <c:pt idx="7">
                  <c:v>Lira</c:v>
                </c:pt>
                <c:pt idx="8">
                  <c:v>Luiza</c:v>
                </c:pt>
                <c:pt idx="9">
                  <c:v>Marcus</c:v>
                </c:pt>
                <c:pt idx="10">
                  <c:v>Maria</c:v>
                </c:pt>
                <c:pt idx="11">
                  <c:v>Sergio</c:v>
                </c:pt>
              </c:strCache>
            </c:strRef>
          </c:cat>
          <c:val>
            <c:numRef>
              <c:f>'Format. Cond. - Parte 1'!$D$6:$D$17</c:f>
              <c:numCache>
                <c:formatCode>_-[$R$-416]\ * #,##0_-;\-[$R$-416]\ * #,##0_-;_-[$R$-416]\ * "-"??_-;_-@_-</c:formatCode>
                <c:ptCount val="12"/>
                <c:pt idx="0">
                  <c:v>11560</c:v>
                </c:pt>
                <c:pt idx="1">
                  <c:v>10636</c:v>
                </c:pt>
                <c:pt idx="2">
                  <c:v>0</c:v>
                </c:pt>
                <c:pt idx="3">
                  <c:v>16222</c:v>
                </c:pt>
                <c:pt idx="4">
                  <c:v>0</c:v>
                </c:pt>
                <c:pt idx="5">
                  <c:v>11954</c:v>
                </c:pt>
                <c:pt idx="6">
                  <c:v>0</c:v>
                </c:pt>
                <c:pt idx="7">
                  <c:v>18516</c:v>
                </c:pt>
                <c:pt idx="8">
                  <c:v>19240</c:v>
                </c:pt>
                <c:pt idx="9">
                  <c:v>13700</c:v>
                </c:pt>
                <c:pt idx="10">
                  <c:v>14886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0-4FDC-A761-9CE1FC87A0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604922399"/>
        <c:axId val="1604931039"/>
      </c:barChart>
      <c:catAx>
        <c:axId val="16049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604931039"/>
        <c:crosses val="autoZero"/>
        <c:auto val="1"/>
        <c:lblAlgn val="ctr"/>
        <c:lblOffset val="100"/>
        <c:noMultiLvlLbl val="0"/>
      </c:catAx>
      <c:valAx>
        <c:axId val="16049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6049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1 (Gab.)'!$B$6:$B$17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 (Gab.)'!$C$6:$C$17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3384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9278</c:v>
                </c:pt>
                <c:pt idx="6">
                  <c:v>8790</c:v>
                </c:pt>
                <c:pt idx="7">
                  <c:v>19240</c:v>
                </c:pt>
                <c:pt idx="8">
                  <c:v>14886</c:v>
                </c:pt>
                <c:pt idx="9">
                  <c:v>6354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7-4770-8B42-437498BA7C0A}"/>
            </c:ext>
          </c:extLst>
        </c:ser>
        <c:ser>
          <c:idx val="1"/>
          <c:order val="1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1 (Gab.)'!$B$6:$B$17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 (Gab.)'!$D$6:$D$17</c:f>
              <c:numCache>
                <c:formatCode>_-[$R$-416]\ * #,##0_-;\-[$R$-416]\ * #,##0_-;_-[$R$-416]\ * "-"??_-;_-@_-</c:formatCode>
                <c:ptCount val="12"/>
                <c:pt idx="0">
                  <c:v>10636</c:v>
                </c:pt>
                <c:pt idx="1">
                  <c:v>0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0</c:v>
                </c:pt>
                <c:pt idx="6">
                  <c:v>0</c:v>
                </c:pt>
                <c:pt idx="7">
                  <c:v>19240</c:v>
                </c:pt>
                <c:pt idx="8">
                  <c:v>14886</c:v>
                </c:pt>
                <c:pt idx="9">
                  <c:v>0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7-4770-8B42-437498BA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4390047"/>
        <c:axId val="892846319"/>
      </c:barChart>
      <c:catAx>
        <c:axId val="9043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846319"/>
        <c:crosses val="autoZero"/>
        <c:auto val="1"/>
        <c:lblAlgn val="ctr"/>
        <c:lblOffset val="100"/>
        <c:noMultiLvlLbl val="0"/>
      </c:catAx>
      <c:valAx>
        <c:axId val="892846319"/>
        <c:scaling>
          <c:orientation val="minMax"/>
        </c:scaling>
        <c:delete val="0"/>
        <c:axPos val="l"/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390047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pt-BR">
                <a:latin typeface="Avenir Next LT Pro" panose="020B0504020202020204" pitchFamily="34" charset="0"/>
              </a:rPr>
              <a:t>Devoluções</a:t>
            </a:r>
            <a:r>
              <a:rPr lang="pt-BR" baseline="0">
                <a:latin typeface="Avenir Next LT Pro" panose="020B0504020202020204" pitchFamily="34" charset="0"/>
              </a:rPr>
              <a:t> por Fornecedor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2'!$C$2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2'!$B$3:$B$12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Canon</c:v>
                </c:pt>
                <c:pt idx="4">
                  <c:v>Dell</c:v>
                </c:pt>
                <c:pt idx="5">
                  <c:v>Huawei</c:v>
                </c:pt>
                <c:pt idx="6">
                  <c:v>Motorola</c:v>
                </c:pt>
                <c:pt idx="7">
                  <c:v>Nokia</c:v>
                </c:pt>
                <c:pt idx="8">
                  <c:v>Samsung</c:v>
                </c:pt>
                <c:pt idx="9">
                  <c:v>Xiaomi</c:v>
                </c:pt>
              </c:strCache>
            </c:strRef>
          </c:cat>
          <c:val>
            <c:numRef>
              <c:f>'Format. Cond. - Parte 2'!$C$3:$C$12</c:f>
              <c:numCache>
                <c:formatCode>0.0%</c:formatCode>
                <c:ptCount val="10"/>
                <c:pt idx="0">
                  <c:v>8.9999999999999993E-3</c:v>
                </c:pt>
                <c:pt idx="1">
                  <c:v>3.5000000000000003E-2</c:v>
                </c:pt>
                <c:pt idx="2">
                  <c:v>2.5000000000000001E-2</c:v>
                </c:pt>
                <c:pt idx="3">
                  <c:v>3.5999999999999997E-2</c:v>
                </c:pt>
                <c:pt idx="4">
                  <c:v>2.5000000000000001E-2</c:v>
                </c:pt>
                <c:pt idx="5">
                  <c:v>2.5999999999999999E-2</c:v>
                </c:pt>
                <c:pt idx="6">
                  <c:v>1.4E-2</c:v>
                </c:pt>
                <c:pt idx="7">
                  <c:v>0.03</c:v>
                </c:pt>
                <c:pt idx="8">
                  <c:v>4.3999999999999997E-2</c:v>
                </c:pt>
                <c:pt idx="9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C-422C-8462-197E655C68BF}"/>
            </c:ext>
          </c:extLst>
        </c:ser>
        <c:ser>
          <c:idx val="1"/>
          <c:order val="1"/>
          <c:tx>
            <c:strRef>
              <c:f>'Format. Cond. - Parte 2'!$D$2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'Format. Cond. - Parte 2'!$B$3:$B$12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Canon</c:v>
                </c:pt>
                <c:pt idx="4">
                  <c:v>Dell</c:v>
                </c:pt>
                <c:pt idx="5">
                  <c:v>Huawei</c:v>
                </c:pt>
                <c:pt idx="6">
                  <c:v>Motorola</c:v>
                </c:pt>
                <c:pt idx="7">
                  <c:v>Nokia</c:v>
                </c:pt>
                <c:pt idx="8">
                  <c:v>Samsung</c:v>
                </c:pt>
                <c:pt idx="9">
                  <c:v>Xiaomi</c:v>
                </c:pt>
              </c:strCache>
            </c:strRef>
          </c:cat>
          <c:val>
            <c:numRef>
              <c:f>'Format. Cond. - Parte 2'!$D$3:$D$12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C-422C-8462-197E655C68BF}"/>
            </c:ext>
          </c:extLst>
        </c:ser>
        <c:ser>
          <c:idx val="2"/>
          <c:order val="2"/>
          <c:tx>
            <c:strRef>
              <c:f>'Format. Cond. - Parte 2'!$E$2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'Format. Cond. - Parte 2'!$B$3:$B$12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Canon</c:v>
                </c:pt>
                <c:pt idx="4">
                  <c:v>Dell</c:v>
                </c:pt>
                <c:pt idx="5">
                  <c:v>Huawei</c:v>
                </c:pt>
                <c:pt idx="6">
                  <c:v>Motorola</c:v>
                </c:pt>
                <c:pt idx="7">
                  <c:v>Nokia</c:v>
                </c:pt>
                <c:pt idx="8">
                  <c:v>Samsung</c:v>
                </c:pt>
                <c:pt idx="9">
                  <c:v>Xiaomi</c:v>
                </c:pt>
              </c:strCache>
            </c:strRef>
          </c:cat>
          <c:val>
            <c:numRef>
              <c:f>'Format. Cond. - Parte 2'!$E$3:$E$12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4.3999999999999997E-2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4C-422C-8462-197E655C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4897919"/>
        <c:axId val="1604907519"/>
      </c:barChart>
      <c:catAx>
        <c:axId val="16048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604907519"/>
        <c:crosses val="autoZero"/>
        <c:auto val="1"/>
        <c:lblAlgn val="ctr"/>
        <c:lblOffset val="100"/>
        <c:noMultiLvlLbl val="0"/>
      </c:catAx>
      <c:valAx>
        <c:axId val="16049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6048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2019 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2 (Gab.)'!$C$2</c:f>
              <c:strCache>
                <c:ptCount val="1"/>
                <c:pt idx="0">
                  <c:v>% Devolução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(Gab.)'!$C$3:$C$12</c:f>
              <c:numCache>
                <c:formatCode>0.0%</c:formatCode>
                <c:ptCount val="10"/>
                <c:pt idx="0">
                  <c:v>3.5000000000000003E-2</c:v>
                </c:pt>
                <c:pt idx="1">
                  <c:v>3.5999999999999997E-2</c:v>
                </c:pt>
                <c:pt idx="2">
                  <c:v>4.3999999999999997E-2</c:v>
                </c:pt>
                <c:pt idx="3">
                  <c:v>2.5000000000000001E-2</c:v>
                </c:pt>
                <c:pt idx="4">
                  <c:v>1.9E-2</c:v>
                </c:pt>
                <c:pt idx="5">
                  <c:v>4.2000000000000003E-2</c:v>
                </c:pt>
                <c:pt idx="6">
                  <c:v>1.4E-2</c:v>
                </c:pt>
                <c:pt idx="7">
                  <c:v>2.5999999999999999E-2</c:v>
                </c:pt>
                <c:pt idx="8">
                  <c:v>5.3999999999999999E-2</c:v>
                </c:pt>
                <c:pt idx="9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A-43E6-BBFF-E6B77EA0A77D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(Gab.)'!$D$3:$D$12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5.3999999999999999E-2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1-456C-8CEF-0EC6ED2CDB86}"/>
            </c:ext>
          </c:extLst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(Gab.)'!$E$3:$E$12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1-456C-8CEF-0EC6ED2C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805391"/>
        <c:axId val="501803727"/>
      </c:barChart>
      <c:catAx>
        <c:axId val="50180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03727"/>
        <c:crosses val="autoZero"/>
        <c:auto val="1"/>
        <c:lblAlgn val="ctr"/>
        <c:lblOffset val="100"/>
        <c:noMultiLvlLbl val="0"/>
      </c:catAx>
      <c:valAx>
        <c:axId val="50180372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0539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e Previsão'!$C$3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'Linha de Tendência e Previsão'!$B$4:$B$15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e Previsão'!$C$4:$C$15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B-4DEE-803D-A1DCF6D3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e Previsão'!$C$2:$C$3</c:f>
              <c:strCache>
                <c:ptCount val="2"/>
                <c:pt idx="0">
                  <c:v>2021</c:v>
                </c:pt>
                <c:pt idx="1">
                  <c:v>Vendas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</c:name>
            <c:spPr>
              <a:ln w="12700" cap="flat" cmpd="sng" algn="ctr">
                <a:solidFill>
                  <a:schemeClr val="accent6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043148230693138E-2"/>
                  <c:y val="-0.23084684695410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'Linha de Tendência e Previsão'!$B$4:$B$15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e Previsão'!$C$4:$C$15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9-4E73-A44C-9AA95C607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63183"/>
        <c:axId val="111663663"/>
      </c:barChart>
      <c:catAx>
        <c:axId val="11166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11663663"/>
        <c:crosses val="autoZero"/>
        <c:auto val="1"/>
        <c:lblAlgn val="ctr"/>
        <c:lblOffset val="100"/>
        <c:noMultiLvlLbl val="0"/>
      </c:catAx>
      <c:valAx>
        <c:axId val="1116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116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(Gabarito)'!$C$3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5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721728614165741E-3"/>
                  <c:y val="-3.4264042970465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'Linha de Tendência (Gabarito)'!$B$4:$B$15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(Gabarito)'!$C$4:$C$15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D-4ACF-9A6A-8081ADBD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415017</xdr:colOff>
      <xdr:row>1</xdr:row>
      <xdr:rowOff>68036</xdr:rowOff>
    </xdr:from>
    <xdr:to>
      <xdr:col>16</xdr:col>
      <xdr:colOff>496661</xdr:colOff>
      <xdr:row>20</xdr:row>
      <xdr:rowOff>88447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8B1CDF-4E44-A1EE-D108-A02C801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136434</xdr:colOff>
      <xdr:row>3</xdr:row>
      <xdr:rowOff>139337</xdr:rowOff>
    </xdr:from>
    <xdr:to>
      <xdr:col>12</xdr:col>
      <xdr:colOff>380999</xdr:colOff>
      <xdr:row>17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4A3138-4BAE-4F04-95E4-77F66C92F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555077</xdr:colOff>
      <xdr:row>2</xdr:row>
      <xdr:rowOff>37442</xdr:rowOff>
    </xdr:from>
    <xdr:to>
      <xdr:col>12</xdr:col>
      <xdr:colOff>456543</xdr:colOff>
      <xdr:row>16</xdr:row>
      <xdr:rowOff>113642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95DFF-9184-D485-EE9C-D5F5348F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123493</xdr:colOff>
      <xdr:row>1</xdr:row>
      <xdr:rowOff>119423</xdr:rowOff>
    </xdr:from>
    <xdr:to>
      <xdr:col>12</xdr:col>
      <xdr:colOff>626633</xdr:colOff>
      <xdr:row>16</xdr:row>
      <xdr:rowOff>31531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8B9A7D-EC76-44A4-8A89-973F12EAA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E8EEB-42C3-491C-9501-3E46EA41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458932</xdr:colOff>
      <xdr:row>18</xdr:row>
      <xdr:rowOff>57151</xdr:rowOff>
    </xdr:from>
    <xdr:to>
      <xdr:col>18</xdr:col>
      <xdr:colOff>251113</xdr:colOff>
      <xdr:row>32</xdr:row>
      <xdr:rowOff>77933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803D1E-3E05-21C7-965B-0A00DA7A0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438863-1993-47C4-AE82-594D9AF0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BE960-DA99-4C25-8B56-38334DF1ED33}" name="Tabela1" displayName="Tabela1" ref="B5:D17" totalsRowShown="0" tableBorderDxfId="12">
  <autoFilter ref="B5:D17" xr:uid="{2A6BE960-DA99-4C25-8B56-38334DF1ED33}"/>
  <sortState xmlns:xlrd2="http://schemas.microsoft.com/office/spreadsheetml/2017/richdata2" ref="B6:D17">
    <sortCondition ref="B5:B17"/>
  </sortState>
  <tableColumns count="3">
    <tableColumn id="1" xr3:uid="{AF5639C3-E8EC-4A52-9638-0E463A972B1A}" name="Vendedor" dataDxfId="11"/>
    <tableColumn id="2" xr3:uid="{4064085E-2A78-4424-8AB4-3768559103A7}" name="Faturamento" dataDxfId="9"/>
    <tableColumn id="3" xr3:uid="{9EAE2B12-706D-4911-A90C-D09E51640303}" name="Atingiu a Meta" dataDxfId="10">
      <calculatedColumnFormula>IF(Tabela1[[#This Row],[Faturamento]]&gt;=$C$3,Tabela1[[#This Row],[Faturamento]],0)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7E406-9CCC-4FCA-B043-D6C34A4C3E8B}" name="Tabela2" displayName="Tabela2" ref="B2:E12" totalsRowShown="0" headerRowDxfId="4" dataDxfId="3" headerRowBorderDxfId="7" tableBorderDxfId="8" totalsRowBorderDxfId="6">
  <autoFilter ref="B2:E12" xr:uid="{D647E406-9CCC-4FCA-B043-D6C34A4C3E8B}"/>
  <sortState xmlns:xlrd2="http://schemas.microsoft.com/office/spreadsheetml/2017/richdata2" ref="B3:E12">
    <sortCondition ref="B2:B12"/>
  </sortState>
  <tableColumns count="4">
    <tableColumn id="1" xr3:uid="{45370FDC-952C-4439-9778-E47C36B1B35D}" name="Fornecedor" dataDxfId="5"/>
    <tableColumn id="2" xr3:uid="{13A196CE-186E-4B39-A5DD-414DB5100104}" name="%" dataDxfId="0"/>
    <tableColumn id="3" xr3:uid="{75FD60D2-62B0-4CFF-95DE-9E82B8D8B878}" name="Mínimo" dataDxfId="2" dataCellStyle="Porcentagem">
      <calculatedColumnFormula>IF(Tabela2[[#This Row],[%]]=$C$15,Tabela2[[#This Row],[%]],0)</calculatedColumnFormula>
    </tableColumn>
    <tableColumn id="4" xr3:uid="{7B656F94-08E5-4DD5-8AF6-4E4B139B1CD7}" name="Máximo" dataDxfId="1" dataCellStyle="Porcentagem">
      <calculatedColumnFormula>IF(Tabela2[[#This Row],[%]]=$C$16,Tabela2[[#This Row],[%]],0)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085-859D-4884-BA1A-624D4790CA81}">
  <dimension ref="B1:D18"/>
  <sheetViews>
    <sheetView showGridLines="0" zoomScale="140" zoomScaleNormal="140" workbookViewId="0">
      <selection activeCell="F6" sqref="F6"/>
    </sheetView>
  </sheetViews>
  <sheetFormatPr defaultRowHeight="15" x14ac:dyDescent="0.25"/>
  <cols>
    <col min="1" max="1" width="1.28515625" customWidth="1"/>
    <col min="2" max="2" width="10.85546875" customWidth="1"/>
    <col min="3" max="3" width="13.7109375" customWidth="1"/>
    <col min="4" max="4" width="16.5703125" hidden="1" customWidth="1"/>
    <col min="5" max="12" width="10.140625" bestFit="1" customWidth="1"/>
  </cols>
  <sheetData>
    <row r="1" spans="2:4" ht="6" customHeight="1" x14ac:dyDescent="0.25"/>
    <row r="3" spans="2:4" x14ac:dyDescent="0.25">
      <c r="B3" s="16" t="s">
        <v>3</v>
      </c>
      <c r="C3" s="17">
        <v>10000</v>
      </c>
    </row>
    <row r="5" spans="2:4" x14ac:dyDescent="0.25">
      <c r="B5" s="33" t="s">
        <v>4</v>
      </c>
      <c r="C5" s="36" t="s">
        <v>51</v>
      </c>
      <c r="D5" s="34" t="s">
        <v>50</v>
      </c>
    </row>
    <row r="6" spans="2:4" x14ac:dyDescent="0.25">
      <c r="B6" s="35" t="s">
        <v>15</v>
      </c>
      <c r="C6" s="37">
        <v>11560</v>
      </c>
      <c r="D6" s="31">
        <f>IF(Tabela1[[#This Row],[Faturamento]]&gt;=$C$3,Tabela1[[#This Row],[Faturamento]],0)</f>
        <v>11560</v>
      </c>
    </row>
    <row r="7" spans="2:4" x14ac:dyDescent="0.25">
      <c r="B7" s="35" t="s">
        <v>5</v>
      </c>
      <c r="C7" s="37">
        <v>10636</v>
      </c>
      <c r="D7" s="31">
        <f>IF(Tabela1[[#This Row],[Faturamento]]&gt;=$C$3,Tabela1[[#This Row],[Faturamento]],0)</f>
        <v>10636</v>
      </c>
    </row>
    <row r="8" spans="2:4" x14ac:dyDescent="0.25">
      <c r="B8" s="35" t="s">
        <v>14</v>
      </c>
      <c r="C8" s="37">
        <v>6354</v>
      </c>
      <c r="D8" s="32">
        <f>IF(Tabela1[[#This Row],[Faturamento]]&gt;=$C$3,Tabela1[[#This Row],[Faturamento]],0)</f>
        <v>0</v>
      </c>
    </row>
    <row r="9" spans="2:4" x14ac:dyDescent="0.25">
      <c r="B9" s="35" t="s">
        <v>9</v>
      </c>
      <c r="C9" s="37">
        <v>16222</v>
      </c>
      <c r="D9" s="31">
        <f>IF(Tabela1[[#This Row],[Faturamento]]&gt;=$C$3,Tabela1[[#This Row],[Faturamento]],0)</f>
        <v>16222</v>
      </c>
    </row>
    <row r="10" spans="2:4" x14ac:dyDescent="0.25">
      <c r="B10" s="35" t="s">
        <v>6</v>
      </c>
      <c r="C10" s="37">
        <v>3384</v>
      </c>
      <c r="D10" s="32">
        <f>IF(Tabela1[[#This Row],[Faturamento]]&gt;=$C$3,Tabela1[[#This Row],[Faturamento]],0)</f>
        <v>0</v>
      </c>
    </row>
    <row r="11" spans="2:4" x14ac:dyDescent="0.25">
      <c r="B11" s="35" t="s">
        <v>7</v>
      </c>
      <c r="C11" s="37">
        <v>11954</v>
      </c>
      <c r="D11" s="31">
        <f>IF(Tabela1[[#This Row],[Faturamento]]&gt;=$C$3,Tabela1[[#This Row],[Faturamento]],0)</f>
        <v>11954</v>
      </c>
    </row>
    <row r="12" spans="2:4" x14ac:dyDescent="0.25">
      <c r="B12" s="35" t="s">
        <v>11</v>
      </c>
      <c r="C12" s="37">
        <v>8790</v>
      </c>
      <c r="D12" s="31">
        <f>IF(Tabela1[[#This Row],[Faturamento]]&gt;=$C$3,Tabela1[[#This Row],[Faturamento]],0)</f>
        <v>0</v>
      </c>
    </row>
    <row r="13" spans="2:4" x14ac:dyDescent="0.25">
      <c r="B13" s="35" t="s">
        <v>8</v>
      </c>
      <c r="C13" s="37">
        <v>18516</v>
      </c>
      <c r="D13" s="32">
        <f>IF(Tabela1[[#This Row],[Faturamento]]&gt;=$C$3,Tabela1[[#This Row],[Faturamento]],0)</f>
        <v>18516</v>
      </c>
    </row>
    <row r="14" spans="2:4" x14ac:dyDescent="0.25">
      <c r="B14" s="35" t="s">
        <v>12</v>
      </c>
      <c r="C14" s="37">
        <v>19240</v>
      </c>
      <c r="D14" s="32">
        <f>IF(Tabela1[[#This Row],[Faturamento]]&gt;=$C$3,Tabela1[[#This Row],[Faturamento]],0)</f>
        <v>19240</v>
      </c>
    </row>
    <row r="15" spans="2:4" x14ac:dyDescent="0.25">
      <c r="B15" s="35" t="s">
        <v>16</v>
      </c>
      <c r="C15" s="37">
        <v>13700</v>
      </c>
      <c r="D15" s="32">
        <f>IF(Tabela1[[#This Row],[Faturamento]]&gt;=$C$3,Tabela1[[#This Row],[Faturamento]],0)</f>
        <v>13700</v>
      </c>
    </row>
    <row r="16" spans="2:4" x14ac:dyDescent="0.25">
      <c r="B16" s="35" t="s">
        <v>13</v>
      </c>
      <c r="C16" s="37">
        <v>14886</v>
      </c>
      <c r="D16" s="31">
        <f>IF(Tabela1[[#This Row],[Faturamento]]&gt;=$C$3,Tabela1[[#This Row],[Faturamento]],0)</f>
        <v>14886</v>
      </c>
    </row>
    <row r="17" spans="2:4" x14ac:dyDescent="0.25">
      <c r="B17" s="35" t="s">
        <v>10</v>
      </c>
      <c r="C17" s="37">
        <v>9278</v>
      </c>
      <c r="D17" s="32">
        <f>IF(Tabela1[[#This Row],[Faturamento]]&gt;=$C$3,Tabela1[[#This Row],[Faturamento]],0)</f>
        <v>0</v>
      </c>
    </row>
    <row r="18" spans="2:4" x14ac:dyDescent="0.25">
      <c r="C18" s="30">
        <f>SUM(C6:C17)</f>
        <v>144520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showGridLines="0" zoomScale="140" zoomScaleNormal="140" workbookViewId="0"/>
  </sheetViews>
  <sheetFormatPr defaultRowHeight="15" x14ac:dyDescent="0.25"/>
  <cols>
    <col min="1" max="1" width="1.28515625" customWidth="1"/>
    <col min="2" max="2" width="9.85546875" bestFit="1" customWidth="1"/>
    <col min="3" max="3" width="12.7109375" bestFit="1" customWidth="1"/>
    <col min="4" max="4" width="11.7109375" hidden="1" customWidth="1"/>
    <col min="5" max="13" width="10.140625" bestFit="1" customWidth="1"/>
  </cols>
  <sheetData>
    <row r="1" spans="2:4" ht="6" customHeight="1" x14ac:dyDescent="0.25"/>
    <row r="3" spans="2:4" x14ac:dyDescent="0.25">
      <c r="B3" s="16" t="s">
        <v>3</v>
      </c>
      <c r="C3" s="17">
        <v>10000</v>
      </c>
    </row>
    <row r="5" spans="2:4" x14ac:dyDescent="0.25">
      <c r="B5" s="8" t="s">
        <v>4</v>
      </c>
      <c r="C5" s="9" t="s">
        <v>2</v>
      </c>
      <c r="D5" s="9" t="s">
        <v>17</v>
      </c>
    </row>
    <row r="6" spans="2:4" x14ac:dyDescent="0.25">
      <c r="B6" s="10" t="s">
        <v>5</v>
      </c>
      <c r="C6" s="13">
        <v>10636</v>
      </c>
      <c r="D6" s="13">
        <f>IF(C6&gt;=$C$3,C6,0)</f>
        <v>10636</v>
      </c>
    </row>
    <row r="7" spans="2:4" x14ac:dyDescent="0.25">
      <c r="B7" s="11" t="s">
        <v>6</v>
      </c>
      <c r="C7" s="14">
        <v>3384</v>
      </c>
      <c r="D7" s="14">
        <f t="shared" ref="D7:D17" si="0">IF(C7&gt;=$C$3,C7,0)</f>
        <v>0</v>
      </c>
    </row>
    <row r="8" spans="2:4" x14ac:dyDescent="0.25">
      <c r="B8" s="10" t="s">
        <v>7</v>
      </c>
      <c r="C8" s="13">
        <v>11954</v>
      </c>
      <c r="D8" s="13">
        <f t="shared" si="0"/>
        <v>11954</v>
      </c>
    </row>
    <row r="9" spans="2:4" x14ac:dyDescent="0.25">
      <c r="B9" s="11" t="s">
        <v>8</v>
      </c>
      <c r="C9" s="14">
        <v>18516</v>
      </c>
      <c r="D9" s="14">
        <f t="shared" si="0"/>
        <v>18516</v>
      </c>
    </row>
    <row r="10" spans="2:4" x14ac:dyDescent="0.25">
      <c r="B10" s="10" t="s">
        <v>9</v>
      </c>
      <c r="C10" s="13">
        <v>16222</v>
      </c>
      <c r="D10" s="13">
        <f t="shared" si="0"/>
        <v>16222</v>
      </c>
    </row>
    <row r="11" spans="2:4" x14ac:dyDescent="0.25">
      <c r="B11" s="11" t="s">
        <v>10</v>
      </c>
      <c r="C11" s="14">
        <v>9278</v>
      </c>
      <c r="D11" s="14">
        <f t="shared" si="0"/>
        <v>0</v>
      </c>
    </row>
    <row r="12" spans="2:4" x14ac:dyDescent="0.25">
      <c r="B12" s="10" t="s">
        <v>11</v>
      </c>
      <c r="C12" s="13">
        <v>8790</v>
      </c>
      <c r="D12" s="13">
        <f t="shared" si="0"/>
        <v>0</v>
      </c>
    </row>
    <row r="13" spans="2:4" x14ac:dyDescent="0.25">
      <c r="B13" s="11" t="s">
        <v>12</v>
      </c>
      <c r="C13" s="14">
        <v>19240</v>
      </c>
      <c r="D13" s="14">
        <f t="shared" si="0"/>
        <v>19240</v>
      </c>
    </row>
    <row r="14" spans="2:4" x14ac:dyDescent="0.25">
      <c r="B14" s="10" t="s">
        <v>13</v>
      </c>
      <c r="C14" s="13">
        <v>14886</v>
      </c>
      <c r="D14" s="13">
        <f t="shared" si="0"/>
        <v>14886</v>
      </c>
    </row>
    <row r="15" spans="2:4" x14ac:dyDescent="0.25">
      <c r="B15" s="11" t="s">
        <v>14</v>
      </c>
      <c r="C15" s="14">
        <v>6354</v>
      </c>
      <c r="D15" s="14">
        <f t="shared" si="0"/>
        <v>0</v>
      </c>
    </row>
    <row r="16" spans="2:4" x14ac:dyDescent="0.25">
      <c r="B16" s="10" t="s">
        <v>15</v>
      </c>
      <c r="C16" s="13">
        <v>11560</v>
      </c>
      <c r="D16" s="13">
        <f t="shared" si="0"/>
        <v>11560</v>
      </c>
    </row>
    <row r="17" spans="2:4" x14ac:dyDescent="0.25">
      <c r="B17" s="12" t="s">
        <v>16</v>
      </c>
      <c r="C17" s="15">
        <v>13700</v>
      </c>
      <c r="D17" s="15">
        <f t="shared" si="0"/>
        <v>13700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46D8-A99C-4116-A4F1-2A57C30445C8}">
  <dimension ref="B1:E16"/>
  <sheetViews>
    <sheetView showGridLines="0" zoomScale="145" zoomScaleNormal="145" workbookViewId="0">
      <selection activeCell="O10" sqref="O10"/>
    </sheetView>
  </sheetViews>
  <sheetFormatPr defaultRowHeight="15" x14ac:dyDescent="0.25"/>
  <cols>
    <col min="1" max="1" width="1.28515625" customWidth="1"/>
    <col min="2" max="2" width="11.85546875" customWidth="1"/>
    <col min="3" max="3" width="13.140625" customWidth="1"/>
    <col min="4" max="5" width="10.140625" hidden="1" customWidth="1"/>
    <col min="6" max="11" width="10.140625" bestFit="1" customWidth="1"/>
  </cols>
  <sheetData>
    <row r="1" spans="2:5" ht="6" customHeight="1" x14ac:dyDescent="0.25"/>
    <row r="2" spans="2:5" x14ac:dyDescent="0.25">
      <c r="B2" s="38" t="s">
        <v>18</v>
      </c>
      <c r="C2" s="39" t="s">
        <v>54</v>
      </c>
      <c r="D2" s="44" t="s">
        <v>52</v>
      </c>
      <c r="E2" s="44" t="s">
        <v>53</v>
      </c>
    </row>
    <row r="3" spans="2:5" x14ac:dyDescent="0.25">
      <c r="B3" s="40" t="s">
        <v>23</v>
      </c>
      <c r="C3" s="47">
        <v>8.9999999999999993E-3</v>
      </c>
      <c r="D3" s="45">
        <f>IF(Tabela2[[#This Row],[%]]=$C$15,Tabela2[[#This Row],[%]],0)</f>
        <v>8.9999999999999993E-3</v>
      </c>
      <c r="E3" s="45">
        <f>IF(Tabela2[[#This Row],[%]]=$C$16,Tabela2[[#This Row],[%]],0)</f>
        <v>0</v>
      </c>
    </row>
    <row r="4" spans="2:5" x14ac:dyDescent="0.25">
      <c r="B4" s="40" t="s">
        <v>19</v>
      </c>
      <c r="C4" s="47">
        <v>3.5000000000000003E-2</v>
      </c>
      <c r="D4" s="45">
        <f>IF(Tabela2[[#This Row],[%]]=$C$15,Tabela2[[#This Row],[%]],0)</f>
        <v>0</v>
      </c>
      <c r="E4" s="45">
        <f>IF(Tabela2[[#This Row],[%]]=$C$16,Tabela2[[#This Row],[%]],0)</f>
        <v>0</v>
      </c>
    </row>
    <row r="5" spans="2:5" x14ac:dyDescent="0.25">
      <c r="B5" s="40" t="s">
        <v>28</v>
      </c>
      <c r="C5" s="47">
        <v>2.5000000000000001E-2</v>
      </c>
      <c r="D5" s="45">
        <f>IF(Tabela2[[#This Row],[%]]=$C$15,Tabela2[[#This Row],[%]],0)</f>
        <v>0</v>
      </c>
      <c r="E5" s="45">
        <f>IF(Tabela2[[#This Row],[%]]=$C$16,Tabela2[[#This Row],[%]],0)</f>
        <v>0</v>
      </c>
    </row>
    <row r="6" spans="2:5" x14ac:dyDescent="0.25">
      <c r="B6" s="40" t="s">
        <v>20</v>
      </c>
      <c r="C6" s="47">
        <v>3.5999999999999997E-2</v>
      </c>
      <c r="D6" s="45">
        <f>IF(Tabela2[[#This Row],[%]]=$C$15,Tabela2[[#This Row],[%]],0)</f>
        <v>0</v>
      </c>
      <c r="E6" s="45">
        <f>IF(Tabela2[[#This Row],[%]]=$C$16,Tabela2[[#This Row],[%]],0)</f>
        <v>0</v>
      </c>
    </row>
    <row r="7" spans="2:5" x14ac:dyDescent="0.25">
      <c r="B7" s="40" t="s">
        <v>22</v>
      </c>
      <c r="C7" s="47">
        <v>2.5000000000000001E-2</v>
      </c>
      <c r="D7" s="45">
        <f>IF(Tabela2[[#This Row],[%]]=$C$15,Tabela2[[#This Row],[%]],0)</f>
        <v>0</v>
      </c>
      <c r="E7" s="45">
        <f>IF(Tabela2[[#This Row],[%]]=$C$16,Tabela2[[#This Row],[%]],0)</f>
        <v>0</v>
      </c>
    </row>
    <row r="8" spans="2:5" x14ac:dyDescent="0.25">
      <c r="B8" s="40" t="s">
        <v>26</v>
      </c>
      <c r="C8" s="47">
        <v>2.5999999999999999E-2</v>
      </c>
      <c r="D8" s="45">
        <f>IF(Tabela2[[#This Row],[%]]=$C$15,Tabela2[[#This Row],[%]],0)</f>
        <v>0</v>
      </c>
      <c r="E8" s="45">
        <f>IF(Tabela2[[#This Row],[%]]=$C$16,Tabela2[[#This Row],[%]],0)</f>
        <v>0</v>
      </c>
    </row>
    <row r="9" spans="2:5" x14ac:dyDescent="0.25">
      <c r="B9" s="40" t="s">
        <v>25</v>
      </c>
      <c r="C9" s="47">
        <v>1.4E-2</v>
      </c>
      <c r="D9" s="45">
        <f>IF(Tabela2[[#This Row],[%]]=$C$15,Tabela2[[#This Row],[%]],0)</f>
        <v>0</v>
      </c>
      <c r="E9" s="45">
        <f>IF(Tabela2[[#This Row],[%]]=$C$16,Tabela2[[#This Row],[%]],0)</f>
        <v>0</v>
      </c>
    </row>
    <row r="10" spans="2:5" x14ac:dyDescent="0.25">
      <c r="B10" s="40" t="s">
        <v>27</v>
      </c>
      <c r="C10" s="47">
        <v>0.03</v>
      </c>
      <c r="D10" s="45">
        <f>IF(Tabela2[[#This Row],[%]]=$C$15,Tabela2[[#This Row],[%]],0)</f>
        <v>0</v>
      </c>
      <c r="E10" s="45">
        <f>IF(Tabela2[[#This Row],[%]]=$C$16,Tabela2[[#This Row],[%]],0)</f>
        <v>0</v>
      </c>
    </row>
    <row r="11" spans="2:5" x14ac:dyDescent="0.25">
      <c r="B11" s="40" t="s">
        <v>21</v>
      </c>
      <c r="C11" s="47">
        <v>4.3999999999999997E-2</v>
      </c>
      <c r="D11" s="45">
        <f>IF(Tabela2[[#This Row],[%]]=$C$15,Tabela2[[#This Row],[%]],0)</f>
        <v>0</v>
      </c>
      <c r="E11" s="45">
        <f>IF(Tabela2[[#This Row],[%]]=$C$16,Tabela2[[#This Row],[%]],0)</f>
        <v>4.3999999999999997E-2</v>
      </c>
    </row>
    <row r="12" spans="2:5" x14ac:dyDescent="0.25">
      <c r="B12" s="41" t="s">
        <v>24</v>
      </c>
      <c r="C12" s="47">
        <v>2.7E-2</v>
      </c>
      <c r="D12" s="45">
        <f>IF(Tabela2[[#This Row],[%]]=$C$15,Tabela2[[#This Row],[%]],0)</f>
        <v>0</v>
      </c>
      <c r="E12" s="45">
        <f>IF(Tabela2[[#This Row],[%]]=$C$16,Tabela2[[#This Row],[%]],0)</f>
        <v>0</v>
      </c>
    </row>
    <row r="15" spans="2:5" x14ac:dyDescent="0.25">
      <c r="B15" s="46" t="s">
        <v>52</v>
      </c>
      <c r="C15" s="43">
        <f>MIN(Tabela2[%])</f>
        <v>8.9999999999999993E-3</v>
      </c>
    </row>
    <row r="16" spans="2:5" x14ac:dyDescent="0.25">
      <c r="B16" s="1" t="s">
        <v>53</v>
      </c>
      <c r="C16" s="43">
        <f>MAX(Tabela2[%])</f>
        <v>4.3999999999999997E-2</v>
      </c>
    </row>
  </sheetData>
  <conditionalFormatting sqref="C3: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E15"/>
  <sheetViews>
    <sheetView showGridLines="0" zoomScale="140" zoomScaleNormal="140" workbookViewId="0"/>
  </sheetViews>
  <sheetFormatPr defaultRowHeight="15" x14ac:dyDescent="0.25"/>
  <cols>
    <col min="1" max="1" width="1.28515625" customWidth="1"/>
    <col min="2" max="2" width="10.5703125" bestFit="1" customWidth="1"/>
    <col min="3" max="3" width="11.42578125" bestFit="1" customWidth="1"/>
    <col min="4" max="5" width="11" hidden="1" customWidth="1"/>
    <col min="6" max="13" width="10.140625" bestFit="1" customWidth="1"/>
  </cols>
  <sheetData>
    <row r="1" spans="2:5" ht="6" customHeight="1" x14ac:dyDescent="0.25"/>
    <row r="2" spans="2:5" x14ac:dyDescent="0.25">
      <c r="B2" s="2" t="s">
        <v>18</v>
      </c>
      <c r="C2" s="3" t="s">
        <v>29</v>
      </c>
      <c r="D2" s="3" t="s">
        <v>30</v>
      </c>
      <c r="E2" s="3" t="s">
        <v>31</v>
      </c>
    </row>
    <row r="3" spans="2:5" x14ac:dyDescent="0.25">
      <c r="B3" s="1" t="s">
        <v>19</v>
      </c>
      <c r="C3" s="18">
        <v>3.5000000000000003E-2</v>
      </c>
      <c r="D3" s="18">
        <f>IF(C3=$C$14,C3,0)</f>
        <v>0</v>
      </c>
      <c r="E3" s="18">
        <f>IF(C3=$C$15,C3,0)</f>
        <v>0</v>
      </c>
    </row>
    <row r="4" spans="2:5" x14ac:dyDescent="0.25">
      <c r="B4" s="1" t="s">
        <v>20</v>
      </c>
      <c r="C4" s="18">
        <v>3.5999999999999997E-2</v>
      </c>
      <c r="D4" s="18">
        <f t="shared" ref="D4:D12" si="0">IF(C4=$C$14,C4,0)</f>
        <v>0</v>
      </c>
      <c r="E4" s="18">
        <f t="shared" ref="E4:E12" si="1">IF(C4=$C$15,C4,0)</f>
        <v>0</v>
      </c>
    </row>
    <row r="5" spans="2:5" x14ac:dyDescent="0.25">
      <c r="B5" s="1" t="s">
        <v>21</v>
      </c>
      <c r="C5" s="18">
        <v>4.3999999999999997E-2</v>
      </c>
      <c r="D5" s="18">
        <f t="shared" si="0"/>
        <v>0</v>
      </c>
      <c r="E5" s="18">
        <f t="shared" si="1"/>
        <v>0</v>
      </c>
    </row>
    <row r="6" spans="2:5" x14ac:dyDescent="0.25">
      <c r="B6" s="1" t="s">
        <v>22</v>
      </c>
      <c r="C6" s="18">
        <v>2.5000000000000001E-2</v>
      </c>
      <c r="D6" s="18">
        <f t="shared" si="0"/>
        <v>0</v>
      </c>
      <c r="E6" s="18">
        <f t="shared" si="1"/>
        <v>0</v>
      </c>
    </row>
    <row r="7" spans="2:5" x14ac:dyDescent="0.25">
      <c r="B7" s="1" t="s">
        <v>23</v>
      </c>
      <c r="C7" s="18">
        <v>1.9E-2</v>
      </c>
      <c r="D7" s="18">
        <f t="shared" si="0"/>
        <v>0</v>
      </c>
      <c r="E7" s="18">
        <f t="shared" si="1"/>
        <v>0</v>
      </c>
    </row>
    <row r="8" spans="2:5" x14ac:dyDescent="0.25">
      <c r="B8" s="1" t="s">
        <v>24</v>
      </c>
      <c r="C8" s="18">
        <v>4.2000000000000003E-2</v>
      </c>
      <c r="D8" s="18">
        <f t="shared" si="0"/>
        <v>0</v>
      </c>
      <c r="E8" s="18">
        <f t="shared" si="1"/>
        <v>0</v>
      </c>
    </row>
    <row r="9" spans="2:5" x14ac:dyDescent="0.25">
      <c r="B9" s="1" t="s">
        <v>25</v>
      </c>
      <c r="C9" s="18">
        <v>1.4E-2</v>
      </c>
      <c r="D9" s="18">
        <f t="shared" si="0"/>
        <v>0</v>
      </c>
      <c r="E9" s="18">
        <f t="shared" si="1"/>
        <v>1.4E-2</v>
      </c>
    </row>
    <row r="10" spans="2:5" x14ac:dyDescent="0.25">
      <c r="B10" s="1" t="s">
        <v>26</v>
      </c>
      <c r="C10" s="18">
        <v>2.5999999999999999E-2</v>
      </c>
      <c r="D10" s="18">
        <f t="shared" si="0"/>
        <v>0</v>
      </c>
      <c r="E10" s="18">
        <f t="shared" si="1"/>
        <v>0</v>
      </c>
    </row>
    <row r="11" spans="2:5" x14ac:dyDescent="0.25">
      <c r="B11" s="1" t="s">
        <v>27</v>
      </c>
      <c r="C11" s="18">
        <v>5.3999999999999999E-2</v>
      </c>
      <c r="D11" s="18">
        <f t="shared" si="0"/>
        <v>5.3999999999999999E-2</v>
      </c>
      <c r="E11" s="18">
        <f t="shared" si="1"/>
        <v>0</v>
      </c>
    </row>
    <row r="12" spans="2:5" x14ac:dyDescent="0.25">
      <c r="B12" s="1" t="s">
        <v>28</v>
      </c>
      <c r="C12" s="18">
        <v>4.7E-2</v>
      </c>
      <c r="D12" s="18">
        <f t="shared" si="0"/>
        <v>0</v>
      </c>
      <c r="E12" s="18">
        <f t="shared" si="1"/>
        <v>0</v>
      </c>
    </row>
    <row r="14" spans="2:5" x14ac:dyDescent="0.25">
      <c r="B14" s="2" t="s">
        <v>30</v>
      </c>
      <c r="C14" s="19">
        <f>MAX(C3:C12)</f>
        <v>5.3999999999999999E-2</v>
      </c>
    </row>
    <row r="15" spans="2:5" x14ac:dyDescent="0.25">
      <c r="B15" s="2" t="s">
        <v>31</v>
      </c>
      <c r="C15" s="19">
        <f>MIN(C3:C12)</f>
        <v>1.4E-2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1B37-1FF5-4F49-8468-F60C8F19439B}">
  <dimension ref="A1:C28"/>
  <sheetViews>
    <sheetView showGridLines="0" tabSelected="1" topLeftCell="A3" zoomScale="110" zoomScaleNormal="110" workbookViewId="0">
      <selection activeCell="C27" sqref="C27"/>
    </sheetView>
  </sheetViews>
  <sheetFormatPr defaultColWidth="9.140625" defaultRowHeight="15" x14ac:dyDescent="0.25"/>
  <cols>
    <col min="1" max="1" width="5.85546875" style="4" customWidth="1"/>
    <col min="2" max="2" width="9.5703125" style="4" bestFit="1" customWidth="1"/>
    <col min="3" max="4" width="10.42578125" style="4" bestFit="1" customWidth="1"/>
    <col min="5" max="12" width="6.5703125" style="4" customWidth="1"/>
    <col min="13" max="16384" width="9.140625" style="4"/>
  </cols>
  <sheetData>
    <row r="1" spans="1:3" ht="7.5" customHeight="1" x14ac:dyDescent="0.25"/>
    <row r="2" spans="1:3" ht="15" customHeight="1" x14ac:dyDescent="0.25">
      <c r="B2" s="29">
        <v>2021</v>
      </c>
      <c r="C2" s="29"/>
    </row>
    <row r="3" spans="1:3" x14ac:dyDescent="0.25">
      <c r="B3" s="7" t="s">
        <v>1</v>
      </c>
      <c r="C3" s="7" t="s">
        <v>0</v>
      </c>
    </row>
    <row r="4" spans="1:3" x14ac:dyDescent="0.25">
      <c r="A4" s="4">
        <v>1</v>
      </c>
      <c r="B4" s="5" t="s">
        <v>32</v>
      </c>
      <c r="C4" s="6">
        <v>5318</v>
      </c>
    </row>
    <row r="5" spans="1:3" x14ac:dyDescent="0.25">
      <c r="A5" s="4">
        <v>2</v>
      </c>
      <c r="B5" s="5" t="s">
        <v>33</v>
      </c>
      <c r="C5" s="6">
        <v>1692</v>
      </c>
    </row>
    <row r="6" spans="1:3" x14ac:dyDescent="0.25">
      <c r="A6" s="4">
        <v>3</v>
      </c>
      <c r="B6" s="5" t="s">
        <v>34</v>
      </c>
      <c r="C6" s="6">
        <v>5977</v>
      </c>
    </row>
    <row r="7" spans="1:3" x14ac:dyDescent="0.25">
      <c r="A7" s="4">
        <v>4</v>
      </c>
      <c r="B7" s="5" t="s">
        <v>35</v>
      </c>
      <c r="C7" s="6">
        <v>9528</v>
      </c>
    </row>
    <row r="8" spans="1:3" x14ac:dyDescent="0.25">
      <c r="A8" s="4">
        <v>5</v>
      </c>
      <c r="B8" s="5" t="s">
        <v>36</v>
      </c>
      <c r="C8" s="6">
        <v>8111</v>
      </c>
    </row>
    <row r="9" spans="1:3" x14ac:dyDescent="0.25">
      <c r="A9" s="4">
        <v>6</v>
      </c>
      <c r="B9" s="5" t="s">
        <v>37</v>
      </c>
      <c r="C9" s="6">
        <v>4639</v>
      </c>
    </row>
    <row r="10" spans="1:3" x14ac:dyDescent="0.25">
      <c r="A10" s="4">
        <v>7</v>
      </c>
      <c r="B10" s="5" t="s">
        <v>38</v>
      </c>
      <c r="C10" s="6">
        <v>6895</v>
      </c>
    </row>
    <row r="11" spans="1:3" x14ac:dyDescent="0.25">
      <c r="A11" s="4">
        <v>8</v>
      </c>
      <c r="B11" s="5" t="s">
        <v>39</v>
      </c>
      <c r="C11" s="6">
        <v>9620</v>
      </c>
    </row>
    <row r="12" spans="1:3" x14ac:dyDescent="0.25">
      <c r="A12" s="4">
        <v>9</v>
      </c>
      <c r="B12" s="5" t="s">
        <v>40</v>
      </c>
      <c r="C12" s="6">
        <v>7443</v>
      </c>
    </row>
    <row r="13" spans="1:3" x14ac:dyDescent="0.25">
      <c r="A13" s="4">
        <v>10</v>
      </c>
      <c r="B13" s="5" t="s">
        <v>41</v>
      </c>
      <c r="C13" s="6">
        <v>3177</v>
      </c>
    </row>
    <row r="14" spans="1:3" x14ac:dyDescent="0.25">
      <c r="A14" s="4">
        <v>11</v>
      </c>
      <c r="B14" s="5" t="s">
        <v>42</v>
      </c>
      <c r="C14" s="6">
        <v>5780</v>
      </c>
    </row>
    <row r="15" spans="1:3" x14ac:dyDescent="0.25">
      <c r="A15" s="4">
        <v>12</v>
      </c>
      <c r="B15" s="5" t="s">
        <v>43</v>
      </c>
      <c r="C15" s="6">
        <v>7736</v>
      </c>
    </row>
    <row r="16" spans="1:3" x14ac:dyDescent="0.25">
      <c r="A16" s="4">
        <v>13</v>
      </c>
      <c r="B16" s="52">
        <v>44562</v>
      </c>
    </row>
    <row r="17" spans="1:3" x14ac:dyDescent="0.25">
      <c r="A17" s="4">
        <v>14</v>
      </c>
      <c r="B17" s="52">
        <v>44593</v>
      </c>
    </row>
    <row r="21" spans="1:3" x14ac:dyDescent="0.25">
      <c r="B21" s="53" t="s">
        <v>55</v>
      </c>
      <c r="C21" s="53"/>
    </row>
    <row r="22" spans="1:3" x14ac:dyDescent="0.25">
      <c r="B22" s="48" t="s">
        <v>44</v>
      </c>
      <c r="C22" s="49">
        <f>SLOPE($C$4:$C$15,$A$4:$A$15)</f>
        <v>140.37762237762237</v>
      </c>
    </row>
    <row r="23" spans="1:3" x14ac:dyDescent="0.25">
      <c r="B23" s="48" t="s">
        <v>47</v>
      </c>
      <c r="C23" s="42">
        <f>INTERCEPT($C$4:$C$15,$A$4:$A$15)</f>
        <v>5413.878787878788</v>
      </c>
    </row>
    <row r="24" spans="1:3" x14ac:dyDescent="0.25">
      <c r="B24" s="48" t="s">
        <v>45</v>
      </c>
      <c r="C24" s="42">
        <v>14</v>
      </c>
    </row>
    <row r="25" spans="1:3" x14ac:dyDescent="0.25">
      <c r="B25" s="50" t="s">
        <v>48</v>
      </c>
      <c r="C25" s="51">
        <f>C22*C24+C23</f>
        <v>7379.1655011655012</v>
      </c>
    </row>
    <row r="27" spans="1:3" x14ac:dyDescent="0.25">
      <c r="B27" s="54" t="s">
        <v>56</v>
      </c>
    </row>
    <row r="28" spans="1:3" x14ac:dyDescent="0.25">
      <c r="B28" s="55">
        <f>_xlfn.FORECAST.LINEAR($C$24,$C$4:$C$15,$A$4:$A$15)</f>
        <v>7379.1655011655012</v>
      </c>
    </row>
  </sheetData>
  <mergeCells count="2">
    <mergeCell ref="B2:C2"/>
    <mergeCell ref="B21:C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A1:C27"/>
  <sheetViews>
    <sheetView showGridLines="0" zoomScale="110" zoomScaleNormal="110" workbookViewId="0"/>
  </sheetViews>
  <sheetFormatPr defaultColWidth="9.140625" defaultRowHeight="15" x14ac:dyDescent="0.25"/>
  <cols>
    <col min="1" max="1" width="5.85546875" style="4" customWidth="1"/>
    <col min="2" max="2" width="10.85546875" style="4" bestFit="1" customWidth="1"/>
    <col min="3" max="4" width="10.42578125" style="4" bestFit="1" customWidth="1"/>
    <col min="5" max="12" width="6.5703125" style="4" customWidth="1"/>
    <col min="13" max="16384" width="9.140625" style="4"/>
  </cols>
  <sheetData>
    <row r="1" spans="1:3" ht="7.5" customHeight="1" x14ac:dyDescent="0.25"/>
    <row r="2" spans="1:3" ht="15" customHeight="1" x14ac:dyDescent="0.25">
      <c r="B2" s="4">
        <v>2021</v>
      </c>
    </row>
    <row r="3" spans="1:3" x14ac:dyDescent="0.25">
      <c r="B3" s="7" t="s">
        <v>1</v>
      </c>
      <c r="C3" s="7" t="s">
        <v>0</v>
      </c>
    </row>
    <row r="4" spans="1:3" x14ac:dyDescent="0.25">
      <c r="A4" s="4">
        <v>1</v>
      </c>
      <c r="B4" s="5" t="s">
        <v>32</v>
      </c>
      <c r="C4" s="6">
        <v>5318</v>
      </c>
    </row>
    <row r="5" spans="1:3" x14ac:dyDescent="0.25">
      <c r="A5" s="4">
        <v>2</v>
      </c>
      <c r="B5" s="5" t="s">
        <v>33</v>
      </c>
      <c r="C5" s="6">
        <v>1692</v>
      </c>
    </row>
    <row r="6" spans="1:3" x14ac:dyDescent="0.25">
      <c r="A6" s="4">
        <v>3</v>
      </c>
      <c r="B6" s="5" t="s">
        <v>34</v>
      </c>
      <c r="C6" s="6">
        <v>5977</v>
      </c>
    </row>
    <row r="7" spans="1:3" x14ac:dyDescent="0.25">
      <c r="A7" s="4">
        <v>4</v>
      </c>
      <c r="B7" s="5" t="s">
        <v>35</v>
      </c>
      <c r="C7" s="6">
        <v>9528</v>
      </c>
    </row>
    <row r="8" spans="1:3" x14ac:dyDescent="0.25">
      <c r="A8" s="4">
        <v>5</v>
      </c>
      <c r="B8" s="5" t="s">
        <v>36</v>
      </c>
      <c r="C8" s="6">
        <v>8111</v>
      </c>
    </row>
    <row r="9" spans="1:3" x14ac:dyDescent="0.25">
      <c r="A9" s="4">
        <v>6</v>
      </c>
      <c r="B9" s="5" t="s">
        <v>37</v>
      </c>
      <c r="C9" s="6">
        <v>4639</v>
      </c>
    </row>
    <row r="10" spans="1:3" x14ac:dyDescent="0.25">
      <c r="A10" s="4">
        <v>7</v>
      </c>
      <c r="B10" s="5" t="s">
        <v>38</v>
      </c>
      <c r="C10" s="6">
        <v>6895</v>
      </c>
    </row>
    <row r="11" spans="1:3" x14ac:dyDescent="0.25">
      <c r="A11" s="4">
        <v>8</v>
      </c>
      <c r="B11" s="5" t="s">
        <v>39</v>
      </c>
      <c r="C11" s="6">
        <v>9620</v>
      </c>
    </row>
    <row r="12" spans="1:3" x14ac:dyDescent="0.25">
      <c r="A12" s="4">
        <v>9</v>
      </c>
      <c r="B12" s="5" t="s">
        <v>40</v>
      </c>
      <c r="C12" s="6">
        <v>7443</v>
      </c>
    </row>
    <row r="13" spans="1:3" x14ac:dyDescent="0.25">
      <c r="A13" s="4">
        <v>10</v>
      </c>
      <c r="B13" s="5" t="s">
        <v>41</v>
      </c>
      <c r="C13" s="6">
        <v>3177</v>
      </c>
    </row>
    <row r="14" spans="1:3" x14ac:dyDescent="0.25">
      <c r="A14" s="4">
        <v>11</v>
      </c>
      <c r="B14" s="5" t="s">
        <v>42</v>
      </c>
      <c r="C14" s="6">
        <v>5780</v>
      </c>
    </row>
    <row r="15" spans="1:3" x14ac:dyDescent="0.25">
      <c r="A15" s="4">
        <v>12</v>
      </c>
      <c r="B15" s="5" t="s">
        <v>43</v>
      </c>
      <c r="C15" s="6">
        <v>7736</v>
      </c>
    </row>
    <row r="21" spans="2:3" ht="15.75" thickBot="1" x14ac:dyDescent="0.3">
      <c r="B21" s="28" t="s">
        <v>46</v>
      </c>
    </row>
    <row r="22" spans="2:3" x14ac:dyDescent="0.25">
      <c r="B22" s="20" t="s">
        <v>44</v>
      </c>
      <c r="C22" s="21">
        <f>SLOPE(C4:C15,A4:A15)</f>
        <v>140.37762237762237</v>
      </c>
    </row>
    <row r="23" spans="2:3" x14ac:dyDescent="0.25">
      <c r="B23" s="22" t="s">
        <v>47</v>
      </c>
      <c r="C23" s="23">
        <f>INTERCEPT(C4:C15,A4:A15)</f>
        <v>5413.878787878788</v>
      </c>
    </row>
    <row r="24" spans="2:3" x14ac:dyDescent="0.25">
      <c r="B24" s="22" t="s">
        <v>45</v>
      </c>
      <c r="C24" s="23">
        <v>15</v>
      </c>
    </row>
    <row r="25" spans="2:3" ht="15.75" thickBot="1" x14ac:dyDescent="0.3">
      <c r="B25" s="24" t="s">
        <v>48</v>
      </c>
      <c r="C25" s="25">
        <f>C22*C24+C23</f>
        <v>7519.5431235431242</v>
      </c>
    </row>
    <row r="26" spans="2:3" ht="3" customHeight="1" thickBot="1" x14ac:dyDescent="0.3"/>
    <row r="27" spans="2:3" ht="15.75" thickBot="1" x14ac:dyDescent="0.3">
      <c r="B27" s="26" t="s">
        <v>49</v>
      </c>
      <c r="C27" s="27">
        <f>_xlfn.FORECAST.LINEAR(C24,C4:C15,A4:A15)</f>
        <v>7519.5431235431242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Format. Cond. - Parte 1</vt:lpstr>
      <vt:lpstr>Format. Cond. - Parte 1 (Gab.)</vt:lpstr>
      <vt:lpstr>Format. Cond. - Parte 2</vt:lpstr>
      <vt:lpstr>Format. Cond. - Parte 2 (Gab.)</vt:lpstr>
      <vt:lpstr>Linha de Tendência e Previsão</vt:lpstr>
      <vt:lpstr>Linha de Tendência (Gabarito)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Matheus Lopes Lourenço</cp:lastModifiedBy>
  <dcterms:created xsi:type="dcterms:W3CDTF">2017-03-30T17:26:03Z</dcterms:created>
  <dcterms:modified xsi:type="dcterms:W3CDTF">2025-05-08T12:23:13Z</dcterms:modified>
</cp:coreProperties>
</file>