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4470246/Projects/PMO/HighPloidy_DoubleEdgedSword/code/MathModel/GrowOrGo_PloidyEnergyRobustness/R/data/"/>
    </mc:Choice>
  </mc:AlternateContent>
  <xr:revisionPtr revIDLastSave="0" documentId="13_ncr:1_{A4742447-7A1A-5D48-B691-AFC48CCE9B68}" xr6:coauthVersionLast="36" xr6:coauthVersionMax="36" xr10:uidLastSave="{00000000-0000-0000-0000-000000000000}"/>
  <bookViews>
    <workbookView xWindow="1240" yWindow="460" windowWidth="32360" windowHeight="18860" activeTab="1" xr2:uid="{DA59BEBD-339E-6640-84EB-F8DDFB9BD691}"/>
  </bookViews>
  <sheets>
    <sheet name="Params" sheetId="1" r:id="rId1"/>
    <sheet name="O2_PO4_dNTP_CellCycle"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2" l="1"/>
  <c r="B3" i="2"/>
  <c r="B2" i="2"/>
  <c r="B5" i="1" l="1"/>
  <c r="B9" i="1"/>
  <c r="B2" i="1"/>
  <c r="B3" i="1"/>
  <c r="B6" i="1" s="1"/>
  <c r="D4" i="2"/>
  <c r="E4" i="2" s="1"/>
  <c r="D3" i="2"/>
  <c r="E3" i="2" s="1"/>
  <c r="D2" i="2"/>
  <c r="C2" i="2"/>
  <c r="E2" i="2"/>
  <c r="F2" i="2"/>
  <c r="F3" i="2"/>
</calcChain>
</file>

<file path=xl/sharedStrings.xml><?xml version="1.0" encoding="utf-8"?>
<sst xmlns="http://schemas.openxmlformats.org/spreadsheetml/2006/main" count="47" uniqueCount="40">
  <si>
    <t>T1</t>
  </si>
  <si>
    <t>Interceipt</t>
  </si>
  <si>
    <t>slope</t>
  </si>
  <si>
    <t>R1</t>
  </si>
  <si>
    <t>O2_consumption_WT</t>
  </si>
  <si>
    <t>Unit</t>
  </si>
  <si>
    <t>S</t>
  </si>
  <si>
    <t>M</t>
  </si>
  <si>
    <t>G1</t>
  </si>
  <si>
    <t>O2_mmHg</t>
  </si>
  <si>
    <t>mmHg</t>
  </si>
  <si>
    <t>dNTP_mMol</t>
  </si>
  <si>
    <t>O2_brain</t>
  </si>
  <si>
    <t>Value</t>
  </si>
  <si>
    <t>PMID</t>
  </si>
  <si>
    <t>31073026</t>
  </si>
  <si>
    <t>21251211</t>
  </si>
  <si>
    <t>K_M_poly</t>
  </si>
  <si>
    <t>v_max_poly</t>
  </si>
  <si>
    <t>25800740</t>
  </si>
  <si>
    <t>polymerases</t>
  </si>
  <si>
    <t>S_phase_duration_Hela</t>
  </si>
  <si>
    <t>ploidy_Hela</t>
  </si>
  <si>
    <t>h</t>
  </si>
  <si>
    <t>2693468</t>
  </si>
  <si>
    <t>haploid genome</t>
  </si>
  <si>
    <t>NA</t>
  </si>
  <si>
    <t>nt/h</t>
  </si>
  <si>
    <t>mMol dNTP</t>
  </si>
  <si>
    <t>humanGenome</t>
  </si>
  <si>
    <t>nt</t>
  </si>
  <si>
    <t>N_poly_Hela</t>
  </si>
  <si>
    <t>Parameter</t>
  </si>
  <si>
    <t>human cells have on the order of 100,000 origins of replication. So depending on how many origins are active simultaneously, there are likely many thousands of polymerase molecules acting at once to replicate the DNA of a single eukaryotic cell.</t>
  </si>
  <si>
    <t>Comment</t>
  </si>
  <si>
    <t>Michaelis menten kinetics: dNTP</t>
  </si>
  <si>
    <t>CellCycle</t>
  </si>
  <si>
    <t>pMol/cell/h</t>
  </si>
  <si>
    <t>3915777, 7017724</t>
  </si>
  <si>
    <t>PO4_mMol_per_liter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</si>
</sst>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E+00"/>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15">
    <xf numFmtId="0" fontId="0" fillId="0" borderId="0" xfId="0"/>
    <xf numFmtId="0" fontId="1" fillId="0" borderId="0" xfId="0" applyFont="1"/>
    <xf numFmtId="0" fontId="0" fillId="0" borderId="0" xfId="0" applyFont="1"/>
    <xf numFmtId="49" fontId="1" fillId="0" borderId="0" xfId="0" applyNumberFormat="1" applyFont="1"/>
    <xf numFmtId="49" fontId="0" fillId="0" borderId="0" xfId="0" applyNumberFormat="1"/>
    <xf numFmtId="0" fontId="0" fillId="0" borderId="0" xfId="0" applyAlignment="1">
      <alignment horizontal="right"/>
    </xf>
    <xf numFmtId="49" fontId="0" fillId="0" borderId="0" xfId="0" applyNumberFormat="1" applyAlignment="1">
      <alignment horizontal="right"/>
    </xf>
    <xf numFmtId="164" fontId="0" fillId="0" borderId="0" xfId="0" applyNumberFormat="1"/>
    <xf numFmtId="165" fontId="0" fillId="0" borderId="0" xfId="0" applyNumberFormat="1"/>
    <xf numFmtId="2" fontId="0" fillId="0" borderId="0" xfId="0" applyNumberFormat="1"/>
    <xf numFmtId="1" fontId="0" fillId="0" borderId="0" xfId="0" applyNumberFormat="1"/>
    <xf numFmtId="0" fontId="1" fillId="0" borderId="1" xfId="0" applyFont="1" applyBorder="1"/>
    <xf numFmtId="0" fontId="1" fillId="0" borderId="1" xfId="0" applyFont="1" applyBorder="1" applyAlignment="1">
      <alignment horizontal="right"/>
    </xf>
    <xf numFmtId="49" fontId="1" fillId="0" borderId="1" xfId="0" applyNumberFormat="1" applyFont="1" applyBorder="1" applyAlignment="1">
      <alignment horizontal="right"/>
    </xf>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648E7-4A5B-F642-80F8-159A6E3CA6CA}">
  <dimension ref="A1:E11"/>
  <sheetViews>
    <sheetView zoomScale="191" zoomScaleNormal="191" workbookViewId="0">
      <selection activeCell="D3" sqref="A1:D3"/>
    </sheetView>
  </sheetViews>
  <sheetFormatPr baseColWidth="10" defaultRowHeight="16" x14ac:dyDescent="0.2"/>
  <cols>
    <col min="1" max="1" width="13.33203125" customWidth="1"/>
    <col min="2" max="2" width="7.83203125" customWidth="1"/>
    <col min="3" max="3" width="11.5" style="5" customWidth="1"/>
    <col min="4" max="4" width="10" style="6" customWidth="1"/>
    <col min="5" max="5" width="19.6640625" customWidth="1"/>
  </cols>
  <sheetData>
    <row r="1" spans="1:5" s="14" customFormat="1" x14ac:dyDescent="0.2">
      <c r="A1" s="11" t="s">
        <v>32</v>
      </c>
      <c r="B1" s="12" t="s">
        <v>13</v>
      </c>
      <c r="C1" s="12" t="s">
        <v>5</v>
      </c>
      <c r="D1" s="13" t="s">
        <v>14</v>
      </c>
      <c r="E1" s="11" t="s">
        <v>34</v>
      </c>
    </row>
    <row r="2" spans="1:5" x14ac:dyDescent="0.2">
      <c r="A2" t="s">
        <v>17</v>
      </c>
      <c r="B2">
        <f>31*0.001</f>
        <v>3.1E-2</v>
      </c>
      <c r="C2" s="5" t="s">
        <v>28</v>
      </c>
      <c r="D2" s="6" t="s">
        <v>19</v>
      </c>
      <c r="E2" t="s">
        <v>35</v>
      </c>
    </row>
    <row r="3" spans="1:5" x14ac:dyDescent="0.2">
      <c r="A3" t="s">
        <v>18</v>
      </c>
      <c r="B3" s="8">
        <f>112 * 60^2</f>
        <v>403200</v>
      </c>
      <c r="C3" s="5" t="s">
        <v>27</v>
      </c>
      <c r="D3" s="6" t="s">
        <v>19</v>
      </c>
      <c r="E3" t="s">
        <v>35</v>
      </c>
    </row>
    <row r="4" spans="1:5" x14ac:dyDescent="0.2">
      <c r="A4" t="s">
        <v>12</v>
      </c>
      <c r="B4">
        <v>33.799999999999997</v>
      </c>
      <c r="C4" s="5" t="s">
        <v>10</v>
      </c>
      <c r="D4" s="6" t="s">
        <v>16</v>
      </c>
    </row>
    <row r="5" spans="1:5" x14ac:dyDescent="0.2">
      <c r="A5" t="s">
        <v>4</v>
      </c>
      <c r="B5" s="7">
        <f>5.08 / 10^6 * 60^2</f>
        <v>1.8288000000000002E-2</v>
      </c>
      <c r="C5" s="5" t="s">
        <v>37</v>
      </c>
      <c r="D5" s="6" t="s">
        <v>15</v>
      </c>
    </row>
    <row r="6" spans="1:5" x14ac:dyDescent="0.2">
      <c r="A6" t="s">
        <v>31</v>
      </c>
      <c r="B6">
        <f>ROUND(1/(B7*B3/(B8*B9)),0)</f>
        <v>3521</v>
      </c>
      <c r="C6" s="5" t="s">
        <v>20</v>
      </c>
      <c r="D6" s="6" t="s">
        <v>26</v>
      </c>
      <c r="E6" t="s">
        <v>33</v>
      </c>
    </row>
    <row r="7" spans="1:5" x14ac:dyDescent="0.2">
      <c r="A7" t="s">
        <v>21</v>
      </c>
      <c r="B7">
        <v>7.3</v>
      </c>
      <c r="C7" s="5" t="s">
        <v>23</v>
      </c>
      <c r="D7" s="6" t="s">
        <v>24</v>
      </c>
    </row>
    <row r="8" spans="1:5" x14ac:dyDescent="0.2">
      <c r="A8" t="s">
        <v>22</v>
      </c>
      <c r="B8">
        <v>3.4550000000000001</v>
      </c>
      <c r="C8" s="5" t="s">
        <v>25</v>
      </c>
      <c r="D8" s="6" t="s">
        <v>26</v>
      </c>
    </row>
    <row r="9" spans="1:5" x14ac:dyDescent="0.2">
      <c r="A9" t="s">
        <v>29</v>
      </c>
      <c r="B9">
        <f>3*10^9</f>
        <v>3000000000</v>
      </c>
      <c r="C9" s="5" t="s">
        <v>30</v>
      </c>
      <c r="D9" s="6" t="s">
        <v>26</v>
      </c>
    </row>
    <row r="10" spans="1:5" x14ac:dyDescent="0.2">
      <c r="A10" t="s">
        <v>1</v>
      </c>
      <c r="B10">
        <v>0.22600000000000001</v>
      </c>
      <c r="D10" s="6">
        <v>15968660</v>
      </c>
    </row>
    <row r="11" spans="1:5" x14ac:dyDescent="0.2">
      <c r="A11" t="s">
        <v>2</v>
      </c>
      <c r="B11">
        <v>2.7E-4</v>
      </c>
      <c r="D11" s="6">
        <v>15968660</v>
      </c>
    </row>
  </sheetData>
  <pageMargins left="0.7" right="0.7" top="0.75" bottom="0.75" header="0.3" footer="0.3"/>
  <ignoredErrors>
    <ignoredError sqref="D2:D3 D7 D4:D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36065-DD31-6C47-828D-4F0B36C2607F}">
  <dimension ref="A1:G4"/>
  <sheetViews>
    <sheetView tabSelected="1" zoomScale="209" zoomScaleNormal="209" workbookViewId="0">
      <selection activeCell="F1" sqref="F1"/>
    </sheetView>
  </sheetViews>
  <sheetFormatPr baseColWidth="10" defaultRowHeight="16" x14ac:dyDescent="0.2"/>
  <cols>
    <col min="1" max="2" width="9.1640625" style="2" customWidth="1"/>
    <col min="3" max="3" width="4.83203125" style="2" customWidth="1"/>
    <col min="7" max="7" width="10.83203125" style="4"/>
  </cols>
  <sheetData>
    <row r="1" spans="1:7" s="1" customFormat="1" x14ac:dyDescent="0.2">
      <c r="A1" s="1" t="s">
        <v>36</v>
      </c>
      <c r="B1" s="1" t="s">
        <v>39</v>
      </c>
      <c r="C1" s="1" t="s">
        <v>0</v>
      </c>
      <c r="D1" s="1" t="s">
        <v>3</v>
      </c>
      <c r="E1" s="1" t="s">
        <v>9</v>
      </c>
      <c r="F1" s="1" t="s">
        <v>11</v>
      </c>
      <c r="G1" s="3" t="s">
        <v>14</v>
      </c>
    </row>
    <row r="2" spans="1:7" x14ac:dyDescent="0.2">
      <c r="A2" s="2" t="s">
        <v>7</v>
      </c>
      <c r="B2" s="2">
        <f>4*(3000000000/12100000)</f>
        <v>991.7355371900826</v>
      </c>
      <c r="C2" s="2">
        <f>AVERAGE(1.2,0.8)</f>
        <v>1</v>
      </c>
      <c r="D2">
        <f>1/C2</f>
        <v>1</v>
      </c>
      <c r="E2" s="10">
        <f>(D2-Params!B10)/Params!B11</f>
        <v>2866.6666666666665</v>
      </c>
      <c r="F2">
        <f>F4/2</f>
        <v>90</v>
      </c>
      <c r="G2" s="4" t="s">
        <v>38</v>
      </c>
    </row>
    <row r="3" spans="1:7" x14ac:dyDescent="0.2">
      <c r="A3" s="2" t="s">
        <v>8</v>
      </c>
      <c r="B3" s="2">
        <f>4*(3000000000/12100000)</f>
        <v>991.7355371900826</v>
      </c>
      <c r="C3" s="2">
        <v>0.63800000000000001</v>
      </c>
      <c r="D3" s="9">
        <f>1/C3</f>
        <v>1.567398119122257</v>
      </c>
      <c r="E3" s="10">
        <f>(D3-Params!B10)/Params!B11</f>
        <v>4968.1411819342857</v>
      </c>
      <c r="F3">
        <f>F4/2</f>
        <v>90</v>
      </c>
      <c r="G3" s="4" t="s">
        <v>38</v>
      </c>
    </row>
    <row r="4" spans="1:7" x14ac:dyDescent="0.2">
      <c r="A4" s="2" t="s">
        <v>6</v>
      </c>
      <c r="B4" s="2">
        <f>18*(3000000000/12100000)</f>
        <v>4462.8099173553719</v>
      </c>
      <c r="C4" s="2">
        <v>0.53400000000000003</v>
      </c>
      <c r="D4" s="9">
        <f>1/C4</f>
        <v>1.8726591760299625</v>
      </c>
      <c r="E4" s="10">
        <f>(D4-Params!B10)/Params!B11</f>
        <v>6098.7376889998613</v>
      </c>
      <c r="F4">
        <v>180</v>
      </c>
      <c r="G4" s="4" t="s">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Params</vt:lpstr>
      <vt:lpstr>O2_PO4_dNTP_CellCycle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2020-12-11T18:38:15Z</dcterms:created>
  <dcterms:modified xsi:type="dcterms:W3CDTF">2021-05-15T16:44:59Z</dcterms:modified>
</cp:coreProperties>
</file>