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C15" i="1"/>
  <c r="B15" i="1"/>
  <c r="G15" i="1"/>
  <c r="J4" i="1"/>
  <c r="C4" i="2"/>
  <c r="C2" i="2"/>
  <c r="D14" i="1"/>
  <c r="F14" i="1" s="1"/>
  <c r="I14" i="1" s="1"/>
  <c r="D13" i="1"/>
  <c r="H13" i="1" s="1"/>
  <c r="D11" i="1"/>
  <c r="H11" i="1" s="1"/>
  <c r="D12" i="1"/>
  <c r="H12" i="1" s="1"/>
  <c r="D10" i="1"/>
  <c r="I7" i="1"/>
  <c r="H7" i="1"/>
  <c r="J6" i="1"/>
  <c r="J5" i="1"/>
  <c r="D15" i="1" l="1"/>
  <c r="F10" i="1"/>
  <c r="H14" i="1"/>
  <c r="J14" i="1" s="1"/>
  <c r="F13" i="1"/>
  <c r="I13" i="1" s="1"/>
  <c r="J13" i="1" s="1"/>
  <c r="F11" i="1"/>
  <c r="I11" i="1" s="1"/>
  <c r="J11" i="1" s="1"/>
  <c r="F12" i="1"/>
  <c r="I12" i="1" s="1"/>
  <c r="J12" i="1" s="1"/>
  <c r="F15" i="1" l="1"/>
  <c r="I10" i="1"/>
  <c r="I15" i="1" s="1"/>
  <c r="C5" i="2"/>
  <c r="H15" i="1"/>
  <c r="C6" i="2" l="1"/>
  <c r="J10" i="1"/>
  <c r="J15" i="1" s="1"/>
  <c r="C3" i="2" l="1"/>
</calcChain>
</file>

<file path=xl/sharedStrings.xml><?xml version="1.0" encoding="utf-8"?>
<sst xmlns="http://schemas.openxmlformats.org/spreadsheetml/2006/main" count="38" uniqueCount="24">
  <si>
    <t>Excel'de Tablolarla Çalışmak ve Excel'e Tabloları Tanıtmak</t>
  </si>
  <si>
    <t>Ürünler</t>
  </si>
  <si>
    <t>Alış Tutarı</t>
  </si>
  <si>
    <t>KDV</t>
  </si>
  <si>
    <t>Maliyet</t>
  </si>
  <si>
    <t>Kar Oranı</t>
  </si>
  <si>
    <t>Satış Tutarı</t>
  </si>
  <si>
    <t>Toplam Maliyeti</t>
  </si>
  <si>
    <t>Toplam Satış</t>
  </si>
  <si>
    <t>A Ürünü</t>
  </si>
  <si>
    <t xml:space="preserve">B Ürünü </t>
  </si>
  <si>
    <t>C Ürünü</t>
  </si>
  <si>
    <t>17,70</t>
  </si>
  <si>
    <t>21,80</t>
  </si>
  <si>
    <t>35,40</t>
  </si>
  <si>
    <t>21,24</t>
  </si>
  <si>
    <t>25,07</t>
  </si>
  <si>
    <t>44,25</t>
  </si>
  <si>
    <t>Satiş Adedi</t>
  </si>
  <si>
    <t>Toplam Kar</t>
  </si>
  <si>
    <t>D Ürünü</t>
  </si>
  <si>
    <t>45,56</t>
  </si>
  <si>
    <t>E Ürünü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</si>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</sst>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[$₺-41F]* #,##0.00_-;\-[$₺-41F]* #,##0.00_-;_-[$₺-41F]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  <charset val="162"/>
    </font>
    <font>
      <b/>
      <sz val="12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D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165" fontId="0" fillId="0" borderId="0" xfId="0" applyNumberFormat="1" applyBorder="1"/>
    <xf numFmtId="10" fontId="0" fillId="0" borderId="0" xfId="0" applyNumberFormat="1" applyBorder="1"/>
    <xf numFmtId="2" fontId="0" fillId="0" borderId="0" xfId="0" applyNumberFormat="1" applyBorder="1" applyAlignment="1">
      <alignment horizontal="right"/>
    </xf>
    <xf numFmtId="9" fontId="0" fillId="0" borderId="0" xfId="0" applyNumberFormat="1" applyBorder="1"/>
    <xf numFmtId="1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165" fontId="0" fillId="4" borderId="1" xfId="0" applyNumberFormat="1" applyFill="1" applyBorder="1"/>
    <xf numFmtId="1" fontId="0" fillId="6" borderId="1" xfId="0" applyNumberFormat="1" applyFill="1" applyBorder="1"/>
    <xf numFmtId="165" fontId="0" fillId="7" borderId="1" xfId="0" applyNumberFormat="1" applyFill="1" applyBorder="1"/>
    <xf numFmtId="165" fontId="0" fillId="9" borderId="1" xfId="0" applyNumberFormat="1" applyFill="1" applyBorder="1"/>
    <xf numFmtId="165" fontId="0" fillId="9" borderId="1" xfId="0" applyNumberFormat="1" applyFill="1" applyBorder="1" applyAlignment="1">
      <alignment vertical="center"/>
    </xf>
    <xf numFmtId="9" fontId="0" fillId="8" borderId="1" xfId="0" applyNumberFormat="1" applyFill="1" applyBorder="1"/>
    <xf numFmtId="2" fontId="0" fillId="10" borderId="1" xfId="0" applyNumberFormat="1" applyFill="1" applyBorder="1" applyAlignment="1">
      <alignment horizontal="right"/>
    </xf>
    <xf numFmtId="10" fontId="0" fillId="11" borderId="1" xfId="0" applyNumberFormat="1" applyFill="1" applyBorder="1"/>
    <xf numFmtId="0" fontId="2" fillId="2" borderId="0" xfId="0" applyFont="1" applyFill="1" applyAlignment="1">
      <alignment horizontal="center" vertical="center"/>
    </xf>
    <xf numFmtId="165" fontId="0" fillId="0" borderId="0" xfId="0" applyNumberFormat="1"/>
    <xf numFmtId="49" fontId="0" fillId="3" borderId="0" xfId="0" applyNumberFormat="1" applyFill="1" applyBorder="1"/>
    <xf numFmtId="165" fontId="0" fillId="4" borderId="0" xfId="0" applyNumberFormat="1" applyFill="1" applyBorder="1"/>
    <xf numFmtId="10" fontId="0" fillId="11" borderId="0" xfId="0" applyNumberFormat="1" applyFill="1" applyBorder="1"/>
    <xf numFmtId="9" fontId="0" fillId="8" borderId="0" xfId="0" applyNumberFormat="1" applyFill="1" applyBorder="1"/>
    <xf numFmtId="1" fontId="0" fillId="6" borderId="0" xfId="0" applyNumberFormat="1" applyFill="1" applyBorder="1"/>
    <xf numFmtId="0" fontId="0" fillId="0" borderId="0" xfId="0" applyNumberFormat="1"/>
    <xf numFmtId="165" fontId="0" fillId="5" borderId="1" xfId="0" applyNumberFormat="1" applyFill="1" applyBorder="1" applyAlignment="1">
      <alignment horizontal="right"/>
    </xf>
    <xf numFmtId="165" fontId="0" fillId="5" borderId="0" xfId="0" applyNumberFormat="1" applyFill="1" applyBorder="1" applyAlignment="1">
      <alignment horizontal="right"/>
    </xf>
    <xf numFmtId="10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/>
    <xf numFmtId="165" fontId="4" fillId="0" borderId="0" xfId="0" applyNumberFormat="1" applyFont="1"/>
  </cellXfs>
  <cellStyles count="1">
    <cellStyle name="Normal" xfId="0" builtinId="0"/>
  </cellStyles>
  <dxfs count="17">
    <dxf>
      <numFmt numFmtId="165" formatCode="_-[$₺-41F]* #,##0.00_-;\-[$₺-41F]* #,##0.00_-;_-[$₺-41F]* &quot;-&quot;??_-;_-@_-"/>
    </dxf>
    <dxf>
      <numFmt numFmtId="165" formatCode="_-[$₺-41F]* #,##0.00_-;\-[$₺-41F]* #,##0.00_-;_-[$₺-41F]* &quot;-&quot;??_-;_-@_-"/>
    </dxf>
    <dxf>
      <numFmt numFmtId="165" formatCode="_-[$₺-41F]* #,##0.00_-;\-[$₺-41F]* #,##0.00_-;_-[$₺-41F]* &quot;-&quot;??_-;_-@_-"/>
    </dxf>
    <dxf>
      <numFmt numFmtId="1" formatCode="0"/>
    </dxf>
    <dxf>
      <numFmt numFmtId="165" formatCode="_-[$₺-41F]* #,##0.00_-;\-[$₺-41F]* #,##0.00_-;_-[$₺-41F]* &quot;-&quot;??_-;_-@_-"/>
      <alignment horizontal="right" vertical="bottom" textRotation="0" wrapText="0" indent="0" justifyLastLine="0" shrinkToFit="0" readingOrder="0"/>
    </dxf>
    <dxf>
      <numFmt numFmtId="13" formatCode="0%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165" formatCode="_-[$₺-41F]* #,##0.00_-;\-[$₺-41F]* #,##0.00_-;_-[$₺-41F]* &quot;-&quot;??_-;_-@_-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_-[$₺-41F]* #,##0.00_-;\-[$₺-41F]* #,##0.00_-;_-[$₺-41F]* &quot;-&quot;??_-;_-@_-"/>
      <alignment horizontal="right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165" formatCode="_-[$₺-41F]* #,##0.00_-;\-[$₺-41F]* #,##0.00_-;_-[$₺-41F]* &quot;-&quot;??_-;_-@_-"/>
    </dxf>
    <dxf>
      <numFmt numFmtId="165" formatCode="_-[$₺-41F]* #,##0.00_-;\-[$₺-41F]* #,##0.00_-;_-[$₺-41F]* &quot;-&quot;??_-;_-@_-"/>
    </dxf>
    <dxf>
      <numFmt numFmtId="14" formatCode="0.00%"/>
    </dxf>
    <dxf>
      <numFmt numFmtId="165" formatCode="_-[$₺-41F]* #,##0.00_-;\-[$₺-41F]* #,##0.00_-;_-[$₺-41F]* &quot;-&quot;??_-;_-@_-"/>
    </dxf>
  </dxfs>
  <tableStyles count="1" defaultTableStyle="TableStyleMedium2" defaultPivotStyle="PivotStyleLight16">
    <tableStyle name="Tablo Stili 1" pivot="0" count="0"/>
  </tableStyles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atışTablosu" displayName="SatışTablosu" ref="A9:J15" totalsRowCount="1">
  <autoFilter ref="A9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Ürünler" totalsRowLabel="Toplam"/>
    <tableColumn id="2" name="Alış Tutarı" totalsRowFunction="average" dataDxfId="16" totalsRowDxfId="8"/>
    <tableColumn id="3" name="KDV" totalsRowFunction="count" dataDxfId="15" totalsRowDxfId="7"/>
    <tableColumn id="4" name="Maliyet" totalsRowFunction="max" dataDxfId="9" totalsRowDxfId="6">
      <calculatedColumnFormula>(SatışTablosu[[#This Row],[Alış Tutarı]]*SatışTablosu[[#This Row],[KDV]])+SatışTablosu[[#This Row],[Alış Tutarı]]</calculatedColumnFormula>
    </tableColumn>
    <tableColumn id="5" name="Kar Oranı" totalsRowFunction="stdDev" dataDxfId="12" totalsRowDxfId="5"/>
    <tableColumn id="6" name="Satış Tutarı" totalsRowFunction="min" dataDxfId="10" totalsRowDxfId="4">
      <calculatedColumnFormula>SatışTablosu[[#This Row],[Kar Oranı]]*SatışTablosu[[#This Row],[Maliyet]]+SatışTablosu[[#This Row],[Maliyet]]</calculatedColumnFormula>
    </tableColumn>
    <tableColumn id="7" name="Satiş Adedi" totalsRowFunction="sum" dataDxfId="11" totalsRowDxfId="3"/>
    <tableColumn id="8" name="Toplam Maliyeti" totalsRowFunction="sum" dataDxfId="14" totalsRowDxfId="2">
      <calculatedColumnFormula>SatışTablosu[[#This Row],[Maliyet]]*SatışTablosu[[#This Row],[Satiş Adedi]]</calculatedColumnFormula>
    </tableColumn>
    <tableColumn id="9" name="Toplam Satış" totalsRowFunction="sum" totalsRowDxfId="1">
      <calculatedColumnFormula>SatışTablosu[[#This Row],[Satış Tutarı]]*SatışTablosu[[#This Row],[Satiş Adedi]]</calculatedColumnFormula>
    </tableColumn>
    <tableColumn id="10" name="Toplam Kar" totalsRowFunction="sum" dataDxfId="13" totalsRowDxfId="0">
      <calculatedColumnFormula>SatışTablosu[[#This Row],[Toplam Satış]]-SatışTablosu[[#This Row],[Toplam Maliyeti]]</calculatedColumnFormula>
    </tableColumn>
  </tableColumns>
  <tableStyleInfo name="TableStyleLight3" showFirstColumn="1" showLastColumn="1" showRowStripes="0" showColumnStripes="1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0" sqref="H10"/>
    </sheetView>
  </sheetViews>
  <sheetFormatPr defaultRowHeight="14.4" x14ac:dyDescent="0.3"/>
  <cols>
    <col min="1" max="1" width="9" customWidth="1"/>
    <col min="2" max="2" width="10.88671875" customWidth="1"/>
    <col min="3" max="3" width="9" bestFit="1" customWidth="1"/>
    <col min="4" max="4" width="9" customWidth="1"/>
    <col min="5" max="5" width="10.44140625" customWidth="1"/>
    <col min="6" max="6" width="11.88671875" customWidth="1"/>
    <col min="7" max="7" width="11.6640625" customWidth="1"/>
    <col min="8" max="8" width="16" customWidth="1"/>
    <col min="9" max="9" width="13.21875" customWidth="1"/>
    <col min="10" max="10" width="11.6640625" bestFit="1" customWidth="1"/>
  </cols>
  <sheetData>
    <row r="1" spans="1:10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10" s="10" customFormat="1" ht="24" customHeight="1" x14ac:dyDescent="0.3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18</v>
      </c>
      <c r="H3" s="11" t="s">
        <v>7</v>
      </c>
      <c r="I3" s="11" t="s">
        <v>8</v>
      </c>
      <c r="J3" s="21" t="s">
        <v>19</v>
      </c>
    </row>
    <row r="4" spans="1:10" x14ac:dyDescent="0.3">
      <c r="A4" s="12" t="s">
        <v>9</v>
      </c>
      <c r="B4" s="13">
        <v>15</v>
      </c>
      <c r="C4" s="20">
        <v>0.18</v>
      </c>
      <c r="D4" s="19" t="s">
        <v>12</v>
      </c>
      <c r="E4" s="18">
        <v>0.2</v>
      </c>
      <c r="F4" s="29" t="s">
        <v>15</v>
      </c>
      <c r="G4" s="14">
        <v>50</v>
      </c>
      <c r="H4" s="15">
        <v>885</v>
      </c>
      <c r="I4" s="16">
        <v>1062</v>
      </c>
      <c r="J4" s="22">
        <f>I4-H4</f>
        <v>177</v>
      </c>
    </row>
    <row r="5" spans="1:10" x14ac:dyDescent="0.3">
      <c r="A5" s="12" t="s">
        <v>10</v>
      </c>
      <c r="B5" s="13">
        <v>20</v>
      </c>
      <c r="C5" s="20">
        <v>0.09</v>
      </c>
      <c r="D5" s="19" t="s">
        <v>13</v>
      </c>
      <c r="E5" s="18">
        <v>0.15</v>
      </c>
      <c r="F5" s="29" t="s">
        <v>16</v>
      </c>
      <c r="G5" s="14">
        <v>30</v>
      </c>
      <c r="H5" s="15">
        <v>654</v>
      </c>
      <c r="I5" s="17">
        <v>752.1</v>
      </c>
      <c r="J5" s="22">
        <f>I5-H5</f>
        <v>98.100000000000023</v>
      </c>
    </row>
    <row r="6" spans="1:10" x14ac:dyDescent="0.3">
      <c r="A6" s="12" t="s">
        <v>11</v>
      </c>
      <c r="B6" s="13">
        <v>30</v>
      </c>
      <c r="C6" s="20">
        <v>0.18</v>
      </c>
      <c r="D6" s="19" t="s">
        <v>14</v>
      </c>
      <c r="E6" s="18">
        <v>0.25</v>
      </c>
      <c r="F6" s="29" t="s">
        <v>17</v>
      </c>
      <c r="G6" s="14">
        <v>60</v>
      </c>
      <c r="H6" s="15">
        <v>2124</v>
      </c>
      <c r="I6" s="16">
        <v>2655</v>
      </c>
      <c r="J6" s="22">
        <f>I6-H6</f>
        <v>531</v>
      </c>
    </row>
    <row r="7" spans="1:10" x14ac:dyDescent="0.3">
      <c r="A7" s="23" t="s">
        <v>20</v>
      </c>
      <c r="B7" s="24">
        <v>40</v>
      </c>
      <c r="C7" s="25">
        <v>0.09</v>
      </c>
      <c r="D7">
        <v>400</v>
      </c>
      <c r="E7" s="26">
        <v>0.15</v>
      </c>
      <c r="F7" s="30" t="s">
        <v>21</v>
      </c>
      <c r="G7" s="27">
        <v>40</v>
      </c>
      <c r="H7" s="22">
        <f>B7*G7</f>
        <v>1600</v>
      </c>
      <c r="I7" s="28" t="e">
        <f>F7*G7</f>
        <v>#VALUE!</v>
      </c>
    </row>
    <row r="9" spans="1:10" x14ac:dyDescent="0.3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18</v>
      </c>
      <c r="H9" s="2" t="s">
        <v>7</v>
      </c>
      <c r="I9" s="2" t="s">
        <v>8</v>
      </c>
      <c r="J9" t="s">
        <v>19</v>
      </c>
    </row>
    <row r="10" spans="1:10" x14ac:dyDescent="0.3">
      <c r="A10" s="3" t="s">
        <v>9</v>
      </c>
      <c r="B10" s="5">
        <v>15</v>
      </c>
      <c r="C10" s="6">
        <v>0.18</v>
      </c>
      <c r="D10" s="7">
        <f>(SatışTablosu[[#This Row],[Alış Tutarı]]*SatışTablosu[[#This Row],[KDV]])+SatışTablosu[[#This Row],[Alış Tutarı]]</f>
        <v>17.7</v>
      </c>
      <c r="E10" s="8">
        <v>0.2</v>
      </c>
      <c r="F10" s="35">
        <f>SatışTablosu[[#This Row],[Kar Oranı]]*SatışTablosu[[#This Row],[Maliyet]]+SatışTablosu[[#This Row],[Maliyet]]</f>
        <v>21.24</v>
      </c>
      <c r="G10" s="9">
        <v>50</v>
      </c>
      <c r="H10" s="5"/>
      <c r="I10" s="5">
        <f>SatışTablosu[[#This Row],[Satış Tutarı]]*SatışTablosu[[#This Row],[Satiş Adedi]]</f>
        <v>1062</v>
      </c>
      <c r="J10" s="22">
        <f>SatışTablosu[[#This Row],[Toplam Satış]]-SatışTablosu[[#This Row],[Toplam Maliyeti]]</f>
        <v>1062</v>
      </c>
    </row>
    <row r="11" spans="1:10" x14ac:dyDescent="0.3">
      <c r="A11" s="3" t="s">
        <v>10</v>
      </c>
      <c r="B11" s="5">
        <v>20</v>
      </c>
      <c r="C11" s="6">
        <v>0.09</v>
      </c>
      <c r="D11" s="7">
        <f>(SatışTablosu[[#This Row],[Alış Tutarı]]*SatışTablosu[[#This Row],[KDV]])+SatışTablosu[[#This Row],[Alış Tutarı]]</f>
        <v>21.8</v>
      </c>
      <c r="E11" s="8">
        <v>0.15</v>
      </c>
      <c r="F11" s="35">
        <f>SatışTablosu[[#This Row],[Kar Oranı]]*SatışTablosu[[#This Row],[Maliyet]]+SatışTablosu[[#This Row],[Maliyet]]</f>
        <v>25.07</v>
      </c>
      <c r="G11" s="9">
        <v>30</v>
      </c>
      <c r="H11" s="5">
        <f>SatışTablosu[[#This Row],[Maliyet]]*SatışTablosu[[#This Row],[Satiş Adedi]]</f>
        <v>654</v>
      </c>
      <c r="I11" s="5">
        <f>SatışTablosu[[#This Row],[Satış Tutarı]]*SatışTablosu[[#This Row],[Satiş Adedi]]</f>
        <v>752.1</v>
      </c>
      <c r="J11" s="22">
        <f>SatışTablosu[[#This Row],[Toplam Satış]]-SatışTablosu[[#This Row],[Toplam Maliyeti]]</f>
        <v>98.100000000000023</v>
      </c>
    </row>
    <row r="12" spans="1:10" x14ac:dyDescent="0.3">
      <c r="A12" s="4" t="s">
        <v>11</v>
      </c>
      <c r="B12" s="5">
        <v>30</v>
      </c>
      <c r="C12" s="6">
        <v>0.18</v>
      </c>
      <c r="D12" s="7">
        <f>(SatışTablosu[[#This Row],[Alış Tutarı]]*SatışTablosu[[#This Row],[KDV]])+SatışTablosu[[#This Row],[Alış Tutarı]]</f>
        <v>35.4</v>
      </c>
      <c r="E12" s="8">
        <v>0.25</v>
      </c>
      <c r="F12" s="35">
        <f>SatışTablosu[[#This Row],[Kar Oranı]]*SatışTablosu[[#This Row],[Maliyet]]+SatışTablosu[[#This Row],[Maliyet]]</f>
        <v>44.25</v>
      </c>
      <c r="G12" s="9">
        <v>60</v>
      </c>
      <c r="H12" s="5">
        <f>SatışTablosu[[#This Row],[Maliyet]]*SatışTablosu[[#This Row],[Satiş Adedi]]</f>
        <v>2124</v>
      </c>
      <c r="I12" s="5">
        <f>SatışTablosu[[#This Row],[Satış Tutarı]]*SatışTablosu[[#This Row],[Satiş Adedi]]</f>
        <v>2655</v>
      </c>
      <c r="J12" s="22">
        <f>SatışTablosu[[#This Row],[Toplam Satış]]-SatışTablosu[[#This Row],[Toplam Maliyeti]]</f>
        <v>531</v>
      </c>
    </row>
    <row r="13" spans="1:10" x14ac:dyDescent="0.3">
      <c r="A13" t="s">
        <v>20</v>
      </c>
      <c r="B13" s="22">
        <v>40</v>
      </c>
      <c r="C13" s="6">
        <v>0.09</v>
      </c>
      <c r="D13" s="7">
        <f>(SatışTablosu[[#This Row],[Alış Tutarı]]*SatışTablosu[[#This Row],[KDV]])+SatışTablosu[[#This Row],[Alış Tutarı]]</f>
        <v>43.6</v>
      </c>
      <c r="E13" s="33">
        <v>0.15</v>
      </c>
      <c r="F13" s="35">
        <f>SatışTablosu[[#This Row],[Kar Oranı]]*SatışTablosu[[#This Row],[Maliyet]]+SatışTablosu[[#This Row],[Maliyet]]</f>
        <v>50.14</v>
      </c>
      <c r="G13" s="34">
        <v>40</v>
      </c>
      <c r="H13" s="5">
        <f>SatışTablosu[[#This Row],[Maliyet]]*SatışTablosu[[#This Row],[Satiş Adedi]]</f>
        <v>1744</v>
      </c>
      <c r="I13" s="5">
        <f>SatışTablosu[[#This Row],[Satış Tutarı]]*SatışTablosu[[#This Row],[Satiş Adedi]]</f>
        <v>2005.6</v>
      </c>
      <c r="J13" s="22">
        <f>SatışTablosu[[#This Row],[Toplam Satış]]-SatışTablosu[[#This Row],[Toplam Maliyeti]]</f>
        <v>261.59999999999991</v>
      </c>
    </row>
    <row r="14" spans="1:10" x14ac:dyDescent="0.3">
      <c r="A14" t="s">
        <v>22</v>
      </c>
      <c r="B14" s="22">
        <v>60</v>
      </c>
      <c r="C14" s="31">
        <v>0.18</v>
      </c>
      <c r="D14" s="32">
        <f>(SatışTablosu[[#This Row],[Alış Tutarı]]*SatışTablosu[[#This Row],[KDV]])+SatışTablosu[[#This Row],[Alış Tutarı]]</f>
        <v>70.8</v>
      </c>
      <c r="E14" s="33">
        <v>0.25</v>
      </c>
      <c r="F14" s="36">
        <f>SatışTablosu[[#This Row],[Kar Oranı]]*SatışTablosu[[#This Row],[Maliyet]]+SatışTablosu[[#This Row],[Maliyet]]</f>
        <v>88.5</v>
      </c>
      <c r="G14" s="34">
        <v>36</v>
      </c>
      <c r="H14" s="22">
        <f>SatışTablosu[[#This Row],[Maliyet]]*SatışTablosu[[#This Row],[Satiş Adedi]]</f>
        <v>2548.7999999999997</v>
      </c>
      <c r="I14">
        <f>SatışTablosu[[#This Row],[Satış Tutarı]]*SatışTablosu[[#This Row],[Satiş Adedi]]</f>
        <v>3186</v>
      </c>
      <c r="J14" s="22">
        <f>SatışTablosu[[#This Row],[Toplam Satış]]-SatışTablosu[[#This Row],[Toplam Maliyeti]]</f>
        <v>637.20000000000027</v>
      </c>
    </row>
    <row r="15" spans="1:10" x14ac:dyDescent="0.3">
      <c r="A15" t="s">
        <v>23</v>
      </c>
      <c r="B15" s="22">
        <f>SUBTOTAL(101,SatışTablosu[Alış Tutarı])</f>
        <v>33</v>
      </c>
      <c r="C15" s="28">
        <f>SUBTOTAL(103,SatışTablosu[KDV])</f>
        <v>5</v>
      </c>
      <c r="D15" s="32">
        <f>SUBTOTAL(104,SatışTablosu[Maliyet])</f>
        <v>70.8</v>
      </c>
      <c r="E15" s="33">
        <f>SUBTOTAL(107,SatışTablosu[Kar Oranı])</f>
        <v>4.9999999999999954E-2</v>
      </c>
      <c r="F15" s="36">
        <f>SUBTOTAL(105,SatışTablosu[Satış Tutarı])</f>
        <v>21.24</v>
      </c>
      <c r="G15" s="34">
        <f>SUBTOTAL(109,SatışTablosu[Satiş Adedi])</f>
        <v>216</v>
      </c>
      <c r="H15" s="22">
        <f>SUBTOTAL(109,SatışTablosu[Toplam Maliyeti])</f>
        <v>7070.7999999999993</v>
      </c>
      <c r="I15" s="22">
        <f>SUBTOTAL(109,SatışTablosu[Toplam Satış])</f>
        <v>9660.7000000000007</v>
      </c>
      <c r="J15" s="22">
        <f>SUBTOTAL(109,SatışTablosu[Toplam Kar])</f>
        <v>2589.9</v>
      </c>
    </row>
  </sheetData>
  <mergeCells count="1">
    <mergeCell ref="A1:I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"/>
  <sheetViews>
    <sheetView workbookViewId="0">
      <selection activeCell="E3" sqref="E3"/>
    </sheetView>
  </sheetViews>
  <sheetFormatPr defaultRowHeight="36.6" x14ac:dyDescent="0.7"/>
  <cols>
    <col min="1" max="2" width="8.88671875" style="37"/>
    <col min="3" max="3" width="26.5546875" style="37" bestFit="1" customWidth="1"/>
    <col min="4" max="16384" width="8.88671875" style="37"/>
  </cols>
  <sheetData>
    <row r="2" spans="3:8" x14ac:dyDescent="0.7">
      <c r="C2" s="37" t="e">
        <f>topla</f>
        <v>#NAME?</v>
      </c>
    </row>
    <row r="3" spans="3:8" x14ac:dyDescent="0.7">
      <c r="C3" s="38">
        <f>SUM(SatışTablosu[Toplam Kar])</f>
        <v>2589.9</v>
      </c>
      <c r="H3" s="38"/>
    </row>
    <row r="4" spans="3:8" x14ac:dyDescent="0.7">
      <c r="C4" s="37">
        <f>SUM(SatışTablosu[Satiş Adedi])</f>
        <v>216</v>
      </c>
    </row>
    <row r="5" spans="3:8" x14ac:dyDescent="0.7">
      <c r="C5" s="38">
        <f>SUM(SatışTablosu[Toplam Maliyeti])</f>
        <v>7070.7999999999993</v>
      </c>
    </row>
    <row r="6" spans="3:8" x14ac:dyDescent="0.7">
      <c r="C6" s="38">
        <f>SUM(SatışTablosu[Toplam Satış])</f>
        <v>9660.7000000000007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2023-04-22T22:22:03Z</dcterms:modified>
</cp:coreProperties>
</file>