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04 - PROJETOS\DW\Data-Warehouse\Documentos\Demais Documentos do Projeto\"/>
    </mc:Choice>
  </mc:AlternateContent>
  <xr:revisionPtr revIDLastSave="0" documentId="13_ncr:1_{04255872-5E4B-49D9-99F5-8BDEB628CEA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" i="11" l="1"/>
  <c r="J40" i="11"/>
  <c r="M39" i="11"/>
  <c r="J39" i="11"/>
  <c r="M38" i="11"/>
  <c r="M37" i="11"/>
  <c r="M35" i="11"/>
  <c r="J35" i="11"/>
  <c r="M34" i="11"/>
  <c r="M33" i="11"/>
  <c r="J33" i="11"/>
  <c r="J32" i="11"/>
  <c r="M31" i="11"/>
  <c r="J31" i="11"/>
  <c r="J30" i="11"/>
  <c r="J29" i="11"/>
  <c r="M12" i="1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7" i="4" l="1"/>
  <c r="C8" i="4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M22" i="11" l="1"/>
  <c r="N22" i="11" s="1"/>
  <c r="J28" i="11"/>
  <c r="M29" i="11"/>
  <c r="M30" i="11" s="1"/>
  <c r="N25" i="11"/>
  <c r="J21" i="1"/>
  <c r="N18" i="1"/>
  <c r="D2" i="9"/>
  <c r="C3" i="9" l="1"/>
  <c r="N26" i="11"/>
  <c r="N21" i="1"/>
  <c r="N19" i="1"/>
  <c r="B9" i="10" s="1"/>
  <c r="B3" i="9"/>
  <c r="B4" i="9" l="1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4" i="11"/>
  <c r="N31" i="11"/>
  <c r="N24" i="1"/>
  <c r="N25" i="1"/>
  <c r="J26" i="1"/>
  <c r="B11" i="4"/>
  <c r="N32" i="11" l="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N36" i="11"/>
  <c r="N40" i="11" l="1"/>
  <c r="N39" i="11"/>
  <c r="N37" i="11"/>
  <c r="N38" i="11"/>
</calcChain>
</file>

<file path=xl/sharedStrings.xml><?xml version="1.0" encoding="utf-8"?>
<sst xmlns="http://schemas.openxmlformats.org/spreadsheetml/2006/main" count="515" uniqueCount="174">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</sst>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8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46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09375" defaultRowHeight="10.199999999999999"/>
  <cols>
    <col min="1" max="2" width="0.6640625" style="32" customWidth="1"/>
    <col min="3" max="3" width="0.5546875" style="5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0.44140625" style="25" bestFit="1" customWidth="1"/>
    <col min="9" max="9" width="10.33203125" style="25" bestFit="1" customWidth="1"/>
    <col min="10" max="10" width="9.109375" style="25" bestFit="1" customWidth="1"/>
    <col min="11" max="11" width="3.5546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4.109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99999999999999" customHeight="1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99999999999999" customHeight="1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99999999999999" customHeight="1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99999999999999" customHeight="1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99999999999999" customHeight="1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99999999999999" customHeight="1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99999999999999" customHeight="1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99999999999999" customHeight="1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99999999999999" customHeight="1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99999999999999" customHeight="1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99999999999999" customHeight="1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99999999999999" customHeight="1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99999999999999" customHeight="1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99999999999999" customHeight="1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99999999999999" customHeight="1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99999999999999" customHeight="1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99999999999999" customHeight="1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99999999999999" customHeight="1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>
      <c r="A33" s="57"/>
      <c r="B33" s="57"/>
      <c r="C33" s="53"/>
      <c r="O33" s="38"/>
      <c r="P33" s="59"/>
      <c r="T33" s="59"/>
    </row>
    <row r="34" spans="1:20">
      <c r="A34" s="57"/>
      <c r="B34" s="57"/>
      <c r="C34" s="53"/>
      <c r="O34" s="38"/>
      <c r="P34" s="42"/>
      <c r="T34" s="59"/>
    </row>
    <row r="35" spans="1:20">
      <c r="A35" s="57"/>
      <c r="B35" s="57"/>
      <c r="C35" s="53"/>
      <c r="O35" s="38"/>
      <c r="P35" s="42"/>
      <c r="T35" s="59"/>
    </row>
    <row r="36" spans="1:20">
      <c r="A36" s="57"/>
      <c r="B36" s="57"/>
      <c r="C36" s="53"/>
      <c r="O36" s="38"/>
      <c r="P36" s="42"/>
      <c r="T36" s="59"/>
    </row>
    <row r="37" spans="1:20">
      <c r="A37" s="57"/>
      <c r="G37" s="30"/>
      <c r="H37" s="30"/>
      <c r="K37" s="30"/>
      <c r="L37" s="30"/>
      <c r="O37" s="38"/>
      <c r="P37" s="42"/>
      <c r="T37" s="59"/>
    </row>
    <row r="38" spans="1:20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Normal="100" workbookViewId="0">
      <pane ySplit="9" topLeftCell="A12" activePane="bottomLeft" state="frozen"/>
      <selection activeCell="C1" sqref="C1"/>
      <selection pane="bottomLeft" activeCell="G34" sqref="G34"/>
    </sheetView>
  </sheetViews>
  <sheetFormatPr defaultColWidth="9.109375" defaultRowHeight="10.199999999999999"/>
  <cols>
    <col min="1" max="1" width="4.5546875" style="32" hidden="1" customWidth="1"/>
    <col min="2" max="2" width="3.5546875" style="32" hidden="1" customWidth="1"/>
    <col min="3" max="3" width="4" style="51" hidden="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72.88671875" style="25" customWidth="1"/>
    <col min="8" max="8" width="11.21875" style="25" bestFit="1" customWidth="1"/>
    <col min="9" max="9" width="18.77734375" style="25" bestFit="1" customWidth="1"/>
    <col min="10" max="10" width="9.109375" style="25" bestFit="1" customWidth="1"/>
    <col min="11" max="11" width="7.21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7.77734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 t="s">
        <v>173</v>
      </c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>
      <c r="A12" s="58">
        <f t="shared" si="0"/>
        <v>1</v>
      </c>
      <c r="B12" s="58">
        <f t="shared" si="1"/>
        <v>1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3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>
      <c r="A15" s="58">
        <f t="shared" si="0"/>
        <v>1</v>
      </c>
      <c r="B15" s="58">
        <f t="shared" si="1"/>
        <v>1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3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>
      <c r="A16" s="58">
        <f t="shared" si="0"/>
        <v>1</v>
      </c>
      <c r="B16" s="58">
        <f t="shared" si="1"/>
        <v>1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3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>
      <c r="A19" s="58">
        <f t="shared" si="0"/>
        <v>1</v>
      </c>
      <c r="B19" s="58">
        <f t="shared" si="1"/>
        <v>0.5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4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>
      <c r="A20" s="58">
        <f t="shared" si="0"/>
        <v>1</v>
      </c>
      <c r="B20" s="58">
        <f t="shared" si="1"/>
        <v>0.5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4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99999999999999" customHeight="1">
      <c r="A21" s="58">
        <f t="shared" si="0"/>
        <v>1</v>
      </c>
      <c r="B21" s="58">
        <f t="shared" si="1"/>
        <v>0.5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4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1</v>
      </c>
      <c r="T21" s="59"/>
    </row>
    <row r="22" spans="1:20" ht="10.8" customHeight="1">
      <c r="A22" s="58">
        <f t="shared" si="0"/>
        <v>1</v>
      </c>
      <c r="B22" s="58">
        <f t="shared" si="1"/>
        <v>0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68" t="s">
        <v>5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1</v>
      </c>
      <c r="T22" s="59"/>
    </row>
    <row r="23" spans="1:20" ht="10.199999999999999" customHeight="1">
      <c r="A23" s="58">
        <f t="shared" si="0"/>
        <v>1</v>
      </c>
      <c r="B23" s="58">
        <f t="shared" si="1"/>
        <v>1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3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99999999999999" customHeight="1">
      <c r="A24" s="58">
        <f t="shared" si="0"/>
        <v>1</v>
      </c>
      <c r="B24" s="58">
        <f t="shared" si="1"/>
        <v>1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3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99999999999999" customHeight="1">
      <c r="A25" s="58">
        <f t="shared" si="0"/>
        <v>1</v>
      </c>
      <c r="B25" s="58">
        <f t="shared" si="1"/>
        <v>1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3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99999999999999" customHeight="1">
      <c r="A26" s="58">
        <f t="shared" si="0"/>
        <v>1</v>
      </c>
      <c r="B26" s="58">
        <f t="shared" si="1"/>
        <v>0.5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4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99999999999999" customHeight="1">
      <c r="A27" s="58">
        <f t="shared" si="0"/>
        <v>1</v>
      </c>
      <c r="B27" s="58">
        <f t="shared" si="1"/>
        <v>0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5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99999999999999" customHeight="1">
      <c r="A28" s="58">
        <f t="shared" si="0"/>
        <v>1</v>
      </c>
      <c r="B28" s="58">
        <f t="shared" si="1"/>
        <v>0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68" t="s">
        <v>5</v>
      </c>
      <c r="I28" s="69" t="s">
        <v>172</v>
      </c>
      <c r="J28" s="70">
        <f>M27+3</f>
        <v>45507</v>
      </c>
      <c r="K28" s="70"/>
      <c r="L28" s="73"/>
      <c r="M28" s="70">
        <f>M36</f>
        <v>45525</v>
      </c>
      <c r="N28" s="71">
        <f t="shared" si="2"/>
        <v>13</v>
      </c>
      <c r="O28" s="71"/>
      <c r="P28" s="25"/>
      <c r="Q28" s="41"/>
      <c r="T28" s="59"/>
    </row>
    <row r="29" spans="1:20" ht="10.199999999999999" customHeight="1">
      <c r="A29" s="58">
        <f t="shared" si="0"/>
        <v>1</v>
      </c>
      <c r="B29" s="58">
        <f t="shared" si="1"/>
        <v>0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5</v>
      </c>
      <c r="I29" s="28" t="s">
        <v>171</v>
      </c>
      <c r="J29" s="63">
        <f>J27</f>
        <v>45503</v>
      </c>
      <c r="K29" s="54"/>
      <c r="L29" s="56"/>
      <c r="M29" s="54">
        <f>J29+1</f>
        <v>45504</v>
      </c>
      <c r="N29" s="38">
        <f t="shared" si="2"/>
        <v>2</v>
      </c>
      <c r="O29" s="38"/>
      <c r="P29" s="25"/>
      <c r="Q29" s="41"/>
      <c r="T29" s="59"/>
    </row>
    <row r="30" spans="1:20" ht="10.199999999999999" customHeight="1">
      <c r="A30" s="58">
        <f t="shared" si="0"/>
        <v>1</v>
      </c>
      <c r="B30" s="58">
        <f t="shared" si="1"/>
        <v>0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5</v>
      </c>
      <c r="I30" s="28" t="s">
        <v>171</v>
      </c>
      <c r="J30" s="54">
        <f>M29+1</f>
        <v>45505</v>
      </c>
      <c r="K30" s="54"/>
      <c r="L30" s="56"/>
      <c r="M30" s="54">
        <f>J30+4</f>
        <v>45509</v>
      </c>
      <c r="N30" s="38">
        <f t="shared" si="2"/>
        <v>3</v>
      </c>
      <c r="O30" s="38"/>
      <c r="P30" s="25"/>
      <c r="Q30" s="41"/>
      <c r="T30" s="59"/>
    </row>
    <row r="31" spans="1:20" ht="10.199999999999999" customHeight="1">
      <c r="A31" s="58">
        <f t="shared" si="0"/>
        <v>1</v>
      </c>
      <c r="B31" s="58">
        <f t="shared" si="1"/>
        <v>0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5</v>
      </c>
      <c r="I31" s="28" t="s">
        <v>171</v>
      </c>
      <c r="J31" s="54">
        <f>M30+1</f>
        <v>45510</v>
      </c>
      <c r="K31" s="54"/>
      <c r="L31" s="56"/>
      <c r="M31" s="54">
        <f>J31+10</f>
        <v>45520</v>
      </c>
      <c r="N31" s="38">
        <f t="shared" si="2"/>
        <v>9</v>
      </c>
      <c r="O31" s="38"/>
      <c r="P31" s="25"/>
      <c r="Q31" s="41"/>
      <c r="T31" s="59"/>
    </row>
    <row r="32" spans="1:20" ht="10.199999999999999" customHeight="1">
      <c r="A32" s="58">
        <f t="shared" si="0"/>
        <v>1</v>
      </c>
      <c r="B32" s="58">
        <f t="shared" si="1"/>
        <v>0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5</v>
      </c>
      <c r="I32" s="28" t="s">
        <v>171</v>
      </c>
      <c r="J32" s="54">
        <f>J31</f>
        <v>45510</v>
      </c>
      <c r="K32" s="54"/>
      <c r="L32" s="56"/>
      <c r="M32" s="54">
        <f>J32+2</f>
        <v>45512</v>
      </c>
      <c r="N32" s="38">
        <f t="shared" si="2"/>
        <v>3</v>
      </c>
      <c r="O32" s="38"/>
      <c r="P32" s="25"/>
      <c r="Q32" s="41"/>
      <c r="T32" s="59"/>
    </row>
    <row r="33" spans="1:20" ht="10.199999999999999" customHeight="1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M32+1</f>
        <v>45513</v>
      </c>
      <c r="K33" s="54"/>
      <c r="L33" s="56"/>
      <c r="M33" s="54">
        <f>J33+3</f>
        <v>45516</v>
      </c>
      <c r="N33" s="38">
        <f t="shared" si="2"/>
        <v>2</v>
      </c>
      <c r="O33" s="38"/>
      <c r="P33" s="25"/>
      <c r="Q33" s="41"/>
      <c r="T33" s="59"/>
    </row>
    <row r="34" spans="1:20" ht="10.199999999999999" customHeight="1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45517</v>
      </c>
      <c r="K34" s="54"/>
      <c r="L34" s="56"/>
      <c r="M34" s="54">
        <f>J34+2</f>
        <v>45519</v>
      </c>
      <c r="N34" s="38">
        <f t="shared" si="2"/>
        <v>3</v>
      </c>
      <c r="O34" s="38"/>
      <c r="P34" s="25"/>
      <c r="Q34" s="41"/>
      <c r="T34" s="59"/>
    </row>
    <row r="35" spans="1:20" ht="10.199999999999999" customHeight="1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M34+1</f>
        <v>45520</v>
      </c>
      <c r="K35" s="54"/>
      <c r="L35" s="56"/>
      <c r="M35" s="54">
        <f>J35+3</f>
        <v>45523</v>
      </c>
      <c r="N35" s="38">
        <f t="shared" si="2"/>
        <v>2</v>
      </c>
      <c r="O35" s="38"/>
      <c r="P35" s="25"/>
      <c r="Q35" s="41"/>
      <c r="T35" s="59"/>
    </row>
    <row r="36" spans="1:20" ht="10.199999999999999" customHeight="1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45524</v>
      </c>
      <c r="K36" s="54"/>
      <c r="L36" s="56"/>
      <c r="M36" s="63">
        <f>J36+1</f>
        <v>45525</v>
      </c>
      <c r="N36" s="38">
        <f t="shared" si="2"/>
        <v>2</v>
      </c>
      <c r="O36" s="38"/>
      <c r="P36" s="25"/>
      <c r="Q36" s="41"/>
      <c r="T36" s="59"/>
    </row>
    <row r="37" spans="1:20" ht="10.199999999999999" customHeight="1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45525</v>
      </c>
      <c r="K37" s="54"/>
      <c r="L37" s="54"/>
      <c r="M37" s="54">
        <f>J37+9</f>
        <v>45534</v>
      </c>
      <c r="N37" s="38">
        <f>IFERROR(NETWORKDAYS(J37,M37),0)</f>
        <v>8</v>
      </c>
      <c r="O37" s="38"/>
      <c r="P37" s="25"/>
      <c r="Q37" s="41"/>
      <c r="T37" s="59"/>
    </row>
    <row r="38" spans="1:20" ht="10.199999999999999" customHeight="1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45525</v>
      </c>
      <c r="K38" s="54"/>
      <c r="L38" s="54"/>
      <c r="M38" s="54">
        <f>J38+7</f>
        <v>45532</v>
      </c>
      <c r="N38" s="38">
        <f>IFERROR(NETWORKDAYS(J38,M38),0)</f>
        <v>6</v>
      </c>
      <c r="O38" s="38"/>
      <c r="P38" s="59"/>
      <c r="T38" s="59"/>
    </row>
    <row r="39" spans="1:20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J38+5</f>
        <v>45530</v>
      </c>
      <c r="K39" s="54"/>
      <c r="L39" s="54"/>
      <c r="M39" s="54">
        <f>J39+4</f>
        <v>45534</v>
      </c>
      <c r="N39" s="38">
        <f>IFERROR(NETWORKDAYS(J39,M39),0)</f>
        <v>5</v>
      </c>
      <c r="O39" s="38"/>
      <c r="P39" s="59"/>
      <c r="T39" s="59"/>
    </row>
    <row r="40" spans="1:20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J39+2</f>
        <v>45532</v>
      </c>
      <c r="K40" s="54"/>
      <c r="L40" s="54"/>
      <c r="M40" s="54">
        <f>J40+2</f>
        <v>45534</v>
      </c>
      <c r="N40" s="38">
        <f>IFERROR(NETWORKDAYS(J40,M40),0)</f>
        <v>3</v>
      </c>
      <c r="O40" s="38"/>
      <c r="P40" s="59"/>
      <c r="T40" s="59"/>
    </row>
    <row r="41" spans="1:20">
      <c r="A41" s="57"/>
      <c r="B41" s="57"/>
      <c r="C41" s="53"/>
      <c r="O41" s="38"/>
      <c r="P41" s="59"/>
      <c r="T41" s="59"/>
    </row>
    <row r="42" spans="1:20">
      <c r="A42" s="57"/>
      <c r="B42" s="57"/>
      <c r="C42" s="53"/>
      <c r="O42" s="38"/>
      <c r="P42" s="42"/>
      <c r="T42" s="59"/>
    </row>
    <row r="43" spans="1:20">
      <c r="A43" s="57"/>
      <c r="B43" s="57"/>
      <c r="C43" s="53"/>
      <c r="O43" s="38"/>
      <c r="P43" s="42"/>
      <c r="T43" s="59"/>
    </row>
    <row r="44" spans="1:20">
      <c r="A44" s="57"/>
      <c r="B44" s="57"/>
      <c r="C44" s="53"/>
      <c r="O44" s="38"/>
      <c r="P44" s="42"/>
      <c r="T44" s="59"/>
    </row>
    <row r="45" spans="1:20">
      <c r="A45" s="57"/>
      <c r="G45" s="30"/>
      <c r="H45" s="30"/>
      <c r="K45" s="30"/>
      <c r="L45" s="30"/>
      <c r="O45" s="38"/>
      <c r="P45" s="42"/>
      <c r="T45" s="59"/>
    </row>
    <row r="46" spans="1:20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>
      <c r="A50" s="57">
        <f>IF(H39="-",0,1)</f>
        <v>1</v>
      </c>
      <c r="O50" s="38"/>
      <c r="P50" s="42"/>
      <c r="Q50" s="51" t="s">
        <v>107</v>
      </c>
      <c r="R50" s="31" t="s">
        <v>109</v>
      </c>
      <c r="T50" s="59"/>
    </row>
    <row r="51" spans="1:20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 J27 M28 J25 M30 M32:M34 J29 J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H10:H40 H45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4.4"/>
  <cols>
    <col min="8" max="8" width="12" bestFit="1" customWidth="1"/>
    <col min="14" max="14" width="10.5546875" bestFit="1" customWidth="1"/>
  </cols>
  <sheetData>
    <row r="1" ht="5.0999999999999996" customHeight="1"/>
    <row r="2" ht="5.0999999999999996" customHeight="1"/>
    <row r="30" spans="8:8">
      <c r="H30">
        <v>43299</v>
      </c>
    </row>
    <row r="31" spans="8:8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09375" defaultRowHeight="16.8"/>
  <cols>
    <col min="1" max="1" width="1.5546875" style="14" hidden="1" customWidth="1"/>
    <col min="2" max="2" width="3.21875" style="14" hidden="1" customWidth="1"/>
    <col min="3" max="3" width="4.88671875" style="14" hidden="1" customWidth="1"/>
    <col min="4" max="4" width="1.5546875" style="14" customWidth="1"/>
    <col min="5" max="5" width="16.44140625" style="3" bestFit="1" customWidth="1"/>
    <col min="6" max="10" width="5.44140625" style="3" bestFit="1" customWidth="1"/>
    <col min="11" max="11" width="6.44140625" style="3" bestFit="1" customWidth="1"/>
    <col min="12" max="14" width="5.44140625" style="3" bestFit="1" customWidth="1"/>
    <col min="15" max="15" width="6.88671875" style="3" bestFit="1" customWidth="1"/>
    <col min="16" max="16" width="8.88671875" style="1" bestFit="1" customWidth="1"/>
    <col min="17" max="17" width="47" style="1" bestFit="1" customWidth="1"/>
    <col min="18" max="16384" width="3.109375" style="2"/>
  </cols>
  <sheetData>
    <row r="1" spans="1:17" ht="6" customHeight="1">
      <c r="A1" s="14" t="s">
        <v>3</v>
      </c>
      <c r="C1" s="14" t="s">
        <v>26</v>
      </c>
    </row>
    <row r="2" spans="1:17" s="6" customFormat="1" ht="15" customHeight="1">
      <c r="A2" s="15" t="s">
        <v>7</v>
      </c>
      <c r="B2" s="15"/>
      <c r="C2" s="15"/>
      <c r="D2" s="15"/>
      <c r="E2" s="76" t="s">
        <v>114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ht="22.65" customHeight="1">
      <c r="A3" s="14" t="s">
        <v>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s="14" customFormat="1" ht="17.399999999999999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899999999999999" customHeight="1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5" t="s">
        <v>29</v>
      </c>
      <c r="Q5" s="75"/>
    </row>
    <row r="6" spans="1:17" s="1" customFormat="1" ht="18.899999999999999" customHeight="1">
      <c r="A6" s="14"/>
      <c r="B6" s="60">
        <f>SUMIFS(Backlog!$A:$A,Backlog!$D:$D,sintético!P6)</f>
        <v>11</v>
      </c>
      <c r="C6" s="60">
        <f>SUMIF(Backlog!$D:$D,sintético!P6,Backlog!$B:$B)</f>
        <v>10</v>
      </c>
      <c r="D6" s="60"/>
      <c r="E6" s="11">
        <f t="shared" ref="E6:E10" si="0">C6/B6</f>
        <v>0.90909090909090906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OK</v>
      </c>
      <c r="M6" s="39" t="str">
        <f t="shared" si="2"/>
        <v>OK</v>
      </c>
      <c r="N6" s="39" t="str">
        <f>IF(AND(M6="OK",$E6&lt;N$4,$E6&gt;M$4),"DENTRO",IF($E6&gt;=N$4,"OK","FORA"))</f>
        <v>OK</v>
      </c>
      <c r="O6" s="39" t="str">
        <f t="shared" si="2"/>
        <v>DENTRO</v>
      </c>
      <c r="P6" s="12" t="s">
        <v>103</v>
      </c>
      <c r="Q6" s="12" t="s">
        <v>90</v>
      </c>
    </row>
    <row r="7" spans="1:17" s="1" customFormat="1" ht="18.899999999999999" customHeight="1">
      <c r="A7" s="14"/>
      <c r="B7" s="60">
        <f>SUMIFS(Backlog!$A:$A,Backlog!$D:$D,sintético!P7)</f>
        <v>7</v>
      </c>
      <c r="C7" s="60">
        <f>SUMIF(Backlog!$D:$D,sintético!P7,Backlog!$B:$B)</f>
        <v>4</v>
      </c>
      <c r="D7" s="60"/>
      <c r="E7" s="11">
        <f t="shared" si="0"/>
        <v>0.5714285714285714</v>
      </c>
      <c r="F7" s="22" t="str">
        <f t="shared" ref="F7:F10" si="3">IF(AND($E7&gt;$E$4,$E7&lt;F$4),"DENTRO",IF($E7&gt;=F$4,"OK","FORA"))</f>
        <v>OK</v>
      </c>
      <c r="G7" s="22" t="str">
        <f t="shared" si="1"/>
        <v>OK</v>
      </c>
      <c r="H7" s="22" t="str">
        <f t="shared" si="2"/>
        <v>OK</v>
      </c>
      <c r="I7" s="22" t="str">
        <f>IF(AND(H7="OK",$E7&lt;I$4,$E7&gt;H$4),"DENTRO",IF($E7&gt;=I$4,"OK","FORA"))</f>
        <v>OK</v>
      </c>
      <c r="J7" s="22" t="str">
        <f t="shared" si="2"/>
        <v>OK</v>
      </c>
      <c r="K7" s="22" t="str">
        <f t="shared" si="2"/>
        <v>DENTRO</v>
      </c>
      <c r="L7" s="22" t="str">
        <f>IF(AND(K7="OK",$E7&lt;L$4,$E7&gt;K$4),"DENTRO",IF($E7&gt;=L$4,"OK","FORA"))</f>
        <v>FORA</v>
      </c>
      <c r="M7" s="22" t="str">
        <f>IF(AND(L7="OK",$E7&lt;M$4,$E7&gt;L$4),"DENTRO",IF($E7&gt;=M$4,"OK","FORA"))</f>
        <v>FORA</v>
      </c>
      <c r="N7" s="22" t="str">
        <f t="shared" si="2"/>
        <v>FORA</v>
      </c>
      <c r="O7" s="22" t="str">
        <f t="shared" si="2"/>
        <v>FORA</v>
      </c>
      <c r="P7" s="12" t="s">
        <v>104</v>
      </c>
      <c r="Q7" s="12" t="s">
        <v>108</v>
      </c>
    </row>
    <row r="8" spans="1:17" s="1" customFormat="1" ht="18.899999999999999" customHeight="1">
      <c r="A8" s="14"/>
      <c r="B8" s="60">
        <f>SUMIFS(Backlog!$A:$A,Backlog!$D:$D,sintético!P8)</f>
        <v>9</v>
      </c>
      <c r="C8" s="60">
        <f>SUMIF(Backlog!$D:$D,sintético!P8,Backlog!$B:$B)</f>
        <v>0</v>
      </c>
      <c r="D8" s="60"/>
      <c r="E8" s="11">
        <f t="shared" si="0"/>
        <v>0</v>
      </c>
      <c r="F8" s="22" t="str">
        <f t="shared" si="3"/>
        <v>FORA</v>
      </c>
      <c r="G8" s="22" t="str">
        <f t="shared" si="1"/>
        <v>FORA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899999999999999" customHeight="1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899999999999999" customHeight="1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899999999999999" customHeight="1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899999999999999" customHeight="1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899999999999999" customHeight="1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899999999999999" customHeight="1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899999999999999" customHeight="1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899999999999999" customHeight="1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899999999999999" customHeight="1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899999999999999" customHeight="1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899999999999999" customHeight="1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899999999999999" customHeight="1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899999999999999" customHeight="1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899999999999999" customHeight="1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899999999999999" customHeight="1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899999999999999" customHeight="1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899999999999999" customHeight="1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899999999999999" customHeight="1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899999999999999" customHeight="1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899999999999999" customHeight="1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899999999999999" customHeight="1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899999999999999" customHeight="1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899999999999999" customHeight="1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899999999999999" customHeight="1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899999999999999" customHeight="1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899999999999999" customHeight="1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899999999999999" customHeight="1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899999999999999" customHeight="1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899999999999999" customHeight="1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899999999999999" customHeight="1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899999999999999" customHeight="1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899999999999999" customHeight="1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899999999999999" customHeight="1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899999999999999" customHeight="1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899999999999999" customHeight="1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899999999999999" customHeight="1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899999999999999" customHeight="1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899999999999999" customHeight="1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899999999999999" customHeight="1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899999999999999" customHeight="1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899999999999999" customHeight="1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4.4"/>
  <cols>
    <col min="1" max="1" width="19.109375" bestFit="1" customWidth="1"/>
    <col min="2" max="2" width="10.6640625" bestFit="1" customWidth="1"/>
  </cols>
  <sheetData>
    <row r="1" spans="1:2">
      <c r="A1" t="s">
        <v>144</v>
      </c>
      <c r="B1" s="61">
        <f ca="1">TODAY()+6</f>
        <v>45505</v>
      </c>
    </row>
    <row r="2" spans="1:2">
      <c r="A2" t="s">
        <v>145</v>
      </c>
      <c r="B2" s="61">
        <v>45534</v>
      </c>
    </row>
    <row r="3" spans="1:2">
      <c r="A3" t="s">
        <v>146</v>
      </c>
      <c r="B3">
        <v>18</v>
      </c>
    </row>
    <row r="4" spans="1:2">
      <c r="A4" t="s">
        <v>147</v>
      </c>
      <c r="B4">
        <f ca="1">B2-B1</f>
        <v>29</v>
      </c>
    </row>
    <row r="5" spans="1:2">
      <c r="A5" t="s">
        <v>148</v>
      </c>
      <c r="B5" s="64">
        <f ca="1">B4-B3</f>
        <v>11</v>
      </c>
    </row>
    <row r="6" spans="1:2">
      <c r="A6" t="s">
        <v>149</v>
      </c>
      <c r="B6">
        <v>13</v>
      </c>
    </row>
    <row r="7" spans="1:2">
      <c r="A7" t="s">
        <v>150</v>
      </c>
      <c r="B7" s="62">
        <f ca="1">B5/B6</f>
        <v>0.84615384615384615</v>
      </c>
    </row>
    <row r="9" spans="1:2">
      <c r="A9" t="s">
        <v>151</v>
      </c>
      <c r="B9">
        <f>SUM(Backlog_old!N15:N19)</f>
        <v>17</v>
      </c>
    </row>
    <row r="10" spans="1:2">
      <c r="A10" t="s">
        <v>152</v>
      </c>
      <c r="B10">
        <f>SUM(Backlog_old!N21:N28)</f>
        <v>25</v>
      </c>
    </row>
    <row r="11" spans="1:2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4.4"/>
  <cols>
    <col min="1" max="1" width="23.33203125" bestFit="1" customWidth="1"/>
    <col min="2" max="3" width="5.33203125" bestFit="1" customWidth="1"/>
    <col min="4" max="4" width="5.109375" bestFit="1" customWidth="1"/>
  </cols>
  <sheetData>
    <row r="2" spans="1:4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>
      <c r="A3" s="31" t="str">
        <f>Backlog_old!F13</f>
        <v>Desenvolvimento e Implementação</v>
      </c>
      <c r="B3" s="29">
        <f>Backlog_old!J13</f>
        <v>45463</v>
      </c>
      <c r="C3" s="29">
        <f>Backlog!M30</f>
        <v>45509</v>
      </c>
      <c r="D3" s="38">
        <f>C3-Planilha1!B3</f>
        <v>46</v>
      </c>
    </row>
    <row r="4" spans="1:4">
      <c r="A4" s="31" t="str">
        <f>Backlog_old!F31</f>
        <v>Implantação</v>
      </c>
      <c r="B4" s="29">
        <f>Backlog!J31</f>
        <v>45510</v>
      </c>
      <c r="C4" s="29">
        <f>Backlog!M32</f>
        <v>45512</v>
      </c>
      <c r="D4" s="38">
        <f>C4-Planilha1!B4</f>
        <v>2</v>
      </c>
    </row>
    <row r="5" spans="1:4">
      <c r="A5" s="31"/>
      <c r="B5" s="29"/>
      <c r="C5" s="29"/>
      <c r="D5" s="38"/>
    </row>
    <row r="6" spans="1:4">
      <c r="A6" s="31"/>
      <c r="B6" s="29"/>
      <c r="C6" s="29"/>
      <c r="D6" s="38"/>
    </row>
    <row r="7" spans="1:4">
      <c r="A7" s="31"/>
      <c r="B7" s="29"/>
      <c r="C7" s="29"/>
      <c r="D7" s="38"/>
    </row>
    <row r="8" spans="1:4">
      <c r="A8" s="31"/>
      <c r="B8" s="29"/>
      <c r="C8" s="29"/>
      <c r="D8" s="38"/>
    </row>
    <row r="9" spans="1:4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4.4"/>
  <cols>
    <col min="1" max="1" width="19.44140625" bestFit="1" customWidth="1"/>
    <col min="2" max="2" width="15.44140625" bestFit="1" customWidth="1"/>
    <col min="3" max="3" width="39.5546875" bestFit="1" customWidth="1"/>
    <col min="4" max="4" width="6.44140625" bestFit="1" customWidth="1"/>
  </cols>
  <sheetData>
    <row r="1" spans="1:4" ht="15.6">
      <c r="A1" s="43" t="s">
        <v>40</v>
      </c>
      <c r="B1" s="44" t="s">
        <v>41</v>
      </c>
      <c r="C1" s="45"/>
      <c r="D1" s="46"/>
    </row>
    <row r="2" spans="1:4" ht="15.6">
      <c r="A2" s="46"/>
      <c r="B2" s="47"/>
      <c r="C2" s="45"/>
      <c r="D2" s="46"/>
    </row>
    <row r="3" spans="1:4" ht="15.6">
      <c r="A3" s="46"/>
      <c r="B3" s="47"/>
      <c r="C3" s="45"/>
      <c r="D3" s="46"/>
    </row>
    <row r="4" spans="1:4" ht="15.6">
      <c r="A4" s="46"/>
      <c r="B4" s="47"/>
      <c r="C4" s="48" t="s">
        <v>42</v>
      </c>
      <c r="D4" s="48" t="s">
        <v>43</v>
      </c>
    </row>
    <row r="5" spans="1:4" ht="15.6">
      <c r="A5" s="46"/>
      <c r="B5" s="47"/>
      <c r="C5" s="45" t="s">
        <v>44</v>
      </c>
      <c r="D5" s="49" t="s">
        <v>3</v>
      </c>
    </row>
    <row r="6" spans="1:4" ht="15.6">
      <c r="A6" s="46"/>
      <c r="B6" s="47"/>
      <c r="C6" s="50"/>
      <c r="D6" s="50"/>
    </row>
    <row r="7" spans="1:4" ht="15.6">
      <c r="A7" s="46"/>
      <c r="B7" s="47"/>
      <c r="C7" s="48" t="s">
        <v>45</v>
      </c>
      <c r="D7" s="48" t="s">
        <v>43</v>
      </c>
    </row>
    <row r="8" spans="1:4" ht="15.6">
      <c r="A8" s="46"/>
      <c r="B8" s="47"/>
      <c r="C8" s="45" t="str">
        <f>B1&amp;"_VERTICAL"</f>
        <v>MGC_VERTICAL</v>
      </c>
      <c r="D8" s="50" t="s">
        <v>3</v>
      </c>
    </row>
    <row r="9" spans="1:4" ht="15.6">
      <c r="A9" s="46"/>
      <c r="B9" s="47"/>
      <c r="C9" s="50"/>
      <c r="D9" s="50"/>
    </row>
    <row r="10" spans="1:4" ht="15.6">
      <c r="A10" s="46"/>
      <c r="B10" s="47"/>
      <c r="C10" s="48" t="s">
        <v>46</v>
      </c>
      <c r="D10" s="48" t="s">
        <v>43</v>
      </c>
    </row>
    <row r="11" spans="1:4" ht="15.6">
      <c r="A11" s="46"/>
      <c r="B11" s="47"/>
      <c r="C11" s="45" t="s">
        <v>47</v>
      </c>
      <c r="D11" s="50" t="s">
        <v>3</v>
      </c>
    </row>
    <row r="12" spans="1:4" ht="15.6">
      <c r="A12" s="46"/>
      <c r="B12" s="47"/>
      <c r="C12" s="46"/>
      <c r="D12" s="46"/>
    </row>
    <row r="13" spans="1:4" ht="15.6">
      <c r="A13" s="46"/>
      <c r="B13" s="47"/>
      <c r="C13" s="45"/>
      <c r="D13" s="46"/>
    </row>
    <row r="14" spans="1:4" ht="15.6">
      <c r="A14" s="46"/>
      <c r="B14" s="47"/>
      <c r="C14" s="45"/>
      <c r="D14" s="46"/>
    </row>
    <row r="15" spans="1:4">
      <c r="A15" s="46"/>
      <c r="B15" s="46"/>
      <c r="C15" s="48" t="s">
        <v>24</v>
      </c>
      <c r="D15" s="48" t="s">
        <v>43</v>
      </c>
    </row>
    <row r="16" spans="1:4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4140625" defaultRowHeight="14.4"/>
  <cols>
    <col min="1" max="1" width="7.109375" bestFit="1" customWidth="1"/>
    <col min="2" max="2" width="31.109375" bestFit="1" customWidth="1"/>
    <col min="3" max="3" width="14" bestFit="1" customWidth="1"/>
    <col min="4" max="4" width="26.44140625" bestFit="1" customWidth="1"/>
    <col min="6" max="6" width="3.5546875" bestFit="1" customWidth="1"/>
    <col min="7" max="7" width="13.88671875" bestFit="1" customWidth="1"/>
  </cols>
  <sheetData>
    <row r="1" spans="1:7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4.4"/>
  <cols>
    <col min="1" max="1" width="1.5546875" customWidth="1"/>
    <col min="2" max="2" width="8.5546875" bestFit="1" customWidth="1"/>
    <col min="3" max="3" width="54.109375" bestFit="1" customWidth="1"/>
    <col min="8" max="8" width="16.44140625" bestFit="1" customWidth="1"/>
    <col min="9" max="9" width="16.109375" bestFit="1" customWidth="1"/>
    <col min="10" max="10" width="11.5546875" bestFit="1" customWidth="1"/>
    <col min="11" max="11" width="10.44140625" bestFit="1" customWidth="1"/>
  </cols>
  <sheetData>
    <row r="1" spans="2:11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>
      <c r="E2" s="16" t="s">
        <v>4</v>
      </c>
    </row>
    <row r="3" spans="2:11">
      <c r="B3" s="19" t="s">
        <v>0</v>
      </c>
      <c r="C3" s="17" t="s">
        <v>1</v>
      </c>
      <c r="E3" s="16" t="s">
        <v>5</v>
      </c>
    </row>
    <row r="4" spans="2:11">
      <c r="B4" s="18" t="s">
        <v>9</v>
      </c>
      <c r="C4" s="20" t="s">
        <v>17</v>
      </c>
    </row>
    <row r="5" spans="2:11">
      <c r="B5" s="18" t="s">
        <v>10</v>
      </c>
      <c r="C5" s="20" t="s">
        <v>32</v>
      </c>
    </row>
    <row r="6" spans="2:11">
      <c r="B6" s="18" t="s">
        <v>11</v>
      </c>
      <c r="C6" s="20" t="s">
        <v>18</v>
      </c>
    </row>
    <row r="7" spans="2:11">
      <c r="B7" s="18" t="s">
        <v>12</v>
      </c>
      <c r="C7" s="20" t="s">
        <v>19</v>
      </c>
    </row>
    <row r="8" spans="2:11">
      <c r="B8" s="18" t="s">
        <v>13</v>
      </c>
      <c r="C8" s="20" t="s">
        <v>16</v>
      </c>
    </row>
    <row r="9" spans="2:11">
      <c r="B9" s="18" t="s">
        <v>14</v>
      </c>
      <c r="C9" s="20" t="s">
        <v>30</v>
      </c>
    </row>
    <row r="10" spans="2:11">
      <c r="B10" s="18" t="s">
        <v>15</v>
      </c>
      <c r="C10" s="20" t="s">
        <v>20</v>
      </c>
    </row>
    <row r="11" spans="2:11">
      <c r="B11" s="18" t="s">
        <v>31</v>
      </c>
      <c r="C11" s="20" t="s">
        <v>21</v>
      </c>
    </row>
    <row r="12" spans="2:11">
      <c r="B12" s="18"/>
      <c r="C12" s="20"/>
    </row>
    <row r="13" spans="2:11">
      <c r="C13" s="20"/>
    </row>
    <row r="14" spans="2:11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2024-07-26T19:16:41Z</dcterms:modified>
</cp:coreProperties>
</file>