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228.100\mis_dados\04 - PROJETOS\DW\Data-Warehouse\Documentos\Demais Documentos do Projeto\"/>
    </mc:Choice>
  </mc:AlternateContent>
  <xr:revisionPtr revIDLastSave="0" documentId="13_ncr:1_{AF00F171-94B4-4912-B898-440AD15858D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1" l="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B7" i="4" s="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C8" i="4" l="1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J29" i="11" l="1"/>
  <c r="M22" i="11"/>
  <c r="N22" i="11" s="1"/>
  <c r="J28" i="11"/>
  <c r="M29" i="11"/>
  <c r="J30" i="11" s="1"/>
  <c r="M30" i="11" s="1"/>
  <c r="J31" i="11" s="1"/>
  <c r="N25" i="11"/>
  <c r="J21" i="1"/>
  <c r="N18" i="1"/>
  <c r="D2" i="9"/>
  <c r="C3" i="9" l="1"/>
  <c r="N26" i="11"/>
  <c r="N21" i="1"/>
  <c r="N19" i="1"/>
  <c r="B9" i="10" s="1"/>
  <c r="B3" i="9"/>
  <c r="M31" i="11" l="1"/>
  <c r="J32" i="11" s="1"/>
  <c r="B4" i="9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3" i="11"/>
  <c r="M33" i="11" s="1"/>
  <c r="J34" i="11" s="1"/>
  <c r="N31" i="11"/>
  <c r="N24" i="1"/>
  <c r="N25" i="1"/>
  <c r="J26" i="1"/>
  <c r="B11" i="4"/>
  <c r="M34" i="11" l="1"/>
  <c r="J35" i="11" s="1"/>
  <c r="M35" i="11" s="1"/>
  <c r="N32" i="1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37" i="11" s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M38" i="11" s="1"/>
  <c r="N36" i="11"/>
  <c r="J39" i="11" l="1"/>
  <c r="J40" i="11" l="1"/>
  <c r="M40" i="11" s="1"/>
  <c r="N40" i="11" s="1"/>
  <c r="M39" i="11"/>
  <c r="N39" i="11" s="1"/>
  <c r="N37" i="11"/>
  <c r="N38" i="11"/>
</calcChain>
</file>

<file path=xl/sharedStrings.xml><?xml version="1.0" encoding="utf-8"?>
<sst xmlns="http://schemas.openxmlformats.org/spreadsheetml/2006/main" count="515" uniqueCount="174">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</sst>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="85" zoomScaleNormal="85" workbookViewId="0">
      <pane ySplit="9" topLeftCell="A16" activePane="bottomLeft" state="frozen"/>
      <selection activeCell="C1" sqref="C1"/>
      <selection pane="bottomLeft" activeCell="F42" sqref="F42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 t="s">
        <v>173</v>
      </c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1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3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1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3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0.5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4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1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3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1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3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0.5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4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5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45534</v>
      </c>
      <c r="N28" s="71">
        <f t="shared" si="2"/>
        <v>20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M27+1</f>
        <v>45505</v>
      </c>
      <c r="K29" s="54"/>
      <c r="L29" s="56"/>
      <c r="M29" s="54">
        <f>J29+1</f>
        <v>45506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M29+3</f>
        <v>45509</v>
      </c>
      <c r="K30" s="54"/>
      <c r="L30" s="56"/>
      <c r="M30" s="54">
        <f>J30+4</f>
        <v>45513</v>
      </c>
      <c r="N30" s="38">
        <f t="shared" si="2"/>
        <v>5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M30+3</f>
        <v>45516</v>
      </c>
      <c r="K31" s="54"/>
      <c r="L31" s="56"/>
      <c r="M31" s="54">
        <f>J31+1</f>
        <v>45517</v>
      </c>
      <c r="N31" s="38">
        <f t="shared" si="2"/>
        <v>2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M31+1</f>
        <v>45518</v>
      </c>
      <c r="K32" s="54"/>
      <c r="L32" s="56"/>
      <c r="M32" s="54">
        <f>J32+2</f>
        <v>45520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M32+3</f>
        <v>45523</v>
      </c>
      <c r="K33" s="54"/>
      <c r="L33" s="56"/>
      <c r="M33" s="54">
        <f>J33+1</f>
        <v>45524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45525</v>
      </c>
      <c r="K34" s="54"/>
      <c r="L34" s="56"/>
      <c r="M34" s="54">
        <f>J34+2</f>
        <v>45527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M34+3</f>
        <v>45530</v>
      </c>
      <c r="K35" s="54"/>
      <c r="L35" s="56"/>
      <c r="M35" s="54">
        <f>J35+2</f>
        <v>45532</v>
      </c>
      <c r="N35" s="38">
        <f t="shared" si="2"/>
        <v>3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45533</v>
      </c>
      <c r="K36" s="54"/>
      <c r="L36" s="56"/>
      <c r="M36" s="63">
        <f>J36+1</f>
        <v>45534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45534</v>
      </c>
      <c r="K37" s="54"/>
      <c r="L37" s="54"/>
      <c r="M37" s="54">
        <f>J37+10</f>
        <v>45544</v>
      </c>
      <c r="N37" s="38">
        <f>IFERROR(NETWORKDAYS(J37,M37),0)</f>
        <v>7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45534</v>
      </c>
      <c r="K38" s="54"/>
      <c r="L38" s="54"/>
      <c r="M38" s="54">
        <f>J38+5</f>
        <v>45539</v>
      </c>
      <c r="N38" s="38">
        <f>IFERROR(NETWORKDAYS(J38,M38),0)</f>
        <v>4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M37</f>
        <v>45544</v>
      </c>
      <c r="K39" s="54"/>
      <c r="L39" s="54"/>
      <c r="M39" s="54">
        <f>J39+1</f>
        <v>45545</v>
      </c>
      <c r="N39" s="38">
        <f>IFERROR(NETWORKDAYS(J39,M39),0)</f>
        <v>2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J39+1</f>
        <v>45545</v>
      </c>
      <c r="K40" s="54"/>
      <c r="L40" s="54"/>
      <c r="M40" s="54">
        <f>J40+1</f>
        <v>45546</v>
      </c>
      <c r="N40" s="38">
        <f>IFERROR(NETWORKDAYS(J40,M40),0)</f>
        <v>2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:J35 J27 M28 J25 J29 J32:J33 M30 M32:M3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H10:H40 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10</v>
      </c>
      <c r="D6" s="60"/>
      <c r="E6" s="11">
        <f t="shared" ref="E6:E10" si="0">C6/B6</f>
        <v>0.90909090909090906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OK</v>
      </c>
      <c r="O6" s="39" t="str">
        <f t="shared" si="2"/>
        <v>DENTRO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3</v>
      </c>
      <c r="D7" s="60"/>
      <c r="E7" s="11">
        <f t="shared" si="0"/>
        <v>0.42857142857142855</v>
      </c>
      <c r="F7" s="22" t="str">
        <f t="shared" ref="F7:F10" si="3">IF(AND($E7&gt;$E$4,$E7&lt;F$4),"DENTRO",IF($E7&gt;=F$4,"OK","FORA"))</f>
        <v>OK</v>
      </c>
      <c r="G7" s="22" t="str">
        <f t="shared" si="1"/>
        <v>OK</v>
      </c>
      <c r="H7" s="22" t="str">
        <f t="shared" si="2"/>
        <v>OK</v>
      </c>
      <c r="I7" s="22" t="str">
        <f>IF(AND(H7="OK",$E7&lt;I$4,$E7&gt;H$4),"DENTRO",IF($E7&gt;=I$4,"OK","FORA"))</f>
        <v>OK</v>
      </c>
      <c r="J7" s="22" t="str">
        <f t="shared" si="2"/>
        <v>DENTRO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45502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32</v>
      </c>
    </row>
    <row r="5" spans="1:2">
      <c r="A5" t="s">
        <v>148</v>
      </c>
      <c r="B5" s="64">
        <f ca="1">B4-B3</f>
        <v>14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1.0769230769230769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45513</v>
      </c>
      <c r="D3" s="38">
        <f>C3-Planilha1!B3</f>
        <v>50</v>
      </c>
    </row>
    <row r="4" spans="1:4">
      <c r="A4" s="31" t="str">
        <f>Backlog_old!F31</f>
        <v>Implantação</v>
      </c>
      <c r="B4" s="29">
        <f>Backlog!J31</f>
        <v>45516</v>
      </c>
      <c r="C4" s="29">
        <f>Backlog!M32</f>
        <v>45520</v>
      </c>
      <c r="D4" s="38">
        <f>C4-Planilha1!B4</f>
        <v>4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2024-07-23T14:58:33Z</dcterms:modified>
</cp:coreProperties>
</file>