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8283d201825195/Documentos/"/>
    </mc:Choice>
  </mc:AlternateContent>
  <xr:revisionPtr revIDLastSave="1156" documentId="8_{7888D7AB-9D1A-4AC1-A7DC-0390BDB151E2}" xr6:coauthVersionLast="47" xr6:coauthVersionMax="47" xr10:uidLastSave="{D87A09C4-0E65-4455-AA36-E9BD264BD102}"/>
  <bookViews>
    <workbookView xWindow="-108" yWindow="-108" windowWidth="23256" windowHeight="12456" activeTab="1" xr2:uid="{C93BAD34-37DA-4D57-8C6F-B869EE42C6DB}"/>
  </bookViews>
  <sheets>
    <sheet name="Registro de Atendimento" sheetId="1" r:id="rId1"/>
    <sheet name="Dashboar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3" i="5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N1" i="5"/>
  <c r="I1" i="5"/>
  <c r="L1" i="5"/>
  <c r="F2" i="1"/>
  <c r="K2" i="1"/>
  <c r="F3" i="1"/>
  <c r="K3" i="1"/>
  <c r="F4" i="1"/>
  <c r="K4" i="1"/>
  <c r="F5" i="1"/>
  <c r="B22" i="5" s="1"/>
  <c r="K5" i="1"/>
  <c r="F6" i="1"/>
  <c r="K6" i="1"/>
  <c r="F7" i="1"/>
  <c r="K7" i="1"/>
  <c r="F8" i="1"/>
  <c r="K8" i="1"/>
  <c r="F9" i="1"/>
  <c r="K9" i="1"/>
  <c r="F10" i="1"/>
  <c r="K10" i="1"/>
  <c r="F11" i="1"/>
  <c r="K11" i="1"/>
  <c r="F12" i="1"/>
  <c r="K12" i="1"/>
  <c r="F13" i="1"/>
  <c r="K13" i="1"/>
  <c r="P1" i="5"/>
  <c r="K17" i="1"/>
  <c r="K21" i="1"/>
  <c r="K25" i="1"/>
  <c r="K29" i="1"/>
  <c r="J4" i="5"/>
  <c r="B24" i="5"/>
  <c r="B21" i="5"/>
  <c r="E8" i="5"/>
  <c r="K14" i="1"/>
  <c r="K15" i="1"/>
  <c r="K16" i="1"/>
  <c r="K18" i="1"/>
  <c r="K19" i="1"/>
  <c r="K20" i="1"/>
  <c r="K22" i="1"/>
  <c r="K23" i="1"/>
  <c r="K24" i="1"/>
  <c r="K26" i="1"/>
  <c r="K27" i="1"/>
  <c r="K28" i="1"/>
  <c r="K30" i="1"/>
  <c r="E9" i="5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E15" i="5" l="1"/>
  <c r="B25" i="5"/>
</calcChain>
</file>

<file path=xl/sharedStrings.xml><?xml version="1.0" encoding="utf-8"?>
<sst xmlns="http://schemas.openxmlformats.org/spreadsheetml/2006/main" count="42" uniqueCount="31">
  <si>
    <t xml:space="preserve">Data </t>
  </si>
  <si>
    <t>Vendedor</t>
  </si>
  <si>
    <t>Leads Atendidos</t>
  </si>
  <si>
    <t>Leads Novos</t>
  </si>
  <si>
    <t>Leads Recorrentes</t>
  </si>
  <si>
    <t>Pacotes Nacionais</t>
  </si>
  <si>
    <t>Pacotes Internacionais</t>
  </si>
  <si>
    <t xml:space="preserve">Valor das Vendas </t>
  </si>
  <si>
    <t>Follow-ups Feitos</t>
  </si>
  <si>
    <t>Fulano</t>
  </si>
  <si>
    <t>Junior</t>
  </si>
  <si>
    <t>Roger</t>
  </si>
  <si>
    <t>Natleva Viagens</t>
  </si>
  <si>
    <t>Seu Eder</t>
  </si>
  <si>
    <t>TOTAL DE VENDAS</t>
  </si>
  <si>
    <t>RESUMO DO DIA</t>
  </si>
  <si>
    <t xml:space="preserve">TOTAL DE LEADS ATENDIDOS NO DIA </t>
  </si>
  <si>
    <t>SELECIONE O VENDEDOR</t>
  </si>
  <si>
    <t>Leads Atendidos:</t>
  </si>
  <si>
    <t>Selecione a Data</t>
  </si>
  <si>
    <t>Quantidade de Vendas</t>
  </si>
  <si>
    <t>Instagram</t>
  </si>
  <si>
    <t>Indicação</t>
  </si>
  <si>
    <t>Campanha Paga</t>
  </si>
  <si>
    <t>Selecione a Data:</t>
  </si>
  <si>
    <t>ORIGEM DOS CLIENTES</t>
  </si>
  <si>
    <t>CAMPANHA PAGA</t>
  </si>
  <si>
    <t>INSTAGRAM</t>
  </si>
  <si>
    <t>INDICAÇÕES</t>
  </si>
  <si>
    <t>Test</t>
  </si>
  <si>
    <t>Lorem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</si>
</sst>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b/>
      <sz val="12"/>
      <color theme="9" tint="0.79998168889431442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8" fillId="2" borderId="2" xfId="0" applyFont="1" applyFill="1" applyBorder="1" applyAlignment="1">
      <alignment horizontal="left" vertical="center"/>
    </xf>
    <xf numFmtId="44" fontId="9" fillId="2" borderId="0" xfId="1" applyFon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0" fillId="4" borderId="0" xfId="0" applyFill="1"/>
    <xf numFmtId="0" fontId="9" fillId="4" borderId="0" xfId="0" applyFont="1" applyFill="1" applyAlignment="1">
      <alignment horizontal="center"/>
    </xf>
    <xf numFmtId="0" fontId="2" fillId="4" borderId="0" xfId="0" applyFont="1" applyFill="1"/>
    <xf numFmtId="0" fontId="12" fillId="4" borderId="0" xfId="0" applyFont="1" applyFill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11" fillId="4" borderId="7" xfId="0" applyFont="1" applyFill="1" applyBorder="1" applyAlignment="1">
      <alignment horizontal="center"/>
    </xf>
    <xf numFmtId="0" fontId="13" fillId="9" borderId="0" xfId="0" applyFont="1" applyFill="1"/>
    <xf numFmtId="14" fontId="0" fillId="0" borderId="0" xfId="0" applyNumberFormat="1" applyAlignment="1">
      <alignment horizontal="center"/>
    </xf>
    <xf numFmtId="0" fontId="14" fillId="9" borderId="0" xfId="0" applyFont="1" applyFill="1" applyAlignment="1">
      <alignment horizontal="center" vertical="center"/>
    </xf>
    <xf numFmtId="14" fontId="13" fillId="9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44" fontId="13" fillId="9" borderId="1" xfId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13" fillId="8" borderId="4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0" fillId="2" borderId="0" xfId="0" applyFill="1" applyAlignment="1"/>
    <xf numFmtId="44" fontId="13" fillId="9" borderId="13" xfId="1" applyFont="1" applyFill="1" applyBorder="1" applyAlignment="1">
      <alignment horizontal="center" vertical="center"/>
    </xf>
    <xf numFmtId="14" fontId="16" fillId="2" borderId="0" xfId="0" applyNumberFormat="1" applyFont="1" applyFill="1" applyAlignment="1">
      <alignment horizontal="center"/>
    </xf>
    <xf numFmtId="18" fontId="0" fillId="0" borderId="0" xfId="0" applyNumberFormat="1" applyAlignment="1">
      <alignment horizontal="center"/>
    </xf>
    <xf numFmtId="0" fontId="3" fillId="0" borderId="0" xfId="0" applyFont="1"/>
    <xf numFmtId="0" fontId="0" fillId="5" borderId="14" xfId="0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14" fontId="11" fillId="2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indent="10"/>
    </xf>
    <xf numFmtId="0" fontId="17" fillId="4" borderId="0" xfId="0" applyFont="1" applyFill="1"/>
    <xf numFmtId="0" fontId="13" fillId="8" borderId="18" xfId="0" applyFont="1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5" borderId="21" xfId="0" applyFill="1" applyBorder="1"/>
    <xf numFmtId="0" fontId="4" fillId="5" borderId="22" xfId="0" applyFont="1" applyFill="1" applyBorder="1" applyAlignment="1">
      <alignment horizontal="center"/>
    </xf>
    <xf numFmtId="0" fontId="0" fillId="5" borderId="22" xfId="0" applyFill="1" applyBorder="1"/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13" fillId="6" borderId="16" xfId="0" applyFont="1" applyFill="1" applyBorder="1"/>
    <xf numFmtId="0" fontId="13" fillId="6" borderId="7" xfId="0" applyFont="1" applyFill="1" applyBorder="1"/>
    <xf numFmtId="0" fontId="13" fillId="6" borderId="17" xfId="0" applyFont="1" applyFill="1" applyBorder="1"/>
    <xf numFmtId="0" fontId="2" fillId="7" borderId="15" xfId="0" applyFont="1" applyFill="1" applyBorder="1" applyAlignment="1">
      <alignment horizontal="center"/>
    </xf>
    <xf numFmtId="44" fontId="2" fillId="7" borderId="9" xfId="1" applyFont="1" applyFill="1" applyBorder="1"/>
    <xf numFmtId="0" fontId="2" fillId="7" borderId="9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Aptos Narrow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AF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Classificação</a:t>
            </a:r>
            <a:r>
              <a:rPr lang="pt-BR" b="1" baseline="0">
                <a:solidFill>
                  <a:schemeClr val="tx1"/>
                </a:solidFill>
              </a:rPr>
              <a:t> dos Leads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478740157480314"/>
          <c:y val="0.22666375036453776"/>
          <c:w val="0.40047572178477692"/>
          <c:h val="0.667459536307961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6-4BB3-A6C8-A8CBDE35F58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6-4BB3-A6C8-A8CBDE35F5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Dashboard!$A$21:$A$22</c:f>
              <c:strCache>
                <c:ptCount val="2"/>
                <c:pt idx="0">
                  <c:v>Leads Novos</c:v>
                </c:pt>
                <c:pt idx="1">
                  <c:v>Leads Recorrentes</c:v>
                </c:pt>
              </c:strCache>
            </c:strRef>
          </c:cat>
          <c:val>
            <c:numRef>
              <c:f>Dashboard!$B$21:$B$22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C-413E-8C28-A789891526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Interesse</a:t>
            </a:r>
            <a:r>
              <a:rPr lang="pt-BR" b="1" baseline="0">
                <a:solidFill>
                  <a:schemeClr val="tx1"/>
                </a:solidFill>
              </a:rPr>
              <a:t> do Cliente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8707240542300633"/>
          <c:y val="0.16561896705060627"/>
          <c:w val="0.36527914273873663"/>
          <c:h val="0.6691752890392833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E-4169-8B35-4163C6B3D66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3E-4169-8B35-4163C6B3D6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Dashboard!$A$24:$A$25</c:f>
              <c:strCache>
                <c:ptCount val="2"/>
                <c:pt idx="0">
                  <c:v>Pacotes Nacionais</c:v>
                </c:pt>
                <c:pt idx="1">
                  <c:v>Pacotes Internacionais</c:v>
                </c:pt>
              </c:strCache>
            </c:strRef>
          </c:cat>
          <c:val>
            <c:numRef>
              <c:f>Dashboard!$B$24:$B$25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E-4C0C-933D-1115894BA3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114300</xdr:rowOff>
    </xdr:from>
    <xdr:to>
      <xdr:col>1</xdr:col>
      <xdr:colOff>1897380</xdr:colOff>
      <xdr:row>11</xdr:row>
      <xdr:rowOff>13500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Suplemento 3">
              <a:extLst>
                <a:ext uri="{FF2B5EF4-FFF2-40B4-BE49-F238E27FC236}">
                  <a16:creationId xmlns:a16="http://schemas.microsoft.com/office/drawing/2014/main" id="{91015BC7-5E25-5C85-6995-8A1C73F2F10F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4" name="Suplemento 3">
              <a:extLst>
                <a:ext uri="{FF2B5EF4-FFF2-40B4-BE49-F238E27FC236}">
                  <a16:creationId xmlns:a16="http://schemas.microsoft.com/office/drawing/2014/main" id="{91015BC7-5E25-5C85-6995-8A1C73F2F10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38100</xdr:rowOff>
    </xdr:from>
    <xdr:to>
      <xdr:col>7</xdr:col>
      <xdr:colOff>502920</xdr:colOff>
      <xdr:row>0</xdr:row>
      <xdr:rowOff>579120</xdr:rowOff>
    </xdr:to>
    <xdr:sp macro="" textlink="$E$4">
      <xdr:nvSpPr>
        <xdr:cNvPr id="2" name="Retângulo: Cantos Arredondados 1">
          <a:extLst>
            <a:ext uri="{FF2B5EF4-FFF2-40B4-BE49-F238E27FC236}">
              <a16:creationId xmlns:a16="http://schemas.microsoft.com/office/drawing/2014/main" id="{CBB78A8F-2734-DA4C-96EE-BE88923C33CA}"/>
            </a:ext>
          </a:extLst>
        </xdr:cNvPr>
        <xdr:cNvSpPr/>
      </xdr:nvSpPr>
      <xdr:spPr>
        <a:xfrm>
          <a:off x="5120640" y="38100"/>
          <a:ext cx="1371600" cy="5410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2108FC3-CD95-444C-8695-ADA183EE7FBE}" type="TxLink">
            <a:rPr lang="en-US" sz="1800" b="1" i="0" u="none" strike="noStrike">
              <a:solidFill>
                <a:srgbClr val="000000"/>
              </a:solidFill>
              <a:latin typeface="Aptos Narrow"/>
            </a:rPr>
            <a:pPr algn="ctr"/>
            <a:t>Fulano</a:t>
          </a:fld>
          <a:endParaRPr lang="pt-BR" sz="1400" b="1"/>
        </a:p>
      </xdr:txBody>
    </xdr:sp>
    <xdr:clientData/>
  </xdr:twoCellAnchor>
  <xdr:twoCellAnchor>
    <xdr:from>
      <xdr:col>15</xdr:col>
      <xdr:colOff>15240</xdr:colOff>
      <xdr:row>0</xdr:row>
      <xdr:rowOff>0</xdr:rowOff>
    </xdr:from>
    <xdr:to>
      <xdr:col>15</xdr:col>
      <xdr:colOff>1325880</xdr:colOff>
      <xdr:row>0</xdr:row>
      <xdr:rowOff>388620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385E6E9-2C88-4805-9589-5FEF24DFA689}"/>
            </a:ext>
          </a:extLst>
        </xdr:cNvPr>
        <xdr:cNvSpPr/>
      </xdr:nvSpPr>
      <xdr:spPr>
        <a:xfrm>
          <a:off x="12786360" y="0"/>
          <a:ext cx="1310640" cy="3886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ptos Narrow"/>
            </a:rPr>
            <a:t>FOLLOW-UPS</a:t>
          </a:r>
        </a:p>
      </xdr:txBody>
    </xdr:sp>
    <xdr:clientData/>
  </xdr:twoCellAnchor>
  <xdr:twoCellAnchor>
    <xdr:from>
      <xdr:col>12</xdr:col>
      <xdr:colOff>830580</xdr:colOff>
      <xdr:row>0</xdr:row>
      <xdr:rowOff>22860</xdr:rowOff>
    </xdr:from>
    <xdr:to>
      <xdr:col>14</xdr:col>
      <xdr:colOff>480060</xdr:colOff>
      <xdr:row>0</xdr:row>
      <xdr:rowOff>381000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269B142C-E3FF-49C0-B505-A66319F83948}"/>
            </a:ext>
          </a:extLst>
        </xdr:cNvPr>
        <xdr:cNvSpPr/>
      </xdr:nvSpPr>
      <xdr:spPr>
        <a:xfrm>
          <a:off x="10576560" y="22860"/>
          <a:ext cx="2065020" cy="35814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ptos Narrow"/>
            </a:rPr>
            <a:t>TICKET MÉDIO</a:t>
          </a:r>
        </a:p>
      </xdr:txBody>
    </xdr:sp>
    <xdr:clientData/>
  </xdr:twoCellAnchor>
  <xdr:twoCellAnchor>
    <xdr:from>
      <xdr:col>10</xdr:col>
      <xdr:colOff>495300</xdr:colOff>
      <xdr:row>0</xdr:row>
      <xdr:rowOff>38100</xdr:rowOff>
    </xdr:from>
    <xdr:to>
      <xdr:col>12</xdr:col>
      <xdr:colOff>327660</xdr:colOff>
      <xdr:row>0</xdr:row>
      <xdr:rowOff>358140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77AB29B4-D514-4118-9590-A01A244CEEDE}"/>
            </a:ext>
          </a:extLst>
        </xdr:cNvPr>
        <xdr:cNvSpPr/>
      </xdr:nvSpPr>
      <xdr:spPr>
        <a:xfrm>
          <a:off x="8374380" y="38100"/>
          <a:ext cx="1699260" cy="32004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ptos Narrow"/>
            </a:rPr>
            <a:t>VALOR</a:t>
          </a:r>
          <a:r>
            <a:rPr lang="en-US" sz="1400" b="1" i="0" u="none" strike="noStrike" baseline="0">
              <a:solidFill>
                <a:srgbClr val="000000"/>
              </a:solidFill>
              <a:latin typeface="Aptos Narrow"/>
            </a:rPr>
            <a:t> DAS VENDAS</a:t>
          </a:r>
          <a:endParaRPr lang="en-US" sz="1400" b="1" i="0" u="none" strike="noStrike">
            <a:solidFill>
              <a:srgbClr val="000000"/>
            </a:solidFill>
            <a:latin typeface="Aptos Narrow"/>
          </a:endParaRPr>
        </a:p>
      </xdr:txBody>
    </xdr:sp>
    <xdr:clientData/>
  </xdr:twoCellAnchor>
  <xdr:twoCellAnchor>
    <xdr:from>
      <xdr:col>5</xdr:col>
      <xdr:colOff>556260</xdr:colOff>
      <xdr:row>4</xdr:row>
      <xdr:rowOff>34290</xdr:rowOff>
    </xdr:from>
    <xdr:to>
      <xdr:col>11</xdr:col>
      <xdr:colOff>563880</xdr:colOff>
      <xdr:row>19</xdr:row>
      <xdr:rowOff>11430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1118826-A610-4F2C-E2BF-B1AEC1F74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586740</xdr:colOff>
      <xdr:row>4</xdr:row>
      <xdr:rowOff>41910</xdr:rowOff>
    </xdr:from>
    <xdr:to>
      <xdr:col>16</xdr:col>
      <xdr:colOff>15240</xdr:colOff>
      <xdr:row>19</xdr:row>
      <xdr:rowOff>19050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87D2311-414C-A86E-FE71-E1BC1C31B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563880</xdr:colOff>
      <xdr:row>16</xdr:row>
      <xdr:rowOff>30480</xdr:rowOff>
    </xdr:from>
    <xdr:to>
      <xdr:col>3</xdr:col>
      <xdr:colOff>769620</xdr:colOff>
      <xdr:row>21</xdr:row>
      <xdr:rowOff>30480</xdr:rowOff>
    </xdr:to>
    <xdr:pic>
      <xdr:nvPicPr>
        <xdr:cNvPr id="19" name="Gráfico 18" descr="Avião com preenchimento sólido">
          <a:extLst>
            <a:ext uri="{FF2B5EF4-FFF2-40B4-BE49-F238E27FC236}">
              <a16:creationId xmlns:a16="http://schemas.microsoft.com/office/drawing/2014/main" id="{8071303A-BA22-EC79-8084-B2AFEAE22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83080" y="34975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0</xdr:row>
      <xdr:rowOff>0</xdr:rowOff>
    </xdr:from>
    <xdr:to>
      <xdr:col>3</xdr:col>
      <xdr:colOff>792480</xdr:colOff>
      <xdr:row>0</xdr:row>
      <xdr:rowOff>624840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70413479-FE3D-8D29-589A-AF919AA5B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2712720" cy="624840"/>
        </a:xfrm>
        <a:prstGeom prst="rect">
          <a:avLst/>
        </a:prstGeom>
      </xdr:spPr>
    </xdr:pic>
    <xdr:clientData/>
  </xdr:twoCellAnchor>
  <xdr:twoCellAnchor>
    <xdr:from>
      <xdr:col>7</xdr:col>
      <xdr:colOff>609600</xdr:colOff>
      <xdr:row>0</xdr:row>
      <xdr:rowOff>38100</xdr:rowOff>
    </xdr:from>
    <xdr:to>
      <xdr:col>10</xdr:col>
      <xdr:colOff>441960</xdr:colOff>
      <xdr:row>0</xdr:row>
      <xdr:rowOff>365760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C594F58-1250-4EE8-BFB3-3C7FF9797EE2}"/>
            </a:ext>
          </a:extLst>
        </xdr:cNvPr>
        <xdr:cNvSpPr/>
      </xdr:nvSpPr>
      <xdr:spPr>
        <a:xfrm>
          <a:off x="6598920" y="38100"/>
          <a:ext cx="1722120" cy="32766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Aptos Narrow"/>
            </a:rPr>
            <a:t>Quantidade</a:t>
          </a:r>
          <a:r>
            <a:rPr lang="en-US" sz="1200" b="1" i="0" u="none" strike="noStrike" baseline="0">
              <a:solidFill>
                <a:srgbClr val="000000"/>
              </a:solidFill>
              <a:latin typeface="Aptos Narrow"/>
            </a:rPr>
            <a:t> de Vendas</a:t>
          </a:r>
          <a:endParaRPr lang="en-US" sz="1200" b="1" i="0" u="none" strike="noStrike">
            <a:solidFill>
              <a:srgbClr val="000000"/>
            </a:solidFill>
            <a:latin typeface="Aptos Narrow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9113D-62E9-4FA7-9C58-EC8460E6C03E}" name="Tabela1" displayName="Tabela1" ref="A1:N30" totalsRowShown="0" headerRowDxfId="14" headerRowCellStyle="Moeda">
  <tableColumns count="14">
    <tableColumn id="1" xr3:uid="{37964229-491D-4A3A-B8C1-2D280420A782}" name="Data " dataDxfId="5"/>
    <tableColumn id="17" xr3:uid="{F1EB45BE-CF23-4DC8-95BE-F901D5B1F5EB}" name="Selecione a Data" dataDxfId="6"/>
    <tableColumn id="2" xr3:uid="{9BE82205-9FF9-4051-BB32-B99315380F10}" name="Vendedor" dataDxfId="4"/>
    <tableColumn id="3" xr3:uid="{E6DE9B6A-0FD0-454A-958B-9CB92EA547B9}" name="Leads Atendidos" dataDxfId="13"/>
    <tableColumn id="4" xr3:uid="{4DE17093-A282-4840-951F-03907C05BB76}" name="Leads Novos" dataDxfId="12"/>
    <tableColumn id="5" xr3:uid="{892BDBE3-E763-4192-A047-C6C4A5107625}" name="Leads Recorrentes" dataDxfId="11">
      <calculatedColumnFormula>IF(AND(D2&lt;&gt;"",E2&lt;&gt;""),IF(D2-E2=0,"", D2-E2),"")</calculatedColumnFormula>
    </tableColumn>
    <tableColumn id="13" xr3:uid="{A6A18E54-83F5-4432-A7F5-FB6BC3EC1FD3}" name="Campanha Paga" dataDxfId="2"/>
    <tableColumn id="19" xr3:uid="{84A44F07-48B3-4E6B-AC4A-6EB85FF4779A}" name="Instagram" dataDxfId="1"/>
    <tableColumn id="20" xr3:uid="{B756E002-850F-4A74-9612-297ECEFFAE6B}" name="Indicação" dataDxfId="0">
      <calculatedColumnFormula>IF(OR(D2="", G2="", H2=""), "", D2-G2-H2)</calculatedColumnFormula>
    </tableColumn>
    <tableColumn id="6" xr3:uid="{2A1E829A-FEE6-4EA7-8E1A-BFB118CF40BE}" name="Pacotes Nacionais" dataDxfId="10"/>
    <tableColumn id="7" xr3:uid="{01D73AA0-1C3D-4AB4-8B62-C42F73A8977E}" name="Pacotes Internacionais" dataDxfId="9">
      <calculatedColumnFormula>IF(AND(D2&lt;&gt;"",J2&lt;&gt;""),IF(D2-J2=0,"", D2-J2),"")</calculatedColumnFormula>
    </tableColumn>
    <tableColumn id="18" xr3:uid="{0D2CCA48-5100-4DCA-A508-595ED6C9880D}" name="Quantidade de Vendas" dataDxfId="3"/>
    <tableColumn id="8" xr3:uid="{C632932D-DD85-4790-8658-EC5F0516C31C}" name="Valor das Vendas " dataDxfId="8" dataCellStyle="Moeda"/>
    <tableColumn id="10" xr3:uid="{1EC74DC1-9158-486D-A7DD-D07A8F136E02}" name="Follow-ups Feitos" dataDxfId="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1015BC7-5E25-5C85-6995-8A1C73F2F10F}">
  <we:reference id="wa102957665" version="1.3.0.0" store="pt-BR" storeType="OMEX"/>
  <we:alternateReferences>
    <we:reference id="WA102957665" version="1.3.0.0" store="" storeType="OMEX"/>
  </we:alternateReferences>
  <we:properties>
    <we:property name="opt_cal_sys" value="1"/>
    <we:property name="opt_wn" value="fals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92B0-42A4-4032-8923-1BA639E1A43A}">
  <dimension ref="A1:Q46"/>
  <sheetViews>
    <sheetView workbookViewId="0">
      <selection activeCell="A2" sqref="A2:XFD2"/>
    </sheetView>
  </sheetViews>
  <sheetFormatPr defaultRowHeight="14.4" x14ac:dyDescent="0.3"/>
  <cols>
    <col min="1" max="1" width="10.33203125" style="1" bestFit="1" customWidth="1"/>
    <col min="2" max="2" width="28.44140625" style="1" customWidth="1"/>
    <col min="3" max="3" width="10.88671875" style="4" customWidth="1"/>
    <col min="4" max="4" width="16.5546875" style="4" customWidth="1"/>
    <col min="5" max="5" width="13.21875" style="4" customWidth="1"/>
    <col min="6" max="9" width="18.109375" style="4" customWidth="1"/>
    <col min="10" max="10" width="18.21875" style="4" customWidth="1"/>
    <col min="11" max="12" width="21.77734375" style="4" customWidth="1"/>
    <col min="13" max="13" width="21.33203125" style="2" bestFit="1" customWidth="1"/>
    <col min="14" max="14" width="17" bestFit="1" customWidth="1"/>
    <col min="15" max="15" width="8.88671875" customWidth="1"/>
    <col min="17" max="17" width="13.44140625" customWidth="1"/>
  </cols>
  <sheetData>
    <row r="1" spans="1:17" s="18" customFormat="1" ht="15.6" x14ac:dyDescent="0.3">
      <c r="A1" s="21" t="s">
        <v>0</v>
      </c>
      <c r="B1" s="21" t="s">
        <v>19</v>
      </c>
      <c r="C1" s="22" t="s">
        <v>1</v>
      </c>
      <c r="D1" s="23" t="s">
        <v>2</v>
      </c>
      <c r="E1" s="23" t="s">
        <v>3</v>
      </c>
      <c r="F1" s="23" t="s">
        <v>4</v>
      </c>
      <c r="G1" s="23" t="s">
        <v>23</v>
      </c>
      <c r="H1" s="23" t="s">
        <v>21</v>
      </c>
      <c r="I1" s="23" t="s">
        <v>22</v>
      </c>
      <c r="J1" s="23" t="s">
        <v>5</v>
      </c>
      <c r="K1" s="23" t="s">
        <v>6</v>
      </c>
      <c r="L1" s="23" t="s">
        <v>20</v>
      </c>
      <c r="M1" s="24" t="s">
        <v>7</v>
      </c>
      <c r="N1" s="34" t="s">
        <v>8</v>
      </c>
      <c r="O1" s="32"/>
      <c r="P1" s="20"/>
      <c r="Q1" s="20"/>
    </row>
    <row r="2" spans="1:17" x14ac:dyDescent="0.3">
      <c r="A2" s="19">
        <v>45690</v>
      </c>
      <c r="B2" s="35"/>
      <c r="C2" s="4" t="s">
        <v>9</v>
      </c>
      <c r="D2" s="4">
        <v>20</v>
      </c>
      <c r="E2" s="4">
        <v>10</v>
      </c>
      <c r="F2" s="4">
        <f t="shared" ref="F2:F8" si="0">IF(AND(D2&lt;&gt;"",E2&lt;&gt;""),IF(D2-E2=0,"", D2-E2),"")</f>
        <v>10</v>
      </c>
      <c r="G2" s="4">
        <v>10</v>
      </c>
      <c r="H2" s="4">
        <v>5</v>
      </c>
      <c r="I2" s="4">
        <f t="shared" ref="I2:I30" si="1">IF(OR(D2="", G2="", H2=""), "", D2-G2-H2)</f>
        <v>5</v>
      </c>
      <c r="J2" s="4">
        <v>5</v>
      </c>
      <c r="K2" s="4">
        <f>IF(AND(D2&lt;&gt;"",J2&lt;&gt;""),IF(D2-J2=0,"", D2-J2),"")</f>
        <v>15</v>
      </c>
      <c r="L2" s="4">
        <v>18</v>
      </c>
      <c r="M2" s="2">
        <v>240000</v>
      </c>
      <c r="N2" s="4">
        <v>20</v>
      </c>
      <c r="O2" s="33"/>
      <c r="P2" s="33"/>
    </row>
    <row r="3" spans="1:17" x14ac:dyDescent="0.3">
      <c r="A3" s="19">
        <v>45736</v>
      </c>
      <c r="B3" s="35"/>
      <c r="C3" s="4" t="s">
        <v>10</v>
      </c>
      <c r="D3" s="4">
        <v>10</v>
      </c>
      <c r="E3" s="4">
        <v>8</v>
      </c>
      <c r="F3" s="4">
        <f t="shared" si="0"/>
        <v>2</v>
      </c>
      <c r="G3" s="4">
        <v>4</v>
      </c>
      <c r="H3" s="4">
        <v>4</v>
      </c>
      <c r="I3" s="4">
        <f t="shared" si="1"/>
        <v>2</v>
      </c>
      <c r="J3" s="4">
        <v>5</v>
      </c>
      <c r="K3" s="4">
        <f>IF(AND(D3&lt;&gt;"",J3&lt;&gt;""),IF(D3-J3=0,"", D3-J3),"")</f>
        <v>5</v>
      </c>
      <c r="L3" s="4">
        <v>2</v>
      </c>
      <c r="M3" s="2">
        <v>6800</v>
      </c>
      <c r="N3" s="4">
        <v>8</v>
      </c>
    </row>
    <row r="4" spans="1:17" x14ac:dyDescent="0.3">
      <c r="A4" s="19">
        <v>45736</v>
      </c>
      <c r="B4" s="35"/>
      <c r="C4" s="4" t="s">
        <v>11</v>
      </c>
      <c r="D4" s="4">
        <v>5</v>
      </c>
      <c r="E4" s="4">
        <v>3</v>
      </c>
      <c r="F4" s="4">
        <f t="shared" si="0"/>
        <v>2</v>
      </c>
      <c r="G4" s="4">
        <v>2</v>
      </c>
      <c r="H4" s="4">
        <v>3</v>
      </c>
      <c r="I4" s="4">
        <f t="shared" si="1"/>
        <v>0</v>
      </c>
      <c r="J4" s="4">
        <v>4</v>
      </c>
      <c r="K4" s="4">
        <f>IF(AND(D4&lt;&gt;"",J4&lt;&gt;""),IF(D4-J4=0,"", D4-J4),"")</f>
        <v>1</v>
      </c>
      <c r="L4" s="4">
        <v>5</v>
      </c>
      <c r="M4" s="2">
        <v>2800</v>
      </c>
      <c r="N4" s="4">
        <v>5</v>
      </c>
    </row>
    <row r="5" spans="1:17" x14ac:dyDescent="0.3">
      <c r="A5" s="19">
        <v>45736</v>
      </c>
      <c r="B5" s="35"/>
      <c r="C5" s="4" t="s">
        <v>9</v>
      </c>
      <c r="D5" s="4">
        <v>40</v>
      </c>
      <c r="E5" s="4">
        <v>20</v>
      </c>
      <c r="F5" s="4">
        <f t="shared" si="0"/>
        <v>20</v>
      </c>
      <c r="G5" s="4">
        <v>20</v>
      </c>
      <c r="H5" s="4">
        <v>2</v>
      </c>
      <c r="I5" s="4">
        <f t="shared" si="1"/>
        <v>18</v>
      </c>
      <c r="J5" s="4">
        <v>14</v>
      </c>
      <c r="K5" s="4">
        <f>IF(AND(D5&lt;&gt;"",J5&lt;&gt;""),IF(D5-J5=0,"", D5-J5),"")</f>
        <v>26</v>
      </c>
      <c r="L5" s="4">
        <v>38</v>
      </c>
      <c r="M5" s="2">
        <v>5000</v>
      </c>
      <c r="N5" s="4">
        <v>32</v>
      </c>
    </row>
    <row r="6" spans="1:17" x14ac:dyDescent="0.3">
      <c r="A6" s="19">
        <v>45721</v>
      </c>
      <c r="B6" s="35"/>
      <c r="C6" s="4" t="s">
        <v>13</v>
      </c>
      <c r="D6" s="4">
        <v>10</v>
      </c>
      <c r="E6" s="4">
        <v>8</v>
      </c>
      <c r="F6" s="4">
        <f t="shared" si="0"/>
        <v>2</v>
      </c>
      <c r="G6" s="4">
        <v>2</v>
      </c>
      <c r="H6" s="4">
        <v>6</v>
      </c>
      <c r="I6" s="4">
        <f t="shared" si="1"/>
        <v>2</v>
      </c>
      <c r="J6" s="4">
        <v>5</v>
      </c>
      <c r="K6" s="4">
        <f>IF(AND(D6&lt;&gt;"",J6&lt;&gt;""),IF(D6-J6=0,"", D6-J6),"")</f>
        <v>5</v>
      </c>
      <c r="L6" s="4">
        <v>2</v>
      </c>
      <c r="M6" s="2">
        <v>2000</v>
      </c>
      <c r="N6" s="4">
        <v>0</v>
      </c>
    </row>
    <row r="7" spans="1:17" x14ac:dyDescent="0.3">
      <c r="A7" s="19">
        <v>45737</v>
      </c>
      <c r="B7" s="35"/>
      <c r="C7" s="4" t="s">
        <v>9</v>
      </c>
      <c r="D7" s="4">
        <v>5</v>
      </c>
      <c r="E7" s="4">
        <v>3</v>
      </c>
      <c r="F7" s="4">
        <f t="shared" si="0"/>
        <v>2</v>
      </c>
      <c r="G7" s="4">
        <v>2</v>
      </c>
      <c r="H7" s="4">
        <v>1</v>
      </c>
      <c r="I7" s="4">
        <f t="shared" si="1"/>
        <v>2</v>
      </c>
      <c r="J7" s="4">
        <v>4</v>
      </c>
      <c r="K7" s="4">
        <f>IF(AND(D7&lt;&gt;"",J7&lt;&gt;""),IF(D7-J7=0,"", D7-J7),"")</f>
        <v>1</v>
      </c>
      <c r="L7" s="4">
        <v>2</v>
      </c>
      <c r="M7" s="2">
        <v>10000</v>
      </c>
      <c r="N7" s="4">
        <v>5</v>
      </c>
    </row>
    <row r="8" spans="1:17" x14ac:dyDescent="0.3">
      <c r="A8" s="19">
        <v>45740</v>
      </c>
      <c r="B8" s="35"/>
      <c r="C8" s="4" t="s">
        <v>9</v>
      </c>
      <c r="D8" s="4">
        <v>20</v>
      </c>
      <c r="E8" s="4">
        <v>10</v>
      </c>
      <c r="F8" s="4">
        <f t="shared" si="0"/>
        <v>10</v>
      </c>
      <c r="G8" s="4">
        <v>10</v>
      </c>
      <c r="H8" s="4">
        <v>8</v>
      </c>
      <c r="I8" s="4">
        <f t="shared" si="1"/>
        <v>2</v>
      </c>
      <c r="J8" s="4">
        <v>2</v>
      </c>
      <c r="K8" s="4">
        <f>IF(AND(D8&lt;&gt;"",J8&lt;&gt;""),IF(D8-J8=0,"", D8-J8),"")</f>
        <v>18</v>
      </c>
      <c r="L8" s="4">
        <v>18</v>
      </c>
      <c r="M8" s="2">
        <v>200000</v>
      </c>
      <c r="N8" s="4">
        <v>20</v>
      </c>
    </row>
    <row r="9" spans="1:17" x14ac:dyDescent="0.3">
      <c r="A9" s="19">
        <v>45726</v>
      </c>
      <c r="B9" s="35"/>
      <c r="C9" s="4" t="s">
        <v>29</v>
      </c>
      <c r="D9" s="4">
        <v>10</v>
      </c>
      <c r="E9" s="4">
        <v>6</v>
      </c>
      <c r="F9" s="4">
        <f t="shared" ref="F9:F30" si="2">IF(AND(D9&lt;&gt;"",E9&lt;&gt;""),IF(D9-E9=0,"", D9-E9),"")</f>
        <v>4</v>
      </c>
      <c r="G9" s="4">
        <v>2</v>
      </c>
      <c r="H9" s="4">
        <v>4</v>
      </c>
      <c r="I9" s="4">
        <f t="shared" si="1"/>
        <v>4</v>
      </c>
      <c r="J9" s="4">
        <v>4</v>
      </c>
      <c r="K9" s="4">
        <f>IF(AND(D9&lt;&gt;"",J9&lt;&gt;""),IF(D9-J9=0,"", D9-J9),"")</f>
        <v>6</v>
      </c>
      <c r="L9" s="4">
        <v>6</v>
      </c>
      <c r="M9" s="2">
        <v>50000</v>
      </c>
      <c r="N9" s="4">
        <v>6</v>
      </c>
    </row>
    <row r="10" spans="1:17" x14ac:dyDescent="0.3">
      <c r="A10" s="19">
        <v>45726</v>
      </c>
      <c r="B10" s="35"/>
      <c r="C10" s="4" t="s">
        <v>30</v>
      </c>
      <c r="D10" s="4">
        <v>12</v>
      </c>
      <c r="E10" s="4">
        <v>10</v>
      </c>
      <c r="F10" s="4">
        <f t="shared" si="2"/>
        <v>2</v>
      </c>
      <c r="G10" s="4">
        <v>5</v>
      </c>
      <c r="H10" s="4">
        <v>4</v>
      </c>
      <c r="I10" s="4">
        <f t="shared" si="1"/>
        <v>3</v>
      </c>
      <c r="K10" s="4" t="str">
        <f>IF(AND(D10&lt;&gt;"",J10&lt;&gt;""),IF(D10-J10=0,"", D10-J10),"")</f>
        <v/>
      </c>
      <c r="N10" s="4"/>
    </row>
    <row r="11" spans="1:17" x14ac:dyDescent="0.3">
      <c r="A11" s="19"/>
      <c r="B11" s="35"/>
      <c r="F11" s="4" t="str">
        <f t="shared" si="2"/>
        <v/>
      </c>
      <c r="I11" s="4" t="str">
        <f t="shared" si="1"/>
        <v/>
      </c>
      <c r="K11" s="4" t="str">
        <f>IF(AND(D11&lt;&gt;"",J11&lt;&gt;""),IF(D11-J11=0,"", D11-J11),"")</f>
        <v/>
      </c>
      <c r="N11" s="4"/>
    </row>
    <row r="12" spans="1:17" x14ac:dyDescent="0.3">
      <c r="A12" s="19"/>
      <c r="B12" s="35"/>
      <c r="D12" s="36"/>
      <c r="F12" s="4" t="str">
        <f t="shared" si="2"/>
        <v/>
      </c>
      <c r="I12" s="4" t="str">
        <f t="shared" si="1"/>
        <v/>
      </c>
      <c r="K12" s="4" t="str">
        <f>IF(AND(D12&lt;&gt;"",J12&lt;&gt;""),IF(D12-J12=0,"", D12-J12),"")</f>
        <v/>
      </c>
      <c r="N12" s="4"/>
    </row>
    <row r="13" spans="1:17" x14ac:dyDescent="0.3">
      <c r="A13" s="19"/>
      <c r="B13" s="35"/>
      <c r="F13" s="4" t="str">
        <f t="shared" si="2"/>
        <v/>
      </c>
      <c r="I13" s="4" t="str">
        <f t="shared" si="1"/>
        <v/>
      </c>
      <c r="K13" s="4" t="str">
        <f>IF(AND(D13&lt;&gt;"",J13&lt;&gt;""),IF(D13-J13=0,"", D13-J13),"")</f>
        <v/>
      </c>
      <c r="N13" s="4"/>
    </row>
    <row r="14" spans="1:17" x14ac:dyDescent="0.3">
      <c r="A14" s="19"/>
      <c r="B14" s="19"/>
      <c r="F14" s="4" t="str">
        <f t="shared" si="2"/>
        <v/>
      </c>
      <c r="I14" s="4" t="str">
        <f t="shared" si="1"/>
        <v/>
      </c>
      <c r="K14" s="4" t="str">
        <f>IF(AND(D14&lt;&gt;"",J14&lt;&gt;""),IF(D14-J14=0,"", D14-J14),"")</f>
        <v/>
      </c>
      <c r="N14" s="4"/>
    </row>
    <row r="15" spans="1:17" x14ac:dyDescent="0.3">
      <c r="A15" s="19"/>
      <c r="B15" s="19"/>
      <c r="F15" s="4" t="str">
        <f t="shared" si="2"/>
        <v/>
      </c>
      <c r="I15" s="4" t="str">
        <f t="shared" si="1"/>
        <v/>
      </c>
      <c r="K15" s="4" t="str">
        <f>IF(AND(D15&lt;&gt;"",J15&lt;&gt;""),IF(D15-J15=0,"", D15-J15),"")</f>
        <v/>
      </c>
      <c r="N15" s="4"/>
      <c r="Q15" s="37" t="s">
        <v>23</v>
      </c>
    </row>
    <row r="16" spans="1:17" x14ac:dyDescent="0.3">
      <c r="A16" s="19"/>
      <c r="B16" s="19"/>
      <c r="F16" s="4" t="str">
        <f t="shared" si="2"/>
        <v/>
      </c>
      <c r="I16" s="4" t="str">
        <f t="shared" si="1"/>
        <v/>
      </c>
      <c r="K16" s="4" t="str">
        <f>IF(AND(D16&lt;&gt;"",J16&lt;&gt;""),IF(D16-J16=0,"", D16-J16),"")</f>
        <v/>
      </c>
      <c r="N16" s="4"/>
      <c r="Q16" s="37" t="s">
        <v>21</v>
      </c>
    </row>
    <row r="17" spans="1:17" x14ac:dyDescent="0.3">
      <c r="A17" s="19"/>
      <c r="B17" s="19"/>
      <c r="F17" s="4" t="str">
        <f t="shared" si="2"/>
        <v/>
      </c>
      <c r="I17" s="4" t="str">
        <f t="shared" si="1"/>
        <v/>
      </c>
      <c r="K17" s="4" t="str">
        <f>IF(AND(D17&lt;&gt;"",J17&lt;&gt;""),IF(D17-J17=0,"", D17-J17),"")</f>
        <v/>
      </c>
      <c r="N17" s="4"/>
      <c r="Q17" s="37" t="s">
        <v>22</v>
      </c>
    </row>
    <row r="18" spans="1:17" x14ac:dyDescent="0.3">
      <c r="A18" s="19"/>
      <c r="B18" s="19"/>
      <c r="F18" s="4" t="str">
        <f t="shared" si="2"/>
        <v/>
      </c>
      <c r="I18" s="4" t="str">
        <f t="shared" si="1"/>
        <v/>
      </c>
      <c r="K18" s="4" t="str">
        <f>IF(AND(D18&lt;&gt;"",J18&lt;&gt;""),IF(D18-J18=0,"", D18-J18),"")</f>
        <v/>
      </c>
      <c r="N18" s="4"/>
    </row>
    <row r="19" spans="1:17" x14ac:dyDescent="0.3">
      <c r="A19" s="19"/>
      <c r="B19" s="19"/>
      <c r="F19" s="4" t="str">
        <f t="shared" si="2"/>
        <v/>
      </c>
      <c r="I19" s="4" t="str">
        <f t="shared" si="1"/>
        <v/>
      </c>
      <c r="K19" s="4" t="str">
        <f>IF(AND(D19&lt;&gt;"",J19&lt;&gt;""),IF(D19-J19=0,"", D19-J19),"")</f>
        <v/>
      </c>
      <c r="N19" s="4"/>
    </row>
    <row r="20" spans="1:17" x14ac:dyDescent="0.3">
      <c r="A20" s="19"/>
      <c r="B20" s="19"/>
      <c r="F20" s="4" t="str">
        <f t="shared" si="2"/>
        <v/>
      </c>
      <c r="I20" s="4" t="str">
        <f t="shared" si="1"/>
        <v/>
      </c>
      <c r="K20" s="4" t="str">
        <f>IF(AND(D20&lt;&gt;"",J20&lt;&gt;""),IF(D20-J20=0,"", D20-J20),"")</f>
        <v/>
      </c>
      <c r="N20" s="4"/>
    </row>
    <row r="21" spans="1:17" x14ac:dyDescent="0.3">
      <c r="A21" s="19"/>
      <c r="B21" s="19"/>
      <c r="F21" s="4" t="str">
        <f t="shared" si="2"/>
        <v/>
      </c>
      <c r="I21" s="4" t="str">
        <f t="shared" si="1"/>
        <v/>
      </c>
      <c r="K21" s="4" t="str">
        <f>IF(AND(D21&lt;&gt;"",J21&lt;&gt;""),IF(D21-J21=0,"", D21-J21),"")</f>
        <v/>
      </c>
      <c r="N21" s="4"/>
    </row>
    <row r="22" spans="1:17" x14ac:dyDescent="0.3">
      <c r="A22" s="19"/>
      <c r="B22" s="19"/>
      <c r="F22" s="4" t="str">
        <f t="shared" si="2"/>
        <v/>
      </c>
      <c r="I22" s="4" t="str">
        <f t="shared" si="1"/>
        <v/>
      </c>
      <c r="K22" s="4" t="str">
        <f>IF(AND(D22&lt;&gt;"",J22&lt;&gt;""),IF(D22-J22=0,"", D22-J22),"")</f>
        <v/>
      </c>
      <c r="N22" s="4"/>
    </row>
    <row r="23" spans="1:17" x14ac:dyDescent="0.3">
      <c r="A23" s="19"/>
      <c r="B23" s="19"/>
      <c r="F23" s="4" t="str">
        <f t="shared" si="2"/>
        <v/>
      </c>
      <c r="I23" s="4" t="str">
        <f t="shared" si="1"/>
        <v/>
      </c>
      <c r="K23" s="4" t="str">
        <f>IF(AND(D23&lt;&gt;"",J23&lt;&gt;""),IF(D23-J23=0,"", D23-J23),"")</f>
        <v/>
      </c>
      <c r="N23" s="4"/>
    </row>
    <row r="24" spans="1:17" x14ac:dyDescent="0.3">
      <c r="A24" s="19"/>
      <c r="B24" s="19"/>
      <c r="F24" s="4" t="str">
        <f t="shared" si="2"/>
        <v/>
      </c>
      <c r="I24" s="4" t="str">
        <f t="shared" si="1"/>
        <v/>
      </c>
      <c r="K24" s="4" t="str">
        <f>IF(AND(D24&lt;&gt;"",J24&lt;&gt;""),IF(D24-J24=0,"", D24-J24),"")</f>
        <v/>
      </c>
      <c r="N24" s="4"/>
    </row>
    <row r="25" spans="1:17" x14ac:dyDescent="0.3">
      <c r="A25" s="19"/>
      <c r="B25" s="19"/>
      <c r="F25" s="4" t="str">
        <f t="shared" si="2"/>
        <v/>
      </c>
      <c r="I25" s="4" t="str">
        <f t="shared" si="1"/>
        <v/>
      </c>
      <c r="K25" s="4" t="str">
        <f>IF(AND(D25&lt;&gt;"",J25&lt;&gt;""),IF(D25-J25=0,"", D25-J25),"")</f>
        <v/>
      </c>
      <c r="N25" s="4"/>
    </row>
    <row r="26" spans="1:17" x14ac:dyDescent="0.3">
      <c r="A26" s="19"/>
      <c r="B26" s="19"/>
      <c r="F26" s="4" t="str">
        <f t="shared" si="2"/>
        <v/>
      </c>
      <c r="I26" s="4" t="str">
        <f t="shared" si="1"/>
        <v/>
      </c>
      <c r="K26" s="4" t="str">
        <f>IF(AND(D26&lt;&gt;"",J26&lt;&gt;""),IF(D26-J26=0,"", D26-J26),"")</f>
        <v/>
      </c>
      <c r="N26" s="4"/>
    </row>
    <row r="27" spans="1:17" x14ac:dyDescent="0.3">
      <c r="A27" s="19"/>
      <c r="B27" s="19"/>
      <c r="I27" s="4" t="str">
        <f t="shared" si="1"/>
        <v/>
      </c>
      <c r="K27" s="4" t="str">
        <f>IF(AND(D27&lt;&gt;"",J27&lt;&gt;""),IF(D27-J27=0,"", D27-J27),"")</f>
        <v/>
      </c>
      <c r="N27" s="4"/>
    </row>
    <row r="28" spans="1:17" x14ac:dyDescent="0.3">
      <c r="A28" s="19"/>
      <c r="B28" s="19"/>
      <c r="F28" s="4" t="str">
        <f t="shared" si="2"/>
        <v/>
      </c>
      <c r="I28" s="4" t="str">
        <f t="shared" si="1"/>
        <v/>
      </c>
      <c r="K28" s="4" t="str">
        <f>IF(AND(D28&lt;&gt;"",J28&lt;&gt;""),IF(D28-J28=0,"", D28-J28),"")</f>
        <v/>
      </c>
      <c r="N28" s="4"/>
    </row>
    <row r="29" spans="1:17" x14ac:dyDescent="0.3">
      <c r="A29" s="19"/>
      <c r="B29" s="19"/>
      <c r="F29" s="4" t="str">
        <f t="shared" si="2"/>
        <v/>
      </c>
      <c r="I29" s="4" t="str">
        <f t="shared" si="1"/>
        <v/>
      </c>
      <c r="K29" s="4" t="str">
        <f>IF(AND(D29&lt;&gt;"",J29&lt;&gt;""),IF(D29-J29=0,"", D29-J29),"")</f>
        <v/>
      </c>
      <c r="N29" s="4"/>
    </row>
    <row r="30" spans="1:17" x14ac:dyDescent="0.3">
      <c r="A30" s="19"/>
      <c r="B30" s="19"/>
      <c r="F30" s="4" t="str">
        <f t="shared" si="2"/>
        <v/>
      </c>
      <c r="I30" s="4" t="str">
        <f t="shared" si="1"/>
        <v/>
      </c>
      <c r="K30" s="4" t="str">
        <f>IF(AND(D30&lt;&gt;"",J30&lt;&gt;""),IF(D30-J30=0,"", D30-J30),"")</f>
        <v/>
      </c>
      <c r="N30" s="4"/>
    </row>
    <row r="31" spans="1:17" x14ac:dyDescent="0.3">
      <c r="A31" s="19"/>
      <c r="B31" s="19"/>
    </row>
    <row r="32" spans="1:17" x14ac:dyDescent="0.3">
      <c r="A32" s="19"/>
      <c r="B32" s="19"/>
    </row>
    <row r="33" spans="1:2" x14ac:dyDescent="0.3">
      <c r="A33" s="19"/>
      <c r="B33" s="19"/>
    </row>
    <row r="34" spans="1:2" x14ac:dyDescent="0.3">
      <c r="A34" s="19"/>
      <c r="B34" s="19"/>
    </row>
    <row r="35" spans="1:2" x14ac:dyDescent="0.3">
      <c r="A35" s="19"/>
      <c r="B35" s="19"/>
    </row>
    <row r="36" spans="1:2" x14ac:dyDescent="0.3">
      <c r="A36" s="19"/>
      <c r="B36" s="19"/>
    </row>
    <row r="37" spans="1:2" x14ac:dyDescent="0.3">
      <c r="A37" s="19"/>
      <c r="B37" s="19"/>
    </row>
    <row r="38" spans="1:2" x14ac:dyDescent="0.3">
      <c r="A38" s="19"/>
      <c r="B38" s="19"/>
    </row>
    <row r="39" spans="1:2" x14ac:dyDescent="0.3">
      <c r="A39" s="19"/>
      <c r="B39" s="19"/>
    </row>
    <row r="40" spans="1:2" x14ac:dyDescent="0.3">
      <c r="A40" s="19"/>
      <c r="B40" s="19"/>
    </row>
    <row r="41" spans="1:2" x14ac:dyDescent="0.3">
      <c r="A41" s="19"/>
      <c r="B41" s="19"/>
    </row>
    <row r="42" spans="1:2" x14ac:dyDescent="0.3">
      <c r="A42" s="19"/>
      <c r="B42" s="19"/>
    </row>
    <row r="43" spans="1:2" x14ac:dyDescent="0.3">
      <c r="A43" s="19"/>
      <c r="B43" s="19"/>
    </row>
    <row r="44" spans="1:2" x14ac:dyDescent="0.3">
      <c r="A44" s="19"/>
      <c r="B44" s="19"/>
    </row>
    <row r="45" spans="1:2" x14ac:dyDescent="0.3">
      <c r="A45" s="19"/>
      <c r="B45" s="19"/>
    </row>
    <row r="46" spans="1:2" x14ac:dyDescent="0.3">
      <c r="A46" s="19"/>
      <c r="B46" s="19"/>
    </row>
  </sheetData>
  <phoneticPr fontId="15" type="noConversion"/>
  <dataValidations count="1">
    <dataValidation type="date" allowBlank="1" showInputMessage="1" showErrorMessage="1" sqref="A9:A1048576 A1:A7" xr:uid="{CEEB5E0B-B5A4-4200-889A-B1DEFC5E83E1}">
      <formula1>36892</formula1>
      <formula2>51502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A7 A11:A1048576" listDataValidatio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8606-30FF-4510-B834-9DC28B239194}">
  <dimension ref="A1:P25"/>
  <sheetViews>
    <sheetView showGridLines="0" tabSelected="1" zoomScaleNormal="100" workbookViewId="0">
      <selection activeCell="E4" sqref="E4"/>
    </sheetView>
  </sheetViews>
  <sheetFormatPr defaultRowHeight="14.4" x14ac:dyDescent="0.3"/>
  <cols>
    <col min="3" max="3" width="10.33203125" bestFit="1" customWidth="1"/>
    <col min="4" max="4" width="11.88671875" bestFit="1" customWidth="1"/>
    <col min="5" max="5" width="17.21875" customWidth="1"/>
    <col min="6" max="6" width="16.5546875" bestFit="1" customWidth="1"/>
    <col min="7" max="7" width="13.5546875" bestFit="1" customWidth="1"/>
    <col min="8" max="8" width="9.77734375" customWidth="1"/>
    <col min="12" max="12" width="18.33203125" customWidth="1"/>
    <col min="13" max="13" width="18" bestFit="1" customWidth="1"/>
    <col min="14" max="14" width="17.21875" customWidth="1"/>
    <col min="16" max="16" width="19.77734375" customWidth="1"/>
  </cols>
  <sheetData>
    <row r="1" spans="1:16" s="5" customFormat="1" ht="49.95" customHeight="1" x14ac:dyDescent="0.45">
      <c r="A1" s="30" t="s">
        <v>12</v>
      </c>
      <c r="B1" s="30"/>
      <c r="C1" s="30"/>
      <c r="D1" s="30"/>
      <c r="E1" s="6" t="s">
        <v>24</v>
      </c>
      <c r="F1" s="41">
        <v>45690</v>
      </c>
      <c r="G1" s="40"/>
      <c r="H1" s="39"/>
      <c r="I1" s="42">
        <f>SUMIFS('Registro de Atendimento'!L:L,'Registro de Atendimento'!A:A,F1, 'Registro de Atendimento'!C:C,E4)</f>
        <v>18</v>
      </c>
      <c r="J1" s="42"/>
      <c r="K1" s="42"/>
      <c r="L1" s="7">
        <f>SUMIFS('Registro de Atendimento'!M:M,'Registro de Atendimento'!A:A,F1, 'Registro de Atendimento'!C:C,E4)</f>
        <v>240000</v>
      </c>
      <c r="N1" s="8">
        <f>IFERROR(
   SUMIFS('Registro de Atendimento'!M:M, 'Registro de Atendimento'!A:A, F1, 'Registro de Atendimento'!C:C, E4) /
   SUMIFS('Registro de Atendimento'!L:L, 'Registro de Atendimento'!A:A, F1, 'Registro de Atendimento'!C:C, E4),   "Sem vendas"
)</f>
        <v>13333.333333333334</v>
      </c>
      <c r="P1" s="9">
        <f>SUMIFS('Registro de Atendimento'!N:N,'Registro de Atendimento'!A:A,F1,'Registro de Atendimento'!C:C,E4)</f>
        <v>20</v>
      </c>
    </row>
    <row r="2" spans="1:16" s="3" customFormat="1" ht="7.95" customHeight="1" x14ac:dyDescent="0.3"/>
    <row r="3" spans="1:16" s="10" customFormat="1" x14ac:dyDescent="0.3"/>
    <row r="4" spans="1:16" s="10" customFormat="1" ht="21.6" thickBot="1" x14ac:dyDescent="0.45">
      <c r="B4" s="25" t="s">
        <v>17</v>
      </c>
      <c r="C4" s="25"/>
      <c r="D4" s="25"/>
      <c r="E4" s="11" t="s">
        <v>9</v>
      </c>
      <c r="H4" s="31" t="s">
        <v>18</v>
      </c>
      <c r="I4" s="31"/>
      <c r="J4" s="17">
        <f>SUMIFS('Registro de Atendimento'!D:D,'Registro de Atendimento'!A:A,F1, 'Registro de Atendimento'!C:C,E4)</f>
        <v>20</v>
      </c>
    </row>
    <row r="5" spans="1:16" s="10" customFormat="1" ht="15" thickBot="1" x14ac:dyDescent="0.35"/>
    <row r="6" spans="1:16" s="10" customFormat="1" x14ac:dyDescent="0.3">
      <c r="A6" s="12"/>
      <c r="B6" s="27" t="s">
        <v>15</v>
      </c>
      <c r="C6" s="28"/>
      <c r="D6" s="28"/>
      <c r="E6" s="29"/>
    </row>
    <row r="7" spans="1:16" s="10" customFormat="1" ht="15" thickBot="1" x14ac:dyDescent="0.35">
      <c r="B7" s="14"/>
      <c r="C7" s="15"/>
      <c r="D7" s="15"/>
      <c r="E7" s="16"/>
    </row>
    <row r="8" spans="1:16" s="10" customFormat="1" ht="16.2" thickBot="1" x14ac:dyDescent="0.35">
      <c r="B8" s="47" t="s">
        <v>16</v>
      </c>
      <c r="C8" s="48"/>
      <c r="D8" s="49"/>
      <c r="E8" s="55">
        <f>SUMIF('Registro de Atendimento'!A2:A100, F1, 'Registro de Atendimento'!D2:D100)</f>
        <v>20</v>
      </c>
    </row>
    <row r="9" spans="1:16" s="10" customFormat="1" ht="15" thickBot="1" x14ac:dyDescent="0.35">
      <c r="B9" s="38" t="s">
        <v>14</v>
      </c>
      <c r="C9" s="26"/>
      <c r="D9" s="26"/>
      <c r="E9" s="56">
        <f>SUMIF('Registro de Atendimento'!A2:A100, F1, 'Registro de Atendimento'!M2:M100)</f>
        <v>240000</v>
      </c>
    </row>
    <row r="10" spans="1:16" s="10" customFormat="1" ht="15" thickBot="1" x14ac:dyDescent="0.35"/>
    <row r="11" spans="1:16" s="10" customFormat="1" x14ac:dyDescent="0.3">
      <c r="B11" s="44" t="s">
        <v>25</v>
      </c>
      <c r="C11" s="45"/>
      <c r="D11" s="45"/>
      <c r="E11" s="46"/>
    </row>
    <row r="12" spans="1:16" s="10" customFormat="1" ht="15" thickBot="1" x14ac:dyDescent="0.35">
      <c r="B12" s="52"/>
      <c r="C12" s="53"/>
      <c r="D12" s="53"/>
      <c r="E12" s="54"/>
    </row>
    <row r="13" spans="1:16" s="10" customFormat="1" ht="15" thickBot="1" x14ac:dyDescent="0.35">
      <c r="B13" s="38" t="s">
        <v>26</v>
      </c>
      <c r="C13" s="26"/>
      <c r="D13" s="26"/>
      <c r="E13" s="57">
        <f>SUMIF('Registro de Atendimento'!A:A, F1, 'Registro de Atendimento'!G:G)</f>
        <v>10</v>
      </c>
    </row>
    <row r="14" spans="1:16" s="10" customFormat="1" ht="15" thickBot="1" x14ac:dyDescent="0.35">
      <c r="B14" s="50" t="s">
        <v>27</v>
      </c>
      <c r="C14" s="51"/>
      <c r="D14" s="51"/>
      <c r="E14" s="55">
        <f>SUMIF('Registro de Atendimento'!A:A, F1, 'Registro de Atendimento'!H:H)</f>
        <v>5</v>
      </c>
    </row>
    <row r="15" spans="1:16" s="10" customFormat="1" ht="15" thickBot="1" x14ac:dyDescent="0.35">
      <c r="B15" s="38" t="s">
        <v>28</v>
      </c>
      <c r="C15" s="26"/>
      <c r="D15" s="26"/>
      <c r="E15" s="57">
        <f>SUMIF('Registro de Atendimento'!A:A, F1, 'Registro de Atendimento'!I:I)</f>
        <v>5</v>
      </c>
    </row>
    <row r="16" spans="1:16" s="10" customFormat="1" x14ac:dyDescent="0.3">
      <c r="A16" s="43"/>
      <c r="B16" s="43"/>
    </row>
    <row r="17" spans="1:2" s="10" customFormat="1" x14ac:dyDescent="0.3"/>
    <row r="18" spans="1:2" s="10" customFormat="1" x14ac:dyDescent="0.3"/>
    <row r="19" spans="1:2" s="10" customFormat="1" x14ac:dyDescent="0.3">
      <c r="A19" s="43"/>
      <c r="B19" s="43"/>
    </row>
    <row r="20" spans="1:2" s="10" customFormat="1" x14ac:dyDescent="0.3">
      <c r="B20" s="43"/>
    </row>
    <row r="21" spans="1:2" s="10" customFormat="1" x14ac:dyDescent="0.3">
      <c r="A21" s="13" t="s">
        <v>3</v>
      </c>
      <c r="B21" s="13">
        <f>SUMIFS('Registro de Atendimento'!E:E, 'Registro de Atendimento'!A:A, F1, 'Registro de Atendimento'!C:C, E4)</f>
        <v>10</v>
      </c>
    </row>
    <row r="22" spans="1:2" s="10" customFormat="1" x14ac:dyDescent="0.3">
      <c r="A22" s="13" t="s">
        <v>4</v>
      </c>
      <c r="B22" s="13">
        <f>SUMIFS('Registro de Atendimento'!F:F, 'Registro de Atendimento'!A:A, F1, 'Registro de Atendimento'!C:C, E4)</f>
        <v>10</v>
      </c>
    </row>
    <row r="23" spans="1:2" s="10" customFormat="1" x14ac:dyDescent="0.3">
      <c r="A23" s="13"/>
      <c r="B23" s="13"/>
    </row>
    <row r="24" spans="1:2" s="10" customFormat="1" x14ac:dyDescent="0.3">
      <c r="A24" s="13" t="s">
        <v>5</v>
      </c>
      <c r="B24" s="13">
        <f>SUMIFS('Registro de Atendimento'!J:J, 'Registro de Atendimento'!A:A, F1, 'Registro de Atendimento'!C:C, E4)</f>
        <v>5</v>
      </c>
    </row>
    <row r="25" spans="1:2" s="10" customFormat="1" x14ac:dyDescent="0.3">
      <c r="A25" s="13" t="s">
        <v>6</v>
      </c>
      <c r="B25" s="13">
        <f>SUMIFS('Registro de Atendimento'!K:K, 'Registro de Atendimento'!A:A, F1, 'Registro de Atendimento'!C:C, E4)</f>
        <v>15</v>
      </c>
    </row>
  </sheetData>
  <mergeCells count="10">
    <mergeCell ref="B11:E11"/>
    <mergeCell ref="B13:D13"/>
    <mergeCell ref="B14:D14"/>
    <mergeCell ref="B15:D15"/>
    <mergeCell ref="B4:D4"/>
    <mergeCell ref="B9:D9"/>
    <mergeCell ref="B6:E6"/>
    <mergeCell ref="A1:D1"/>
    <mergeCell ref="H4:I4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C16487-A6BC-4F9A-9F50-35467E244A97}">
          <x14:formula1>
            <xm:f>'Registro de Atendimento'!$A$2:$A$30</xm:f>
          </x14:formula1>
          <xm:sqref>F1</xm:sqref>
        </x14:dataValidation>
        <x14:dataValidation type="list" allowBlank="1" showInputMessage="1" showErrorMessage="1" xr:uid="{9CB39342-A8E0-41C7-B302-15823DBD848B}">
          <x14:formula1>
            <xm:f>'Registro de Atendimento'!$C:$C</xm:f>
          </x14:formula1>
          <xm:sqref>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Registro de Atendimento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Bertochi</dc:creator>
  <cp:lastModifiedBy>Matheus Bertochi</cp:lastModifiedBy>
  <dcterms:created xsi:type="dcterms:W3CDTF">2025-03-20T16:18:57Z</dcterms:created>
  <dcterms:modified xsi:type="dcterms:W3CDTF">2025-03-24T20:30:35Z</dcterms:modified>
</cp:coreProperties>
</file>