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fe\3 bimestre\3b\"/>
    </mc:Choice>
  </mc:AlternateContent>
  <bookViews>
    <workbookView xWindow="0" yWindow="450" windowWidth="14370" windowHeight="7530"/>
  </bookViews>
  <sheets>
    <sheet name="Plan1" sheetId="1" r:id="rId1"/>
  </sheets>
  <externalReferences>
    <externalReference r:id="rId2"/>
  </externalReferences>
  <definedNames>
    <definedName name="Lucro">Plan1!$H$5:$H$24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E5" i="1"/>
  <c r="H5" i="1"/>
  <c r="F6" i="1"/>
  <c r="G6" i="1"/>
  <c r="E6" i="1"/>
  <c r="H6" i="1"/>
  <c r="F7" i="1"/>
  <c r="G7" i="1"/>
  <c r="E7" i="1"/>
  <c r="H7" i="1"/>
  <c r="F8" i="1"/>
  <c r="G8" i="1"/>
  <c r="E8" i="1"/>
  <c r="H8" i="1"/>
  <c r="F9" i="1"/>
  <c r="G9" i="1"/>
  <c r="E9" i="1"/>
  <c r="H9" i="1"/>
  <c r="F10" i="1"/>
  <c r="G10" i="1"/>
  <c r="E10" i="1"/>
  <c r="H10" i="1"/>
  <c r="F11" i="1"/>
  <c r="G11" i="1"/>
  <c r="E11" i="1"/>
  <c r="H11" i="1"/>
  <c r="F12" i="1"/>
  <c r="G12" i="1"/>
  <c r="E12" i="1"/>
  <c r="H12" i="1"/>
  <c r="F13" i="1"/>
  <c r="G13" i="1"/>
  <c r="E13" i="1"/>
  <c r="H13" i="1"/>
  <c r="F14" i="1"/>
  <c r="G14" i="1"/>
  <c r="E14" i="1"/>
  <c r="H14" i="1"/>
  <c r="F15" i="1"/>
  <c r="G15" i="1"/>
  <c r="E15" i="1"/>
  <c r="H15" i="1"/>
  <c r="F16" i="1"/>
  <c r="G16" i="1"/>
  <c r="E16" i="1"/>
  <c r="H16" i="1"/>
  <c r="F17" i="1"/>
  <c r="G17" i="1"/>
  <c r="E17" i="1"/>
  <c r="H17" i="1"/>
  <c r="F18" i="1"/>
  <c r="G18" i="1"/>
  <c r="E18" i="1"/>
  <c r="H18" i="1"/>
  <c r="F19" i="1"/>
  <c r="G19" i="1"/>
  <c r="E19" i="1"/>
  <c r="H19" i="1"/>
  <c r="F20" i="1"/>
  <c r="G20" i="1"/>
  <c r="E20" i="1"/>
  <c r="H20" i="1"/>
  <c r="F21" i="1"/>
  <c r="G21" i="1"/>
  <c r="E21" i="1"/>
  <c r="H21" i="1"/>
  <c r="F22" i="1"/>
  <c r="G22" i="1"/>
  <c r="E22" i="1"/>
  <c r="H22" i="1"/>
  <c r="F23" i="1"/>
  <c r="G23" i="1"/>
  <c r="E23" i="1"/>
  <c r="H23" i="1"/>
  <c r="F24" i="1"/>
  <c r="G24" i="1"/>
  <c r="E24" i="1"/>
  <c r="H24" i="1"/>
  <c r="K28" i="1"/>
  <c r="K2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J28" i="1"/>
  <c r="H30" i="1"/>
  <c r="H29" i="1"/>
  <c r="H28" i="1"/>
  <c r="H27" i="1"/>
  <c r="G30" i="1"/>
  <c r="G29" i="1"/>
  <c r="G28" i="1"/>
  <c r="G27" i="1"/>
  <c r="F30" i="1"/>
  <c r="F29" i="1"/>
  <c r="F28" i="1"/>
  <c r="F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J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<sst xmlns="http://schemas.openxmlformats.org/spreadsheetml/2006/main" count="84" uniqueCount="63">
  <si>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</si>
  <si>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</si>
  <si>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</si>
  <si>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</si>
  <si>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</si>
  <si>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</si>
  <si>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</si>
  <si>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</si>
  <si>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</si>
  <si>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</si>
  <si>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</si>
  <si>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</si>
  <si>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</si>
  <si>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</si>
  <si>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</si>
  <si>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</si>
  <si>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</si>
  <si>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Validade de Produtos em Estoque - Alimentos</t>
  </si>
  <si>
    <t>DADOS</t>
  </si>
  <si>
    <t>Código</t>
  </si>
  <si>
    <t>Produto</t>
  </si>
  <si>
    <t>Unidade
Medida</t>
  </si>
  <si>
    <t>Qtde em 
Estoque</t>
  </si>
  <si>
    <t>Preço 
de Custo</t>
  </si>
  <si>
    <t>Preço 
de Venda</t>
  </si>
  <si>
    <t>Lucro</t>
  </si>
  <si>
    <t>Data de 
Validade</t>
  </si>
  <si>
    <t>Qtde Dias p/ Vencer</t>
  </si>
  <si>
    <t>Sal</t>
  </si>
  <si>
    <t>sc</t>
  </si>
  <si>
    <t>Arroz</t>
  </si>
  <si>
    <t>Feijão</t>
  </si>
  <si>
    <t>Açucar</t>
  </si>
  <si>
    <t>Farinha</t>
  </si>
  <si>
    <t>Leite</t>
  </si>
  <si>
    <t>cx</t>
  </si>
  <si>
    <t>Óleo</t>
  </si>
  <si>
    <t>lt</t>
  </si>
  <si>
    <t>Bolacha</t>
  </si>
  <si>
    <t>pct</t>
  </si>
  <si>
    <t>Refrigerante</t>
  </si>
  <si>
    <t>un</t>
  </si>
  <si>
    <t>Iogurte</t>
  </si>
  <si>
    <t>Milho</t>
  </si>
  <si>
    <t>Ervilha</t>
  </si>
  <si>
    <t>Ovo</t>
  </si>
  <si>
    <t>dz</t>
  </si>
  <si>
    <t>Adoçante</t>
  </si>
  <si>
    <t>Suco</t>
  </si>
  <si>
    <t>Requeijão</t>
  </si>
  <si>
    <t>Café</t>
  </si>
  <si>
    <t>Achocolatado</t>
  </si>
  <si>
    <t>Queijo</t>
  </si>
  <si>
    <t>Presunto</t>
  </si>
  <si>
    <t>Custo</t>
  </si>
  <si>
    <t>Venda</t>
  </si>
  <si>
    <t>Total</t>
  </si>
  <si>
    <t>Média</t>
  </si>
  <si>
    <t>Maior Valor</t>
  </si>
  <si>
    <t>Menor Valor</t>
  </si>
  <si>
    <t>R$:300,00</t>
  </si>
  <si>
    <t>cont.se</t>
  </si>
  <si>
    <t>somase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</si>
</sst>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000"/>
    <numFmt numFmtId="165" formatCode="_(&quot;R$&quot;* #,##0.00_);_(&quot;R$&quot;* \(#,##0.00\);_(&quot;R$&quot;* &quot;-&quot;??_);_(@_)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8" fillId="0" borderId="1" xfId="0" applyNumberFormat="1" applyFon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44" fontId="8" fillId="0" borderId="4" xfId="1" applyFont="1" applyBorder="1"/>
    <xf numFmtId="14" fontId="8" fillId="0" borderId="4" xfId="0" applyNumberFormat="1" applyFont="1" applyBorder="1"/>
    <xf numFmtId="4" fontId="8" fillId="0" borderId="4" xfId="0" applyNumberFormat="1" applyFont="1" applyBorder="1"/>
    <xf numFmtId="0" fontId="0" fillId="0" borderId="4" xfId="0" applyNumberFormat="1" applyBorder="1"/>
    <xf numFmtId="0" fontId="0" fillId="0" borderId="4" xfId="0" applyBorder="1"/>
    <xf numFmtId="166" fontId="0" fillId="0" borderId="0" xfId="0" applyNumberFormat="1"/>
    <xf numFmtId="164" fontId="8" fillId="0" borderId="4" xfId="0" applyNumberFormat="1" applyFont="1" applyBorder="1"/>
    <xf numFmtId="0" fontId="8" fillId="0" borderId="4" xfId="0" applyFont="1" applyFill="1" applyBorder="1"/>
    <xf numFmtId="14" fontId="8" fillId="0" borderId="4" xfId="0" applyNumberFormat="1" applyFont="1" applyBorder="1" applyAlignment="1">
      <alignment horizontal="center"/>
    </xf>
    <xf numFmtId="164" fontId="8" fillId="0" borderId="0" xfId="0" applyNumberFormat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44" fontId="8" fillId="0" borderId="0" xfId="1" applyFont="1" applyBorder="1"/>
    <xf numFmtId="1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/>
    <xf numFmtId="0" fontId="0" fillId="0" borderId="0" xfId="0" applyNumberFormat="1" applyBorder="1"/>
    <xf numFmtId="165" fontId="0" fillId="0" borderId="6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5" fontId="2" fillId="3" borderId="4" xfId="0" applyNumberFormat="1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4" xfId="0" applyFill="1" applyBorder="1"/>
  </cellXfs>
  <cellStyles count="2">
    <cellStyle name="Moeda" xfId="1" builtinId="4"/>
    <cellStyle name="Normal" xfId="0" builtinId="0"/>
  </cellStyles>
  <dxfs count="1"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la1_bas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mentos"/>
      <sheetName val="Dados"/>
    </sheetNames>
    <sheetDataSet>
      <sheetData sheetId="0" refreshError="1"/>
      <sheetData sheetId="1">
        <row r="4">
          <cell r="B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4" workbookViewId="0">
      <selection activeCell="J28" sqref="J28"/>
    </sheetView>
  </sheetViews>
  <sheetFormatPr defaultRowHeight="15" x14ac:dyDescent="0.25"/>
  <cols>
    <col min="7" max="7" width="9.140625" customWidth="1"/>
    <col min="8" max="8" width="10.140625" bestFit="1" customWidth="1"/>
    <col min="9" max="9" width="11.140625" customWidth="1"/>
    <col min="19" max="19" width="9.85546875" bestFit="1" customWidth="1"/>
  </cols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  <c r="R1" s="2" t="s">
        <v>15</v>
      </c>
      <c r="S1" s="1" t="s">
        <v>16</v>
      </c>
    </row>
    <row r="2" spans="1:19" ht="18.75" x14ac:dyDescent="0.3">
      <c r="A2" s="3"/>
      <c r="B2" s="42" t="s">
        <v>17</v>
      </c>
      <c r="C2" s="43"/>
      <c r="D2" s="43"/>
      <c r="E2" s="43"/>
      <c r="F2" s="43"/>
      <c r="G2" s="43"/>
      <c r="H2" s="43"/>
      <c r="I2" s="44"/>
      <c r="J2" s="4"/>
      <c r="K2" s="38">
        <f ca="1">TODAY()</f>
        <v>42642</v>
      </c>
    </row>
    <row r="3" spans="1:19" x14ac:dyDescent="0.25">
      <c r="A3" s="3"/>
      <c r="N3" s="45" t="s">
        <v>18</v>
      </c>
      <c r="O3" s="46"/>
      <c r="P3" s="46"/>
      <c r="Q3" s="46"/>
      <c r="R3" s="46"/>
      <c r="S3" s="47"/>
    </row>
    <row r="4" spans="1:19" ht="24" x14ac:dyDescent="0.25">
      <c r="A4" s="3"/>
      <c r="B4" s="34" t="s">
        <v>19</v>
      </c>
      <c r="C4" s="35" t="s">
        <v>20</v>
      </c>
      <c r="D4" s="36" t="s">
        <v>21</v>
      </c>
      <c r="E4" s="36" t="s">
        <v>22</v>
      </c>
      <c r="F4" s="36" t="s">
        <v>23</v>
      </c>
      <c r="G4" s="36" t="s">
        <v>24</v>
      </c>
      <c r="H4" s="35" t="s">
        <v>25</v>
      </c>
      <c r="I4" s="36" t="s">
        <v>26</v>
      </c>
      <c r="J4" s="36" t="s">
        <v>60</v>
      </c>
      <c r="K4" s="36" t="s">
        <v>27</v>
      </c>
      <c r="L4" s="5"/>
      <c r="M4" s="5"/>
      <c r="N4" s="34" t="s">
        <v>19</v>
      </c>
      <c r="O4" s="35" t="s">
        <v>20</v>
      </c>
      <c r="P4" s="36" t="s">
        <v>22</v>
      </c>
      <c r="Q4" s="36" t="s">
        <v>21</v>
      </c>
      <c r="R4" s="36" t="s">
        <v>23</v>
      </c>
      <c r="S4" s="36" t="s">
        <v>26</v>
      </c>
    </row>
    <row r="5" spans="1:19" x14ac:dyDescent="0.25">
      <c r="A5" s="3"/>
      <c r="B5" s="6">
        <v>1</v>
      </c>
      <c r="C5" s="7" t="str">
        <f>IF(B5="","",VLOOKUP(B5,$N$6:$R$25,2))</f>
        <v>Sal</v>
      </c>
      <c r="D5" s="8" t="str">
        <f>IF(B5="","",VLOOKUP(B5,$N$6:$R$25,4))</f>
        <v>sc</v>
      </c>
      <c r="E5" s="8">
        <f>IF(B5="","",VLOOKUP(B5,$N$6:$R$25,3))</f>
        <v>15</v>
      </c>
      <c r="F5" s="9">
        <f>IF(B5="","",VLOOKUP(B5,$N$6:$R$25,5))</f>
        <v>1.5</v>
      </c>
      <c r="G5" s="9">
        <f>IF(B5="","",(F5+(F5*60%)))</f>
        <v>2.4</v>
      </c>
      <c r="H5" s="9">
        <f>IF(B5="","",((G5-F5)*E5))</f>
        <v>13.499999999999998</v>
      </c>
      <c r="I5" s="10">
        <f>IF(B5="","",VLOOKUP(B5,$N$6:$S$25,6))</f>
        <v>41963</v>
      </c>
      <c r="J5" s="11">
        <f>IF(B5="","",SUM(H5+$L$6))</f>
        <v>13.499999999999998</v>
      </c>
      <c r="K5" s="12">
        <f ca="1">IF(B5="","",(I5-$K$2))</f>
        <v>-679</v>
      </c>
      <c r="N5" s="6"/>
      <c r="O5" s="13"/>
      <c r="P5" s="8"/>
      <c r="Q5" s="13"/>
      <c r="R5" s="13"/>
      <c r="S5" s="13"/>
    </row>
    <row r="6" spans="1:19" x14ac:dyDescent="0.25">
      <c r="A6" s="3"/>
      <c r="B6" s="6">
        <v>2</v>
      </c>
      <c r="C6" s="7" t="str">
        <f t="shared" ref="C6:C24" si="0">IF(B6="","",VLOOKUP(B6,$N$6:$R$25,2))</f>
        <v>Arroz</v>
      </c>
      <c r="D6" s="8" t="str">
        <f t="shared" ref="D6:D24" si="1">IF(B6="","",VLOOKUP(B6,$N$6:$R$25,4))</f>
        <v>sc</v>
      </c>
      <c r="E6" s="8">
        <f t="shared" ref="E6:E24" si="2">IF(B6="","",VLOOKUP(B6,$N$6:$R$25,3))</f>
        <v>20</v>
      </c>
      <c r="F6" s="9">
        <f t="shared" ref="F6:F24" si="3">IF(B6="","",VLOOKUP(B6,$N$6:$R$25,5))</f>
        <v>7.5</v>
      </c>
      <c r="G6" s="9">
        <f t="shared" ref="G6:G24" si="4">IF(B6="","",(F6+(F6*60%)))</f>
        <v>12</v>
      </c>
      <c r="H6" s="9">
        <f t="shared" ref="H6:H24" si="5">IF(B6="","",((G6-F6)*E6))</f>
        <v>90</v>
      </c>
      <c r="I6" s="10">
        <f t="shared" ref="I6:I24" si="6">IF(B6="","",VLOOKUP(B6,$N$6:$S$25,6))</f>
        <v>42587</v>
      </c>
      <c r="J6" s="11">
        <f t="shared" ref="J6:J24" si="7">IF(B6="","",SUM(H6+$L$6))</f>
        <v>90</v>
      </c>
      <c r="K6" s="12">
        <f t="shared" ref="K6:K24" ca="1" si="8">IF(B6="","",(I6-$K$2))</f>
        <v>-55</v>
      </c>
      <c r="L6" s="14"/>
      <c r="N6" s="6">
        <v>1</v>
      </c>
      <c r="O6" s="7" t="s">
        <v>28</v>
      </c>
      <c r="P6" s="8">
        <v>15</v>
      </c>
      <c r="Q6" s="8" t="s">
        <v>29</v>
      </c>
      <c r="R6" s="9">
        <v>1.5</v>
      </c>
      <c r="S6" s="10">
        <v>41963</v>
      </c>
    </row>
    <row r="7" spans="1:19" x14ac:dyDescent="0.25">
      <c r="A7" s="3"/>
      <c r="B7" s="6">
        <v>3</v>
      </c>
      <c r="C7" s="7" t="str">
        <f t="shared" si="0"/>
        <v>Feijão</v>
      </c>
      <c r="D7" s="8" t="str">
        <f t="shared" si="1"/>
        <v>sc</v>
      </c>
      <c r="E7" s="8">
        <f t="shared" si="2"/>
        <v>28</v>
      </c>
      <c r="F7" s="9">
        <f t="shared" si="3"/>
        <v>1.8</v>
      </c>
      <c r="G7" s="9">
        <f t="shared" si="4"/>
        <v>2.88</v>
      </c>
      <c r="H7" s="9">
        <f t="shared" si="5"/>
        <v>30.239999999999995</v>
      </c>
      <c r="I7" s="10">
        <f t="shared" si="6"/>
        <v>42403</v>
      </c>
      <c r="J7" s="11">
        <f t="shared" si="7"/>
        <v>30.239999999999995</v>
      </c>
      <c r="K7" s="12">
        <f t="shared" ca="1" si="8"/>
        <v>-239</v>
      </c>
      <c r="N7" s="6">
        <v>2</v>
      </c>
      <c r="O7" s="7" t="s">
        <v>30</v>
      </c>
      <c r="P7" s="8">
        <v>20</v>
      </c>
      <c r="Q7" s="8" t="s">
        <v>29</v>
      </c>
      <c r="R7" s="9">
        <v>7.5</v>
      </c>
      <c r="S7" s="10">
        <v>42587</v>
      </c>
    </row>
    <row r="8" spans="1:19" x14ac:dyDescent="0.25">
      <c r="A8" s="3"/>
      <c r="B8" s="6">
        <v>4</v>
      </c>
      <c r="C8" s="7" t="str">
        <f t="shared" si="0"/>
        <v>Açucar</v>
      </c>
      <c r="D8" s="8" t="str">
        <f t="shared" si="1"/>
        <v>sc</v>
      </c>
      <c r="E8" s="8">
        <f t="shared" si="2"/>
        <v>19</v>
      </c>
      <c r="F8" s="9">
        <f t="shared" si="3"/>
        <v>0.6</v>
      </c>
      <c r="G8" s="9">
        <f t="shared" si="4"/>
        <v>0.96</v>
      </c>
      <c r="H8" s="9">
        <f t="shared" si="5"/>
        <v>6.84</v>
      </c>
      <c r="I8" s="10">
        <f t="shared" si="6"/>
        <v>42718</v>
      </c>
      <c r="J8" s="11">
        <f t="shared" si="7"/>
        <v>6.84</v>
      </c>
      <c r="K8" s="12">
        <f t="shared" ca="1" si="8"/>
        <v>76</v>
      </c>
      <c r="N8" s="6">
        <v>3</v>
      </c>
      <c r="O8" s="7" t="s">
        <v>31</v>
      </c>
      <c r="P8" s="8">
        <v>28</v>
      </c>
      <c r="Q8" s="8" t="s">
        <v>29</v>
      </c>
      <c r="R8" s="9">
        <v>1.8</v>
      </c>
      <c r="S8" s="10">
        <v>42403</v>
      </c>
    </row>
    <row r="9" spans="1:19" x14ac:dyDescent="0.25">
      <c r="A9" s="3"/>
      <c r="B9" s="6">
        <v>5</v>
      </c>
      <c r="C9" s="7" t="str">
        <f t="shared" si="0"/>
        <v>Farinha</v>
      </c>
      <c r="D9" s="8" t="str">
        <f t="shared" si="1"/>
        <v>sc</v>
      </c>
      <c r="E9" s="8">
        <f t="shared" si="2"/>
        <v>10</v>
      </c>
      <c r="F9" s="9">
        <f t="shared" si="3"/>
        <v>0.8</v>
      </c>
      <c r="G9" s="9">
        <f t="shared" si="4"/>
        <v>1.28</v>
      </c>
      <c r="H9" s="9">
        <f t="shared" si="5"/>
        <v>4.8</v>
      </c>
      <c r="I9" s="10">
        <f t="shared" si="6"/>
        <v>42661</v>
      </c>
      <c r="J9" s="11">
        <f t="shared" si="7"/>
        <v>4.8</v>
      </c>
      <c r="K9" s="12">
        <f t="shared" ca="1" si="8"/>
        <v>19</v>
      </c>
      <c r="N9" s="6">
        <v>4</v>
      </c>
      <c r="O9" s="7" t="s">
        <v>32</v>
      </c>
      <c r="P9" s="8">
        <v>19</v>
      </c>
      <c r="Q9" s="8" t="s">
        <v>29</v>
      </c>
      <c r="R9" s="9">
        <v>0.6</v>
      </c>
      <c r="S9" s="10">
        <v>42718</v>
      </c>
    </row>
    <row r="10" spans="1:19" x14ac:dyDescent="0.25">
      <c r="A10" s="3"/>
      <c r="B10" s="6">
        <v>6</v>
      </c>
      <c r="C10" s="7" t="str">
        <f t="shared" si="0"/>
        <v>Leite</v>
      </c>
      <c r="D10" s="8" t="str">
        <f t="shared" si="1"/>
        <v>cx</v>
      </c>
      <c r="E10" s="8">
        <f t="shared" si="2"/>
        <v>40</v>
      </c>
      <c r="F10" s="9">
        <f t="shared" si="3"/>
        <v>0.9</v>
      </c>
      <c r="G10" s="9">
        <f t="shared" si="4"/>
        <v>1.44</v>
      </c>
      <c r="H10" s="9">
        <f t="shared" si="5"/>
        <v>21.599999999999998</v>
      </c>
      <c r="I10" s="10">
        <f t="shared" si="6"/>
        <v>42657</v>
      </c>
      <c r="J10" s="11">
        <f t="shared" si="7"/>
        <v>21.599999999999998</v>
      </c>
      <c r="K10" s="12">
        <f t="shared" ca="1" si="8"/>
        <v>15</v>
      </c>
      <c r="N10" s="6">
        <v>5</v>
      </c>
      <c r="O10" s="7" t="s">
        <v>33</v>
      </c>
      <c r="P10" s="8">
        <v>10</v>
      </c>
      <c r="Q10" s="8" t="s">
        <v>29</v>
      </c>
      <c r="R10" s="9">
        <v>0.8</v>
      </c>
      <c r="S10" s="10">
        <v>42661</v>
      </c>
    </row>
    <row r="11" spans="1:19" x14ac:dyDescent="0.25">
      <c r="A11" s="3"/>
      <c r="B11" s="6">
        <v>7</v>
      </c>
      <c r="C11" s="7" t="str">
        <f t="shared" si="0"/>
        <v>Óleo</v>
      </c>
      <c r="D11" s="8" t="str">
        <f t="shared" si="1"/>
        <v>lt</v>
      </c>
      <c r="E11" s="8">
        <f t="shared" si="2"/>
        <v>8</v>
      </c>
      <c r="F11" s="9">
        <f t="shared" si="3"/>
        <v>1.2</v>
      </c>
      <c r="G11" s="9">
        <f t="shared" si="4"/>
        <v>1.92</v>
      </c>
      <c r="H11" s="9">
        <f t="shared" si="5"/>
        <v>5.76</v>
      </c>
      <c r="I11" s="10">
        <f t="shared" si="6"/>
        <v>42394</v>
      </c>
      <c r="J11" s="11">
        <f t="shared" si="7"/>
        <v>5.76</v>
      </c>
      <c r="K11" s="12">
        <f t="shared" ca="1" si="8"/>
        <v>-248</v>
      </c>
      <c r="N11" s="6">
        <v>6</v>
      </c>
      <c r="O11" s="7" t="s">
        <v>34</v>
      </c>
      <c r="P11" s="8">
        <v>40</v>
      </c>
      <c r="Q11" s="8" t="s">
        <v>35</v>
      </c>
      <c r="R11" s="9">
        <v>0.9</v>
      </c>
      <c r="S11" s="10">
        <v>42657</v>
      </c>
    </row>
    <row r="12" spans="1:19" x14ac:dyDescent="0.25">
      <c r="A12" s="3"/>
      <c r="B12" s="6">
        <v>8</v>
      </c>
      <c r="C12" s="7" t="str">
        <f t="shared" si="0"/>
        <v>Bolacha</v>
      </c>
      <c r="D12" s="8" t="str">
        <f t="shared" si="1"/>
        <v>pct</v>
      </c>
      <c r="E12" s="8">
        <f t="shared" si="2"/>
        <v>22</v>
      </c>
      <c r="F12" s="9">
        <f t="shared" si="3"/>
        <v>0.7</v>
      </c>
      <c r="G12" s="9">
        <f t="shared" si="4"/>
        <v>1.1199999999999999</v>
      </c>
      <c r="H12" s="9">
        <f t="shared" si="5"/>
        <v>9.2399999999999984</v>
      </c>
      <c r="I12" s="10">
        <f t="shared" si="6"/>
        <v>42459</v>
      </c>
      <c r="J12" s="11">
        <f t="shared" si="7"/>
        <v>9.2399999999999984</v>
      </c>
      <c r="K12" s="12">
        <f t="shared" ca="1" si="8"/>
        <v>-183</v>
      </c>
      <c r="N12" s="6">
        <v>7</v>
      </c>
      <c r="O12" s="7" t="s">
        <v>36</v>
      </c>
      <c r="P12" s="8">
        <v>8</v>
      </c>
      <c r="Q12" s="8" t="s">
        <v>37</v>
      </c>
      <c r="R12" s="9">
        <v>1.2</v>
      </c>
      <c r="S12" s="10">
        <v>42394</v>
      </c>
    </row>
    <row r="13" spans="1:19" x14ac:dyDescent="0.25">
      <c r="A13" s="3"/>
      <c r="B13" s="6">
        <v>9</v>
      </c>
      <c r="C13" s="7" t="str">
        <f t="shared" si="0"/>
        <v>Refrigerante</v>
      </c>
      <c r="D13" s="8" t="str">
        <f t="shared" si="1"/>
        <v>un</v>
      </c>
      <c r="E13" s="8">
        <f t="shared" si="2"/>
        <v>15</v>
      </c>
      <c r="F13" s="9">
        <f t="shared" si="3"/>
        <v>1.1000000000000001</v>
      </c>
      <c r="G13" s="9">
        <f t="shared" si="4"/>
        <v>1.7600000000000002</v>
      </c>
      <c r="H13" s="9">
        <f t="shared" si="5"/>
        <v>9.9000000000000021</v>
      </c>
      <c r="I13" s="10">
        <f t="shared" si="6"/>
        <v>42716</v>
      </c>
      <c r="J13" s="11">
        <f t="shared" si="7"/>
        <v>9.9000000000000021</v>
      </c>
      <c r="K13" s="12">
        <f t="shared" ca="1" si="8"/>
        <v>74</v>
      </c>
      <c r="N13" s="6">
        <v>8</v>
      </c>
      <c r="O13" s="7" t="s">
        <v>38</v>
      </c>
      <c r="P13" s="8">
        <v>22</v>
      </c>
      <c r="Q13" s="8" t="s">
        <v>39</v>
      </c>
      <c r="R13" s="9">
        <v>0.7</v>
      </c>
      <c r="S13" s="10">
        <v>42459</v>
      </c>
    </row>
    <row r="14" spans="1:19" x14ac:dyDescent="0.25">
      <c r="A14" s="3"/>
      <c r="B14" s="6">
        <v>10</v>
      </c>
      <c r="C14" s="7" t="str">
        <f t="shared" si="0"/>
        <v>Iogurte</v>
      </c>
      <c r="D14" s="8" t="str">
        <f t="shared" si="1"/>
        <v>un</v>
      </c>
      <c r="E14" s="8">
        <f t="shared" si="2"/>
        <v>16</v>
      </c>
      <c r="F14" s="9">
        <f t="shared" si="3"/>
        <v>1.3</v>
      </c>
      <c r="G14" s="9">
        <f t="shared" si="4"/>
        <v>2.08</v>
      </c>
      <c r="H14" s="9">
        <f t="shared" si="5"/>
        <v>12.48</v>
      </c>
      <c r="I14" s="10">
        <f t="shared" si="6"/>
        <v>42658</v>
      </c>
      <c r="J14" s="11">
        <f t="shared" si="7"/>
        <v>12.48</v>
      </c>
      <c r="K14" s="12">
        <f t="shared" ca="1" si="8"/>
        <v>16</v>
      </c>
      <c r="N14" s="6">
        <v>9</v>
      </c>
      <c r="O14" s="7" t="s">
        <v>40</v>
      </c>
      <c r="P14" s="8">
        <v>15</v>
      </c>
      <c r="Q14" s="8" t="s">
        <v>41</v>
      </c>
      <c r="R14" s="9">
        <v>1.1000000000000001</v>
      </c>
      <c r="S14" s="10">
        <v>42716</v>
      </c>
    </row>
    <row r="15" spans="1:19" x14ac:dyDescent="0.25">
      <c r="A15" s="3"/>
      <c r="B15" s="6">
        <v>11</v>
      </c>
      <c r="C15" s="7" t="str">
        <f t="shared" si="0"/>
        <v>Milho</v>
      </c>
      <c r="D15" s="8" t="str">
        <f t="shared" si="1"/>
        <v>lt</v>
      </c>
      <c r="E15" s="8">
        <f t="shared" si="2"/>
        <v>23</v>
      </c>
      <c r="F15" s="9">
        <f t="shared" si="3"/>
        <v>0.3</v>
      </c>
      <c r="G15" s="9">
        <f t="shared" si="4"/>
        <v>0.48</v>
      </c>
      <c r="H15" s="9">
        <f t="shared" si="5"/>
        <v>4.1399999999999997</v>
      </c>
      <c r="I15" s="10">
        <f t="shared" si="6"/>
        <v>42408</v>
      </c>
      <c r="J15" s="11">
        <f t="shared" si="7"/>
        <v>4.1399999999999997</v>
      </c>
      <c r="K15" s="12">
        <f t="shared" ca="1" si="8"/>
        <v>-234</v>
      </c>
      <c r="N15" s="6">
        <v>10</v>
      </c>
      <c r="O15" s="7" t="s">
        <v>42</v>
      </c>
      <c r="P15" s="8">
        <v>16</v>
      </c>
      <c r="Q15" s="8" t="s">
        <v>41</v>
      </c>
      <c r="R15" s="9">
        <v>1.3</v>
      </c>
      <c r="S15" s="10">
        <v>42658</v>
      </c>
    </row>
    <row r="16" spans="1:19" x14ac:dyDescent="0.25">
      <c r="A16" s="3"/>
      <c r="B16" s="6">
        <v>12</v>
      </c>
      <c r="C16" s="7" t="str">
        <f t="shared" si="0"/>
        <v>Ervilha</v>
      </c>
      <c r="D16" s="8" t="str">
        <f t="shared" si="1"/>
        <v>lt</v>
      </c>
      <c r="E16" s="8">
        <f t="shared" si="2"/>
        <v>30</v>
      </c>
      <c r="F16" s="9">
        <f t="shared" si="3"/>
        <v>0.4</v>
      </c>
      <c r="G16" s="9">
        <f t="shared" si="4"/>
        <v>0.64</v>
      </c>
      <c r="H16" s="9">
        <f t="shared" si="5"/>
        <v>7.1999999999999993</v>
      </c>
      <c r="I16" s="10">
        <f t="shared" si="6"/>
        <v>42694</v>
      </c>
      <c r="J16" s="11">
        <f t="shared" si="7"/>
        <v>7.1999999999999993</v>
      </c>
      <c r="K16" s="12">
        <f t="shared" ca="1" si="8"/>
        <v>52</v>
      </c>
      <c r="N16" s="6">
        <v>11</v>
      </c>
      <c r="O16" s="7" t="s">
        <v>43</v>
      </c>
      <c r="P16" s="8">
        <v>23</v>
      </c>
      <c r="Q16" s="8" t="s">
        <v>37</v>
      </c>
      <c r="R16" s="9">
        <v>0.3</v>
      </c>
      <c r="S16" s="10">
        <v>42408</v>
      </c>
    </row>
    <row r="17" spans="1:19" x14ac:dyDescent="0.25">
      <c r="A17" s="3"/>
      <c r="B17" s="6">
        <v>13</v>
      </c>
      <c r="C17" s="7" t="str">
        <f t="shared" si="0"/>
        <v>Ovo</v>
      </c>
      <c r="D17" s="8" t="str">
        <f t="shared" si="1"/>
        <v>dz</v>
      </c>
      <c r="E17" s="8">
        <f t="shared" si="2"/>
        <v>46</v>
      </c>
      <c r="F17" s="9">
        <f t="shared" si="3"/>
        <v>0.7</v>
      </c>
      <c r="G17" s="9">
        <f t="shared" si="4"/>
        <v>1.1199999999999999</v>
      </c>
      <c r="H17" s="9">
        <f t="shared" si="5"/>
        <v>19.319999999999997</v>
      </c>
      <c r="I17" s="10">
        <f t="shared" si="6"/>
        <v>42657</v>
      </c>
      <c r="J17" s="11">
        <f t="shared" si="7"/>
        <v>19.319999999999997</v>
      </c>
      <c r="K17" s="12">
        <f t="shared" ca="1" si="8"/>
        <v>15</v>
      </c>
      <c r="N17" s="6">
        <v>12</v>
      </c>
      <c r="O17" s="7" t="s">
        <v>44</v>
      </c>
      <c r="P17" s="8">
        <v>30</v>
      </c>
      <c r="Q17" s="8" t="s">
        <v>37</v>
      </c>
      <c r="R17" s="9">
        <v>0.4</v>
      </c>
      <c r="S17" s="10">
        <v>42694</v>
      </c>
    </row>
    <row r="18" spans="1:19" x14ac:dyDescent="0.25">
      <c r="A18" s="3"/>
      <c r="B18" s="15">
        <v>14</v>
      </c>
      <c r="C18" s="7" t="str">
        <f t="shared" si="0"/>
        <v>Adoçante</v>
      </c>
      <c r="D18" s="8" t="str">
        <f t="shared" si="1"/>
        <v>un</v>
      </c>
      <c r="E18" s="8">
        <f t="shared" si="2"/>
        <v>40</v>
      </c>
      <c r="F18" s="9">
        <f t="shared" si="3"/>
        <v>0.9</v>
      </c>
      <c r="G18" s="9">
        <f t="shared" si="4"/>
        <v>1.44</v>
      </c>
      <c r="H18" s="9">
        <f t="shared" si="5"/>
        <v>21.599999999999998</v>
      </c>
      <c r="I18" s="10">
        <f t="shared" si="6"/>
        <v>42612</v>
      </c>
      <c r="J18" s="11">
        <f t="shared" si="7"/>
        <v>21.599999999999998</v>
      </c>
      <c r="K18" s="12">
        <f t="shared" ca="1" si="8"/>
        <v>-30</v>
      </c>
      <c r="N18" s="6">
        <v>13</v>
      </c>
      <c r="O18" s="7" t="s">
        <v>45</v>
      </c>
      <c r="P18" s="8">
        <v>46</v>
      </c>
      <c r="Q18" s="8" t="s">
        <v>46</v>
      </c>
      <c r="R18" s="9">
        <v>0.7</v>
      </c>
      <c r="S18" s="10">
        <v>42657</v>
      </c>
    </row>
    <row r="19" spans="1:19" x14ac:dyDescent="0.25">
      <c r="A19" s="3"/>
      <c r="B19" s="15">
        <v>15</v>
      </c>
      <c r="C19" s="7" t="str">
        <f t="shared" si="0"/>
        <v>Suco</v>
      </c>
      <c r="D19" s="8" t="str">
        <f t="shared" si="1"/>
        <v>pct</v>
      </c>
      <c r="E19" s="8">
        <f t="shared" si="2"/>
        <v>38</v>
      </c>
      <c r="F19" s="9">
        <f t="shared" si="3"/>
        <v>0.3</v>
      </c>
      <c r="G19" s="9">
        <f t="shared" si="4"/>
        <v>0.48</v>
      </c>
      <c r="H19" s="9">
        <f t="shared" si="5"/>
        <v>6.84</v>
      </c>
      <c r="I19" s="10">
        <f t="shared" si="6"/>
        <v>42625</v>
      </c>
      <c r="J19" s="11">
        <f t="shared" si="7"/>
        <v>6.84</v>
      </c>
      <c r="K19" s="12">
        <f t="shared" ca="1" si="8"/>
        <v>-17</v>
      </c>
      <c r="N19" s="15">
        <v>14</v>
      </c>
      <c r="O19" s="16" t="s">
        <v>47</v>
      </c>
      <c r="P19" s="8">
        <v>40</v>
      </c>
      <c r="Q19" s="8" t="s">
        <v>41</v>
      </c>
      <c r="R19" s="9">
        <v>0.9</v>
      </c>
      <c r="S19" s="17">
        <v>42612</v>
      </c>
    </row>
    <row r="20" spans="1:19" x14ac:dyDescent="0.25">
      <c r="A20" s="3"/>
      <c r="B20" s="15">
        <v>16</v>
      </c>
      <c r="C20" s="7" t="str">
        <f t="shared" si="0"/>
        <v>Requeijão</v>
      </c>
      <c r="D20" s="8" t="str">
        <f t="shared" si="1"/>
        <v>un</v>
      </c>
      <c r="E20" s="8">
        <f t="shared" si="2"/>
        <v>25</v>
      </c>
      <c r="F20" s="9">
        <f t="shared" si="3"/>
        <v>1.8</v>
      </c>
      <c r="G20" s="9">
        <f t="shared" si="4"/>
        <v>2.88</v>
      </c>
      <c r="H20" s="9">
        <f t="shared" si="5"/>
        <v>26.999999999999996</v>
      </c>
      <c r="I20" s="10">
        <f t="shared" si="6"/>
        <v>42694</v>
      </c>
      <c r="J20" s="11">
        <f t="shared" si="7"/>
        <v>26.999999999999996</v>
      </c>
      <c r="K20" s="12">
        <f t="shared" ca="1" si="8"/>
        <v>52</v>
      </c>
      <c r="N20" s="15">
        <v>15</v>
      </c>
      <c r="O20" s="16" t="s">
        <v>48</v>
      </c>
      <c r="P20" s="8">
        <v>38</v>
      </c>
      <c r="Q20" s="8" t="s">
        <v>39</v>
      </c>
      <c r="R20" s="9">
        <v>0.3</v>
      </c>
      <c r="S20" s="17">
        <v>42625</v>
      </c>
    </row>
    <row r="21" spans="1:19" x14ac:dyDescent="0.25">
      <c r="A21" s="3"/>
      <c r="B21" s="15">
        <v>17</v>
      </c>
      <c r="C21" s="7" t="str">
        <f t="shared" si="0"/>
        <v>Café</v>
      </c>
      <c r="D21" s="8" t="str">
        <f t="shared" si="1"/>
        <v>pct</v>
      </c>
      <c r="E21" s="8">
        <f t="shared" si="2"/>
        <v>17</v>
      </c>
      <c r="F21" s="9">
        <f t="shared" si="3"/>
        <v>1.5</v>
      </c>
      <c r="G21" s="9">
        <f t="shared" si="4"/>
        <v>2.4</v>
      </c>
      <c r="H21" s="9">
        <f t="shared" si="5"/>
        <v>15.299999999999999</v>
      </c>
      <c r="I21" s="10">
        <f t="shared" si="6"/>
        <v>42468</v>
      </c>
      <c r="J21" s="11">
        <f t="shared" si="7"/>
        <v>15.299999999999999</v>
      </c>
      <c r="K21" s="12">
        <f t="shared" ca="1" si="8"/>
        <v>-174</v>
      </c>
      <c r="N21" s="15">
        <v>16</v>
      </c>
      <c r="O21" s="16" t="s">
        <v>49</v>
      </c>
      <c r="P21" s="8">
        <v>25</v>
      </c>
      <c r="Q21" s="8" t="s">
        <v>41</v>
      </c>
      <c r="R21" s="9">
        <v>1.8</v>
      </c>
      <c r="S21" s="17">
        <v>42694</v>
      </c>
    </row>
    <row r="22" spans="1:19" x14ac:dyDescent="0.25">
      <c r="A22" s="3"/>
      <c r="B22" s="15">
        <v>18</v>
      </c>
      <c r="C22" s="7" t="str">
        <f t="shared" si="0"/>
        <v>Achocolatado</v>
      </c>
      <c r="D22" s="8" t="str">
        <f t="shared" si="1"/>
        <v>un</v>
      </c>
      <c r="E22" s="8">
        <f t="shared" si="2"/>
        <v>42</v>
      </c>
      <c r="F22" s="9">
        <f t="shared" si="3"/>
        <v>1.9</v>
      </c>
      <c r="G22" s="9">
        <f t="shared" si="4"/>
        <v>3.04</v>
      </c>
      <c r="H22" s="9">
        <f t="shared" si="5"/>
        <v>47.88</v>
      </c>
      <c r="I22" s="10">
        <f t="shared" si="6"/>
        <v>42560</v>
      </c>
      <c r="J22" s="11">
        <f t="shared" si="7"/>
        <v>47.88</v>
      </c>
      <c r="K22" s="12">
        <f t="shared" ca="1" si="8"/>
        <v>-82</v>
      </c>
      <c r="N22" s="15">
        <v>17</v>
      </c>
      <c r="O22" s="16" t="s">
        <v>50</v>
      </c>
      <c r="P22" s="8">
        <v>17</v>
      </c>
      <c r="Q22" s="8" t="s">
        <v>39</v>
      </c>
      <c r="R22" s="9">
        <v>1.5</v>
      </c>
      <c r="S22" s="17">
        <v>42468</v>
      </c>
    </row>
    <row r="23" spans="1:19" x14ac:dyDescent="0.25">
      <c r="A23" s="3"/>
      <c r="B23" s="15">
        <v>19</v>
      </c>
      <c r="C23" s="7" t="str">
        <f t="shared" si="0"/>
        <v>Queijo</v>
      </c>
      <c r="D23" s="8" t="str">
        <f t="shared" si="1"/>
        <v>un</v>
      </c>
      <c r="E23" s="8">
        <f t="shared" si="2"/>
        <v>30</v>
      </c>
      <c r="F23" s="9">
        <f t="shared" si="3"/>
        <v>5.4</v>
      </c>
      <c r="G23" s="9">
        <f t="shared" si="4"/>
        <v>8.64</v>
      </c>
      <c r="H23" s="9">
        <f t="shared" si="5"/>
        <v>97.2</v>
      </c>
      <c r="I23" s="10">
        <f t="shared" si="6"/>
        <v>42595</v>
      </c>
      <c r="J23" s="11">
        <f t="shared" si="7"/>
        <v>97.2</v>
      </c>
      <c r="K23" s="12">
        <f t="shared" ca="1" si="8"/>
        <v>-47</v>
      </c>
      <c r="N23" s="15">
        <v>18</v>
      </c>
      <c r="O23" s="16" t="s">
        <v>51</v>
      </c>
      <c r="P23" s="8">
        <v>42</v>
      </c>
      <c r="Q23" s="8" t="s">
        <v>41</v>
      </c>
      <c r="R23" s="9">
        <v>1.9</v>
      </c>
      <c r="S23" s="17">
        <v>42560</v>
      </c>
    </row>
    <row r="24" spans="1:19" x14ac:dyDescent="0.25">
      <c r="A24" s="3"/>
      <c r="B24" s="15">
        <v>20</v>
      </c>
      <c r="C24" s="7" t="str">
        <f t="shared" si="0"/>
        <v>Presunto</v>
      </c>
      <c r="D24" s="8" t="str">
        <f t="shared" si="1"/>
        <v>un</v>
      </c>
      <c r="E24" s="8">
        <f t="shared" si="2"/>
        <v>12</v>
      </c>
      <c r="F24" s="9">
        <f t="shared" si="3"/>
        <v>3.8</v>
      </c>
      <c r="G24" s="9">
        <f t="shared" si="4"/>
        <v>6.08</v>
      </c>
      <c r="H24" s="9">
        <f t="shared" si="5"/>
        <v>27.360000000000003</v>
      </c>
      <c r="I24" s="10">
        <f t="shared" si="6"/>
        <v>42581</v>
      </c>
      <c r="J24" s="11">
        <f t="shared" si="7"/>
        <v>27.360000000000003</v>
      </c>
      <c r="K24" s="12">
        <f t="shared" ca="1" si="8"/>
        <v>-61</v>
      </c>
      <c r="N24" s="15">
        <v>19</v>
      </c>
      <c r="O24" s="16" t="s">
        <v>52</v>
      </c>
      <c r="P24" s="8">
        <v>30</v>
      </c>
      <c r="Q24" s="8" t="s">
        <v>41</v>
      </c>
      <c r="R24" s="9">
        <v>5.4</v>
      </c>
      <c r="S24" s="17">
        <v>42595</v>
      </c>
    </row>
    <row r="25" spans="1:19" x14ac:dyDescent="0.25">
      <c r="A25" s="3"/>
      <c r="B25" s="18"/>
      <c r="C25" s="19"/>
      <c r="D25" s="20"/>
      <c r="E25" s="20"/>
      <c r="F25" s="21"/>
      <c r="G25" s="21"/>
      <c r="H25" s="21"/>
      <c r="I25" s="22"/>
      <c r="J25" s="23"/>
      <c r="K25" s="24"/>
      <c r="N25" s="15">
        <v>20</v>
      </c>
      <c r="O25" s="16" t="s">
        <v>53</v>
      </c>
      <c r="P25" s="8">
        <v>12</v>
      </c>
      <c r="Q25" s="8" t="s">
        <v>41</v>
      </c>
      <c r="R25" s="9">
        <v>3.8</v>
      </c>
      <c r="S25" s="17">
        <v>42581</v>
      </c>
    </row>
    <row r="26" spans="1:19" x14ac:dyDescent="0.25">
      <c r="A26" s="3"/>
      <c r="F26" s="37" t="s">
        <v>54</v>
      </c>
      <c r="G26" s="37" t="s">
        <v>55</v>
      </c>
      <c r="H26" s="37" t="s">
        <v>25</v>
      </c>
    </row>
    <row r="27" spans="1:19" x14ac:dyDescent="0.25">
      <c r="A27" s="3"/>
      <c r="E27" s="39" t="s">
        <v>56</v>
      </c>
      <c r="F27" s="25">
        <f>SUM(F5:F24)</f>
        <v>34.4</v>
      </c>
      <c r="G27" s="26">
        <f>SUM(G5:G24)</f>
        <v>55.040000000000006</v>
      </c>
      <c r="H27" s="27">
        <f>SUM(Lucro)</f>
        <v>478.2</v>
      </c>
      <c r="J27" s="48" t="s">
        <v>61</v>
      </c>
      <c r="K27" s="48" t="s">
        <v>62</v>
      </c>
    </row>
    <row r="28" spans="1:19" x14ac:dyDescent="0.25">
      <c r="A28" s="3"/>
      <c r="E28" s="40" t="s">
        <v>57</v>
      </c>
      <c r="F28" s="28">
        <f>AVERAGE(F5:F24)</f>
        <v>1.72</v>
      </c>
      <c r="G28" s="29">
        <f>AVERAGE(G5:G24)</f>
        <v>2.7520000000000002</v>
      </c>
      <c r="H28" s="30">
        <f>AVERAGE(Lucro)</f>
        <v>23.91</v>
      </c>
      <c r="J28" s="13">
        <f ca="1">COUNTIF(K5:K24,"&lt;7")</f>
        <v>12</v>
      </c>
      <c r="K28" s="13">
        <f>SUMIF(H5:H24,"&lt;30")</f>
        <v>212.88000000000002</v>
      </c>
    </row>
    <row r="29" spans="1:19" x14ac:dyDescent="0.25">
      <c r="A29" s="3"/>
      <c r="E29" s="40" t="s">
        <v>58</v>
      </c>
      <c r="F29" s="28">
        <f>MAX(F5:F24)</f>
        <v>7.5</v>
      </c>
      <c r="G29" s="29">
        <f>MAX(G5:G24)</f>
        <v>12</v>
      </c>
      <c r="H29" s="30">
        <f>MAX(Lucro)</f>
        <v>97.2</v>
      </c>
    </row>
    <row r="30" spans="1:19" x14ac:dyDescent="0.25">
      <c r="A30" s="3"/>
      <c r="E30" s="41" t="s">
        <v>59</v>
      </c>
      <c r="F30" s="31">
        <f>MIN(F5:F24)</f>
        <v>0.3</v>
      </c>
      <c r="G30" s="32">
        <f>MIN(G5:G24)</f>
        <v>0.48</v>
      </c>
      <c r="H30" s="33">
        <f>MIN(Lucro)</f>
        <v>4.1399999999999997</v>
      </c>
    </row>
    <row r="111" spans="2:21" x14ac:dyDescent="0.25">
      <c r="B111">
        <v>2</v>
      </c>
      <c r="C111">
        <v>3</v>
      </c>
      <c r="D111">
        <v>4</v>
      </c>
      <c r="E111">
        <v>5</v>
      </c>
      <c r="F111">
        <v>6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14</v>
      </c>
      <c r="O111">
        <v>15</v>
      </c>
      <c r="P111">
        <v>26</v>
      </c>
      <c r="Q111">
        <v>17</v>
      </c>
      <c r="R111">
        <v>18</v>
      </c>
      <c r="S111">
        <v>19</v>
      </c>
      <c r="T111">
        <v>20</v>
      </c>
      <c r="U111">
        <v>21</v>
      </c>
    </row>
  </sheetData>
  <mergeCells count="2">
    <mergeCell ref="B2:I2"/>
    <mergeCell ref="N3:S3"/>
  </mergeCells>
  <conditionalFormatting sqref="K5:K25">
    <cfRule type="cellIs" dxfId="0" priority="1" stopIfTrue="1" operator="lessThan">
      <formula>7</formula>
    </cfRule>
  </conditionalFormatting>
  <dataValidations count="1">
    <dataValidation type="list" allowBlank="1" showInputMessage="1" showErrorMessage="1" sqref="B5:B24">
      <formula1>$N$6:$N$25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[1]Dados!#REF!</xm:f>
          </x14:formula1>
          <xm:sqref>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Lucro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NIAA</dc:creator>
  <cp:lastModifiedBy>TECPUC</cp:lastModifiedBy>
  <dcterms:created xsi:type="dcterms:W3CDTF">2016-09-14T13:44:15Z</dcterms:created>
  <dcterms:modified xsi:type="dcterms:W3CDTF">2016-09-29T14:53:51Z</dcterms:modified>
</cp:coreProperties>
</file>