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TO PILOTO\PROJETO_MERCEDES\"/>
    </mc:Choice>
  </mc:AlternateContent>
  <xr:revisionPtr revIDLastSave="0" documentId="8_{7A4DC211-2AAA-4C80-BBBB-6460B106A144}" xr6:coauthVersionLast="47" xr6:coauthVersionMax="47" xr10:uidLastSave="{00000000-0000-0000-0000-000000000000}"/>
  <bookViews>
    <workbookView xWindow="-108" yWindow="-108" windowWidth="23256" windowHeight="12456" activeTab="2" xr2:uid="{5CCE44C4-2B4D-4114-9B45-BC13037BC15B}"/>
  </bookViews>
  <sheets>
    <sheet name="Yamazumi - Accelo" sheetId="16" r:id="rId1"/>
    <sheet name="Yamazumi - Atego" sheetId="19" r:id="rId2"/>
    <sheet name="Yamazumi - ATP" sheetId="22" r:id="rId3"/>
    <sheet name="Dados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5" i="22" l="1"/>
  <c r="T266" i="22" s="1"/>
  <c r="T268" i="22" s="1"/>
  <c r="T267" i="22" s="1"/>
  <c r="S265" i="22"/>
  <c r="S266" i="22" s="1"/>
  <c r="S268" i="22" s="1"/>
  <c r="S267" i="22" s="1"/>
  <c r="R265" i="22"/>
  <c r="R266" i="22" s="1"/>
  <c r="R268" i="22" s="1"/>
  <c r="R267" i="22" s="1"/>
  <c r="Q265" i="22"/>
  <c r="Q266" i="22" s="1"/>
  <c r="Q268" i="22" s="1"/>
  <c r="Q267" i="22" s="1"/>
  <c r="P265" i="22"/>
  <c r="P266" i="22" s="1"/>
  <c r="P268" i="22" s="1"/>
  <c r="P267" i="22" s="1"/>
  <c r="O265" i="22"/>
  <c r="O266" i="22" s="1"/>
  <c r="O268" i="22" s="1"/>
  <c r="O267" i="22" s="1"/>
  <c r="N265" i="22"/>
  <c r="N266" i="22" s="1"/>
  <c r="N268" i="22" s="1"/>
  <c r="N267" i="22" s="1"/>
  <c r="M265" i="22"/>
  <c r="M266" i="22" s="1"/>
  <c r="M268" i="22" s="1"/>
  <c r="M267" i="22" s="1"/>
  <c r="L265" i="22"/>
  <c r="L266" i="22" s="1"/>
  <c r="L268" i="22" s="1"/>
  <c r="L267" i="22" s="1"/>
  <c r="K265" i="22"/>
  <c r="K266" i="22" s="1"/>
  <c r="K268" i="22" s="1"/>
  <c r="K267" i="22" s="1"/>
  <c r="J265" i="22"/>
  <c r="J266" i="22" s="1"/>
  <c r="J268" i="22" s="1"/>
  <c r="J267" i="22" s="1"/>
  <c r="I265" i="22"/>
  <c r="I266" i="22" s="1"/>
  <c r="I268" i="22" s="1"/>
  <c r="I267" i="22" s="1"/>
  <c r="H265" i="22"/>
  <c r="H266" i="22" s="1"/>
  <c r="H268" i="22" s="1"/>
  <c r="H267" i="22" s="1"/>
  <c r="G265" i="22"/>
  <c r="G266" i="22" s="1"/>
  <c r="G268" i="22" s="1"/>
  <c r="G267" i="22" s="1"/>
  <c r="F265" i="22"/>
  <c r="F266" i="22" s="1"/>
  <c r="F268" i="22" s="1"/>
  <c r="F267" i="22" s="1"/>
  <c r="E265" i="22"/>
  <c r="E266" i="22" s="1"/>
  <c r="E268" i="22" s="1"/>
  <c r="E267" i="22" s="1"/>
  <c r="D265" i="22"/>
  <c r="D266" i="22" s="1"/>
  <c r="D268" i="22" s="1"/>
  <c r="D267" i="22" s="1"/>
  <c r="T265" i="19" l="1"/>
  <c r="T266" i="19" s="1"/>
  <c r="T268" i="19" s="1"/>
  <c r="T267" i="19" s="1"/>
  <c r="S265" i="19"/>
  <c r="S266" i="19" s="1"/>
  <c r="S268" i="19" s="1"/>
  <c r="S267" i="19" s="1"/>
  <c r="R265" i="19"/>
  <c r="R266" i="19" s="1"/>
  <c r="R268" i="19" s="1"/>
  <c r="R267" i="19" s="1"/>
  <c r="Q265" i="19"/>
  <c r="Q266" i="19" s="1"/>
  <c r="Q268" i="19" s="1"/>
  <c r="Q267" i="19" s="1"/>
  <c r="P265" i="19"/>
  <c r="P266" i="19" s="1"/>
  <c r="P268" i="19" s="1"/>
  <c r="P267" i="19" s="1"/>
  <c r="O265" i="19"/>
  <c r="O266" i="19" s="1"/>
  <c r="O268" i="19" s="1"/>
  <c r="O267" i="19" s="1"/>
  <c r="N265" i="19"/>
  <c r="N266" i="19" s="1"/>
  <c r="N268" i="19" s="1"/>
  <c r="N267" i="19" s="1"/>
  <c r="M265" i="19"/>
  <c r="M266" i="19" s="1"/>
  <c r="M268" i="19" s="1"/>
  <c r="M267" i="19" s="1"/>
  <c r="L265" i="19"/>
  <c r="L266" i="19" s="1"/>
  <c r="L268" i="19" s="1"/>
  <c r="L267" i="19" s="1"/>
  <c r="K265" i="19"/>
  <c r="K266" i="19" s="1"/>
  <c r="K268" i="19" s="1"/>
  <c r="K267" i="19" s="1"/>
  <c r="J265" i="19"/>
  <c r="J266" i="19" s="1"/>
  <c r="J268" i="19" s="1"/>
  <c r="J267" i="19" s="1"/>
  <c r="I265" i="19"/>
  <c r="I266" i="19" s="1"/>
  <c r="I268" i="19" s="1"/>
  <c r="I267" i="19" s="1"/>
  <c r="H265" i="19"/>
  <c r="H266" i="19" s="1"/>
  <c r="H268" i="19" s="1"/>
  <c r="H267" i="19" s="1"/>
  <c r="G265" i="19"/>
  <c r="G266" i="19" s="1"/>
  <c r="G268" i="19" s="1"/>
  <c r="G267" i="19" s="1"/>
  <c r="F265" i="19"/>
  <c r="F266" i="19" s="1"/>
  <c r="F268" i="19" s="1"/>
  <c r="F267" i="19" s="1"/>
  <c r="E265" i="19"/>
  <c r="E266" i="19" s="1"/>
  <c r="E268" i="19" s="1"/>
  <c r="E267" i="19" s="1"/>
  <c r="D265" i="19"/>
  <c r="D266" i="19" s="1"/>
  <c r="D268" i="19" s="1"/>
  <c r="D267" i="19" s="1"/>
  <c r="E260" i="16" l="1"/>
  <c r="F260" i="16"/>
  <c r="G260" i="16"/>
  <c r="G261" i="16" s="1"/>
  <c r="G263" i="16" s="1"/>
  <c r="G262" i="16" s="1"/>
  <c r="H260" i="16"/>
  <c r="H261" i="16" s="1"/>
  <c r="H263" i="16" s="1"/>
  <c r="H262" i="16" s="1"/>
  <c r="I260" i="16"/>
  <c r="I261" i="16" s="1"/>
  <c r="I263" i="16" s="1"/>
  <c r="I262" i="16" s="1"/>
  <c r="J260" i="16"/>
  <c r="J261" i="16" s="1"/>
  <c r="J263" i="16" s="1"/>
  <c r="J262" i="16" s="1"/>
  <c r="K260" i="16"/>
  <c r="K261" i="16" s="1"/>
  <c r="K263" i="16" s="1"/>
  <c r="K262" i="16" s="1"/>
  <c r="L260" i="16"/>
  <c r="L261" i="16" s="1"/>
  <c r="L263" i="16" s="1"/>
  <c r="L262" i="16" s="1"/>
  <c r="M260" i="16"/>
  <c r="M261" i="16" s="1"/>
  <c r="M263" i="16" s="1"/>
  <c r="M262" i="16" s="1"/>
  <c r="N260" i="16"/>
  <c r="N261" i="16" s="1"/>
  <c r="N263" i="16" s="1"/>
  <c r="N262" i="16" s="1"/>
  <c r="O260" i="16"/>
  <c r="O261" i="16" s="1"/>
  <c r="O263" i="16" s="1"/>
  <c r="O262" i="16" s="1"/>
  <c r="P260" i="16"/>
  <c r="P261" i="16" s="1"/>
  <c r="P263" i="16" s="1"/>
  <c r="P262" i="16" s="1"/>
  <c r="Q260" i="16"/>
  <c r="Q261" i="16" s="1"/>
  <c r="Q263" i="16" s="1"/>
  <c r="Q262" i="16" s="1"/>
  <c r="R260" i="16"/>
  <c r="R261" i="16" s="1"/>
  <c r="R263" i="16" s="1"/>
  <c r="R262" i="16" s="1"/>
  <c r="S260" i="16"/>
  <c r="S261" i="16" s="1"/>
  <c r="S263" i="16" s="1"/>
  <c r="S262" i="16" s="1"/>
  <c r="T260" i="16"/>
  <c r="T261" i="16" s="1"/>
  <c r="T263" i="16" s="1"/>
  <c r="T262" i="16" s="1"/>
  <c r="E261" i="16"/>
  <c r="E263" i="16" s="1"/>
  <c r="E262" i="16" s="1"/>
  <c r="F261" i="16"/>
  <c r="F263" i="16" s="1"/>
  <c r="F262" i="16" s="1"/>
  <c r="D260" i="16" l="1"/>
  <c r="D261" i="16" s="1"/>
  <c r="D263" i="16" s="1"/>
  <c r="D262" i="16" s="1"/>
</calcChain>
</file>

<file path=xl/sharedStrings.xml><?xml version="1.0" encoding="utf-8"?>
<sst xmlns="http://schemas.openxmlformats.org/spreadsheetml/2006/main" count="1329" uniqueCount="399">
  <si>
    <t>YAMAZUMI</t>
  </si>
  <si>
    <t>PROJETO PRODUTIVIDADE 2024</t>
  </si>
  <si>
    <r>
      <t xml:space="preserve">Insira os dados para gerar o </t>
    </r>
    <r>
      <rPr>
        <b/>
        <sz val="18"/>
        <color rgb="FFFFFFFF"/>
        <rFont val="Calibri"/>
        <family val="2"/>
      </rPr>
      <t>Yamazumi</t>
    </r>
  </si>
  <si>
    <t>Atividade</t>
  </si>
  <si>
    <t>Classificação</t>
  </si>
  <si>
    <t>ÑAG</t>
  </si>
  <si>
    <t>AGR</t>
  </si>
  <si>
    <t>NEC</t>
  </si>
  <si>
    <t>Total</t>
  </si>
  <si>
    <t>Agrega</t>
  </si>
  <si>
    <t>Necessário</t>
  </si>
  <si>
    <t>Não agrega</t>
  </si>
  <si>
    <t>Takt</t>
  </si>
  <si>
    <t>Diesel</t>
  </si>
  <si>
    <t>Reaperto</t>
  </si>
  <si>
    <t>5ª Roda</t>
  </si>
  <si>
    <t>Estepe</t>
  </si>
  <si>
    <t>Pneu LD</t>
  </si>
  <si>
    <t>Pneu LE</t>
  </si>
  <si>
    <t>Aperto LD</t>
  </si>
  <si>
    <t>Aperto LE</t>
  </si>
  <si>
    <t>Grade</t>
  </si>
  <si>
    <t>Mecânica 1</t>
  </si>
  <si>
    <t>Mecânica 2</t>
  </si>
  <si>
    <t xml:space="preserve">Elétrica 1 </t>
  </si>
  <si>
    <t>Elétrica 2</t>
  </si>
  <si>
    <t xml:space="preserve">Controle </t>
  </si>
  <si>
    <t>Motorista</t>
  </si>
  <si>
    <t>Quis</t>
  </si>
  <si>
    <t>Pegar o adaptador do reservatório de líquido de arrefecimento e a mangueira azul utilizada para o respiro de ar.</t>
  </si>
  <si>
    <t>Andar até o veículo.</t>
  </si>
  <si>
    <t>Pegar a extensão amarela e conectá-la à tubulação do sistema de ar-condicionado.</t>
  </si>
  <si>
    <t>Andar até a máquina de abastecimento do ar-condicionado, retirar as duas mangueiras e levá-las até o veículo. Conectar uma das mangueiras à extensão amarela e a outra diretamente à tubulação do sistema de ar-condicionado. Pressionar os botões verdes para iniciar o processo.</t>
  </si>
  <si>
    <t xml:space="preserve">Esperar o abastecimento, até que o painel da máquina do  ar-condicionado  realize todo processo, indicando a cor verde. </t>
  </si>
  <si>
    <t>Esperar que o processo de enchimento do reservatório de óleo de embreagem termine.</t>
  </si>
  <si>
    <t>Voltar ao veículo, tirar adaptador de embreagem e proteção de portas, colocando a tampa de embreagem.</t>
  </si>
  <si>
    <t>Guardar nas suas posições corretas.</t>
  </si>
  <si>
    <t>Voltar ao veículo, desrosquear o adaptador e a mangueira do respiro, guardando-os no local correto, fechar as tampas do reservatório do líquido de arrefecimento.</t>
  </si>
  <si>
    <t>Voltar ao posto inicial.</t>
  </si>
  <si>
    <t>Pegar o adaptador para o abastecimento de ar, levar até o veiculo, rosquear o adaptador de ar na APU.</t>
  </si>
  <si>
    <t>Remover a porca da haste do cilindro de freio, retirar a haste com arruela, reposicionar a haste em outra furação no cilindro, colocar a arruela e recolar a porca, realizando o aperto.</t>
  </si>
  <si>
    <t>Deslocar-se até o outro cilindro do eixo do veículo.</t>
  </si>
  <si>
    <t>Desconectar a mangueira de abastecimento de ar do adaptador, desrosquear o adaptador da APU e levar o adaptador e as mangueiras às posições devidas.</t>
  </si>
  <si>
    <t>Remover a porca da haste do primeiro eixo traseiro, retirar a haste com a arruela, reposicionar a haste em outra furação do cilindro, recolocar a arruela e a porca, e, em seguida, realizar o aperto.</t>
  </si>
  <si>
    <t>Voltar até o carrinho de reaperto.</t>
  </si>
  <si>
    <t>Pegar a máquina com soquete 18, deslocar-se até a longarina do veículo e iniciar o reaperto, começando pelo tanque de combustível do lado esquerdo e seguindo até o lado direito.</t>
  </si>
  <si>
    <t>Retornar ao carrinho de reaperto.</t>
  </si>
  <si>
    <t>Guardar a máquina com soquete 18 e pegar a máquina com soquete 24 para apertar as lanternas. Deslocar-se até as lanternas traseiras e realizar o aperto das lanternas dos lados direito e esquerdo.</t>
  </si>
  <si>
    <t>Devolver máquina com soquete 24 ao coldre.</t>
  </si>
  <si>
    <t>Apontar porca nos parafusos.</t>
  </si>
  <si>
    <t>Andar até carrinho de ferramentas.</t>
  </si>
  <si>
    <t>Realizar o aperto dos 4 parafusos do estepe.</t>
  </si>
  <si>
    <t>Andar até a lanterna traseira do veículo.</t>
  </si>
  <si>
    <t>Posicionar o chicote corrugado no orifício da longarina, conectar o chicote da lanterna e realizar a amarração do chicote.</t>
  </si>
  <si>
    <t>Posicionar o estepe no suporte do estepe.</t>
  </si>
  <si>
    <t>Remover a talha e devolvê-la à sua posição correta.</t>
  </si>
  <si>
    <t>Voltar até o estepe.</t>
  </si>
  <si>
    <t>Posicioná-lo corretamente, e pontear porca e parafuso.</t>
  </si>
  <si>
    <t>Andar até carrinho de ferramentas ao lado.</t>
  </si>
  <si>
    <t>Realizar o aperto da porca e do parafuso.</t>
  </si>
  <si>
    <t>Cortar cintas que envolvem as rodas</t>
  </si>
  <si>
    <t>Andar até prateleira</t>
  </si>
  <si>
    <t>Andar até o veículo</t>
  </si>
  <si>
    <t>Pegar duas arruelas e duas porcas borboleta na prateleira.</t>
  </si>
  <si>
    <t>Andar até o carrinho de tampas de bateria.</t>
  </si>
  <si>
    <t>Pegar a tampa da bateria do Accelo.</t>
  </si>
  <si>
    <t xml:space="preserve">Andar até bateria do veículo.  </t>
  </si>
  <si>
    <t>Posicionar a tampa da bateria nos prisioneiros, colocar as arruelas e pontear as porcas borboleta.</t>
  </si>
  <si>
    <t>Andar até o carrinho de tampas da central elétrica.</t>
  </si>
  <si>
    <t>Devolver a máquina ao coldre.</t>
  </si>
  <si>
    <t>Abrir a porta do passageiro e conectar o chicote à tomada OBD.</t>
  </si>
  <si>
    <t>Na prateleira, pegar o acabamento da grade frontal que cobre os parafusos, dois acabamentos quadrados, quatro acabamentos circulares e seis parafusos, sendo dois menores e quatro maiores.</t>
  </si>
  <si>
    <t>Andar até o carrinho das grades frontais.</t>
  </si>
  <si>
    <t xml:space="preserve">Andar até a frente do veículo. </t>
  </si>
  <si>
    <t>Posicionar a grade na posição correta e realizar o aperto dos dois parafusos maiores na parte superior, em seguida, apertar os outros quatro parafusos menores na parte inferior.</t>
  </si>
  <si>
    <t>Colocar os acabamentos: dois quadrados na parte superior e dois circulares na parte inferior da grade.</t>
  </si>
  <si>
    <t>Devolver a máquina elétrica ao coldre.</t>
  </si>
  <si>
    <t>Voltar ao posto inicial</t>
  </si>
  <si>
    <t>Entrar no veículo.</t>
  </si>
  <si>
    <t>Descer do veículo.</t>
  </si>
  <si>
    <t>Pegar tampa de combustível</t>
  </si>
  <si>
    <t>Colocar tampa de combustível</t>
  </si>
  <si>
    <t>Pegar o checklist para verificar o país e o modelo.</t>
  </si>
  <si>
    <t>Andar até prateleira.</t>
  </si>
  <si>
    <t>Pegar o manual de instruções adequado.</t>
  </si>
  <si>
    <t>Dirigir-se até a cabine do veículo.</t>
  </si>
  <si>
    <t>Abrir a porta do motorista e colocar o manual no compartimento lateral da porta</t>
  </si>
  <si>
    <t xml:space="preserve">Olhar nível do óleo da direção </t>
  </si>
  <si>
    <t>Pegar as travas do volante e do câmbio</t>
  </si>
  <si>
    <t>Retornar ao lado esquerdo do veículo e ajustar o retrovisor esquerdo.</t>
  </si>
  <si>
    <t>Conferir as hastes do sistema de freio.</t>
  </si>
  <si>
    <t>Ligar o veículo e remover a trava da direção.</t>
  </si>
  <si>
    <t>Tirar a trava e realizar o teste de direção.</t>
  </si>
  <si>
    <t>Engatar o veículo e realizar o teste do freio de serviço e do freio de emergência</t>
  </si>
  <si>
    <t>Pegar a escada para auxiliar na subida ao veículo.</t>
  </si>
  <si>
    <t>Andar até a chave geral para ligá-la, e entrar no veículo utilizando a escada previamente posicionada.</t>
  </si>
  <si>
    <t>Pegar o checklist do veículo.</t>
  </si>
  <si>
    <t>Desconectar a tomada OBD.</t>
  </si>
  <si>
    <t>Remover a escada do AGV.</t>
  </si>
  <si>
    <t>Devolver a escada e o porty no posto da elétrica.</t>
  </si>
  <si>
    <t>Arrefec.</t>
  </si>
  <si>
    <t>Após o aperto, levar o pincel, as chaves e o torquímetro de volta ao carrinho de ferramentas.</t>
  </si>
  <si>
    <t>Voltar até a máquina e pegar a mangueira para abastecer o reservatório de arrefecimento.</t>
  </si>
  <si>
    <t>Andar até o adaptador, conectar a mangueira corretamente e pressionar o botão verde para fixar a máquina ao adaptador e iniciar o abastecimento.</t>
  </si>
  <si>
    <t>Pegar a mangueira transparente fornecida e conectá-la na mangueira preta localizada na parte traseira do reservatório.</t>
  </si>
  <si>
    <t>Pegar as mangueiras de alta e baixa pressão, deslocar-se até o veículo e conectá-las nas posições corretas das tubulações do ar-condicionado.</t>
  </si>
  <si>
    <t>Pressionar os botões verdes para iniciar o processo.</t>
  </si>
  <si>
    <t>Voltar até a máquina de abastecimento de ar-condicionado e pegar o suporte separador (A0009958665), que impede o atrito das mangueiras do ar-condicionado.</t>
  </si>
  <si>
    <t>Posicionar o suporte separador no espaço entre as mangueiras.</t>
  </si>
  <si>
    <t>Aguardar o término do abastecimento do ar-condicionado, o painel da máquina ficará verde, indicando que as mangueiras podem ser removidas.</t>
  </si>
  <si>
    <t>Pressionar o botão vermelho para liberar as mangueiras e concluir o processo, levar as mangueiras de volta à posição de descanso correta, deslocar-se até o veículo para fechar as tubulações do ar-condicionado com as tampas apropriadas.</t>
  </si>
  <si>
    <t>Deslocar-se até a máquina de abastecimento do líquido de arrefecimento e verificar se o processo foi concluído, remover a mangueira transparente da mangueira preta localizada atrás do reservatório.</t>
  </si>
  <si>
    <t>Pressionar o botão vermelho no engate da máquina para liberar o conector e finalizar o processo, após isso, deslocar a mangueira de arrefecimento para o local apropriado.</t>
  </si>
  <si>
    <t>Voltar ao reservatório de arrefecimento para remover o adaptador de abastecimento e fechar o reservatório com a tampa.</t>
  </si>
  <si>
    <t>Guardar o adaptador de abastecimento e a mangueira de líquido de arrefecimento no local apropriado.</t>
  </si>
  <si>
    <t>Pegar o adaptador para o abastecimento de ar.</t>
  </si>
  <si>
    <t>Remover a tampinha de borracha do climatizador.</t>
  </si>
  <si>
    <t>Deslocar-se até a botoeira para dar início ao processo de abastecimento de ar.</t>
  </si>
  <si>
    <t>Retornar à máquina de abastecimento para pegar a mangueira de diesel e a mangueira de sangria.</t>
  </si>
  <si>
    <t>Retornar à máquina de abastecimento.</t>
  </si>
  <si>
    <t>Deslocar-se até a máquina de abastecimento do climatizador.</t>
  </si>
  <si>
    <t>Aguardar a conclusão do abastecimento de diesel e da água do climatizador. Em seguida, fechar o registro da máquina do climatizador.</t>
  </si>
  <si>
    <t>Deslocar-se até o veículo.</t>
  </si>
  <si>
    <t>Pegar a máquina elétrica para recuar as hastes do cilindro e deslocar-se até os eixos traseiros do veículo.</t>
  </si>
  <si>
    <t>Recuar as hastes do cilindro de freio do lado esquerdo.</t>
  </si>
  <si>
    <t>Recuar as hastes do cilindro de freio do lado direito.</t>
  </si>
  <si>
    <t>Deslocar-se novamente até o veículo.</t>
  </si>
  <si>
    <t>Pegar os adesivos do tanque de combustível (A9585842317).</t>
  </si>
  <si>
    <t>Deslocar-se até o tanque de combustível do lado esquerdo.</t>
  </si>
  <si>
    <t>Aplicar o adesivo no tanque de combustível.</t>
  </si>
  <si>
    <t>Deslocar-se até o tanque de combustível do lado direito.</t>
  </si>
  <si>
    <t>Colar novamente o adesivo.</t>
  </si>
  <si>
    <t>Retornar até o carrinho do reaperto.</t>
  </si>
  <si>
    <t>Pegar a máquina 24 no carrinho de reaperto, deslocar-se até a longarina do lado esquerdo e realizar o reaperto dos 3 parafusos que fixam a tala da mola do segundo eixo dianteiro.</t>
  </si>
  <si>
    <t>Devolver a máquina 24 ao coldre.</t>
  </si>
  <si>
    <t>Pegar a máquina com soquete 21 e chave 21, deslocar-se até a longarina do veículo e iniciar o reaperto, começando pelo segundo eixo dianteiro do lado esquerdo e seguindo para o lado direito, até finalizar o reaperto no segundo eixo dianteiro do lado direito.</t>
  </si>
  <si>
    <t>Retornar ao posto inicial e devolver a máquina ao coldre.</t>
  </si>
  <si>
    <t>Deslocar-se até a máquina de abastecimento do líquido de arrefecimento, pegar o adaptador, andar até o veículo e conectá-lo ao reservatório do líquido de arrefecimento.</t>
  </si>
  <si>
    <t>Andar até a máquina de abastecimento de ar comprimido</t>
  </si>
  <si>
    <t>Acionar o gatilho e pressionar o botão de início para iniciar o processo de abastecimento do climatizador. Pegar a tampa do arla (A0004707105), remover também a pistola do arla e devolvê-la à máquina.</t>
  </si>
  <si>
    <t>Retornar até a lanterna do veículo e realizar o aperto das lanternas dos lados esquerdo e direito.</t>
  </si>
  <si>
    <t>Pegar 2x abraçadeiras plásticas cabeçudas, e deslocar-se até a lanterna traseira do veículo.</t>
  </si>
  <si>
    <t>Passar o chicote pelo orifício da longarina e conectá-lo à lanterna.</t>
  </si>
  <si>
    <t>Pegar uma das abraçadeiras plásticas e realizar a amarração.</t>
  </si>
  <si>
    <t>Repetir o processo para a lanterna do lado oposto.</t>
  </si>
  <si>
    <t>Cortar o excesso das cintas plásticas e descartá-las corretamente no lixo.</t>
  </si>
  <si>
    <t>Deslocar-se até a plataforma base para montagem do estepe, levá-la até o veículo e posicioná-la no AGV.</t>
  </si>
  <si>
    <t>Com a talha, buscar o estepe na esteira de rodas enquanto o veículo se aproxima do curso da talha.</t>
  </si>
  <si>
    <t>Pegar a máquina 18, 2 porcas 18 e 2 arruelas, deslocar-se até o veículo e deixá-las próximas ao local onde o estepe será montado</t>
  </si>
  <si>
    <t>Aguardar o veículo chegar até a posição da talha</t>
  </si>
  <si>
    <t>Após a chegada do veículo no posto, posicionar o estepe nos prisioneiros da travessa da longarina.</t>
  </si>
  <si>
    <t>Remover a talha e devolvê-la à posição correta.</t>
  </si>
  <si>
    <t>Colocar as duas arruelas e pontuar as duas porcas, utilizando a máquina 18 previamente preparada, e realizar o aperto.</t>
  </si>
  <si>
    <t>Devolver a máquina 18 ao coldre e guardar a plataforma do estepe.</t>
  </si>
  <si>
    <t>Pegar a roda dianteira com o manipulador.</t>
  </si>
  <si>
    <t>Com o virador, pegar próxima roda 2 do eixo traseiro I na esteira</t>
  </si>
  <si>
    <t>Pegar prolongador de válvula do pneu e rosquear na válvula da próxima roda com o dispositivo</t>
  </si>
  <si>
    <t>Pegar cintas que caírem no chão e jogar no lixo</t>
  </si>
  <si>
    <t>Esperar veículo chegar ao curso do manipulador de rodas.</t>
  </si>
  <si>
    <t>Posicionar roda dianteira apontando a porca para evitar que caia.</t>
  </si>
  <si>
    <t>Apertar botoeira para esteira liberar próxima remessa de rodas.</t>
  </si>
  <si>
    <t>Andar até prateleira do lado da esteira e pegar dispositivo para não riscar o cubo da roda</t>
  </si>
  <si>
    <t>Andar até a esteira</t>
  </si>
  <si>
    <t>Pegar prolongador de válvula do pneu e rosquear na válvula da roda 1 eixo traseiro II</t>
  </si>
  <si>
    <t>Pegar cintas que caírem no chão e jogar no lixo.</t>
  </si>
  <si>
    <t xml:space="preserve">Esperar o eixo traseiro chegar ate o curso do manipulador </t>
  </si>
  <si>
    <t>Posicionar roda 1 do manipulador no cubo no eixo traseiro I</t>
  </si>
  <si>
    <t>Colocar roda 2 na posição correta em relação a roda 1 do eixo traseiro I</t>
  </si>
  <si>
    <t xml:space="preserve">Pontear duas porcas para a roda não caírem </t>
  </si>
  <si>
    <t>Ainda com manipulador, pegar roda 2 que estava no virador (posicionada por outro operador)</t>
  </si>
  <si>
    <t>Colocar roda 2 na posição correta em relação a roda 1 do eixo traseiro II</t>
  </si>
  <si>
    <t>Tirar o manipulador</t>
  </si>
  <si>
    <t xml:space="preserve">Andar até a prateleira. </t>
  </si>
  <si>
    <t xml:space="preserve">Voltar ao ponto inicial </t>
  </si>
  <si>
    <t>Andar até carrinho das calotas das porcas.</t>
  </si>
  <si>
    <t>Pegar pino do reboque.</t>
  </si>
  <si>
    <t>Andar até para-choque do veículo.</t>
  </si>
  <si>
    <t>Posicionar e travar pino reboque no local correto.</t>
  </si>
  <si>
    <t>Andar até esteira de porca de roda.</t>
  </si>
  <si>
    <t>Pegar 9x porcas da roda.</t>
  </si>
  <si>
    <t>Ir até a roda dianteira do lado esquerdo.</t>
  </si>
  <si>
    <t>Pontear as 9x porcas na roda.</t>
  </si>
  <si>
    <t>Voltar até esteira de porcas de roda</t>
  </si>
  <si>
    <t>Pegar + 9 porcas da roda.</t>
  </si>
  <si>
    <t>Ir até a roda do eixo traseiro I</t>
  </si>
  <si>
    <t>Pontear as 9 porcas na roda.</t>
  </si>
  <si>
    <t>Andar até o virador de roda.</t>
  </si>
  <si>
    <t>Pegar com o virador a última roda na esteira.</t>
  </si>
  <si>
    <t>Andar até apertadeira de porca da roda dianteira.</t>
  </si>
  <si>
    <t>Posicioná-la nas porcas da roda dianteira e fazer aperto.</t>
  </si>
  <si>
    <t>Andar com apertadeira até roda do 1º eixo traseiro.</t>
  </si>
  <si>
    <t>Posicioná-la novamente nas porcas e fazer aperto</t>
  </si>
  <si>
    <t>Ir com apertadeira até roda do 2º eixo traseiro.</t>
  </si>
  <si>
    <t>Posicioná-la novamente nas porcas e fazer aperto.</t>
  </si>
  <si>
    <t>Pegar 10 calotas das porcas de roda dianteira e dispositivo para aperto.</t>
  </si>
  <si>
    <t>Andar até roda dianteira do lado esquerdo.</t>
  </si>
  <si>
    <t>Posicionar todas as calotas.</t>
  </si>
  <si>
    <t>Com o dispositivo, fazer a fixação das calotas das porcas.</t>
  </si>
  <si>
    <t>Pegar 2x arruelas e 2x porcas borboleta na prateleira.</t>
  </si>
  <si>
    <t>Pegar a tampa de bateria do Atego.</t>
  </si>
  <si>
    <t>Posicionar a tampa de bateria nos prisioneiros, colocar as arruelas e pontuar as porcas borboleta.</t>
  </si>
  <si>
    <t>Efetuar o fechamento da central elétrica.</t>
  </si>
  <si>
    <t>Posicionar e fixar o canal de ar de forma adequada.</t>
  </si>
  <si>
    <t>Devolver a máquina no coldre.</t>
  </si>
  <si>
    <t>Retirar o porty do carregador.</t>
  </si>
  <si>
    <t>Pegar a escada para auxiliar ao subir no veículo.</t>
  </si>
  <si>
    <t>Deslocar-se até o veículo e posicionar a escada no AGV.</t>
  </si>
  <si>
    <t>Verificar o checklist do veículo.</t>
  </si>
  <si>
    <t>Deslocar-se até a chave geral para ligar.</t>
  </si>
  <si>
    <t>Entrar no veículo utilizando a escada posicionada anteriormente.</t>
  </si>
  <si>
    <t>Conectar a tomada OBD.</t>
  </si>
  <si>
    <t>Iniciar o processo elétrico, inserindo o R.E. e o NP do veículo, e rodar no modo automático até o término.</t>
  </si>
  <si>
    <t>Retirar a escada do AGV.</t>
  </si>
  <si>
    <t>Devolver a escada e o porty ao posto de elétrica.</t>
  </si>
  <si>
    <t>Atividades do motorista</t>
  </si>
  <si>
    <t>Andar até o veiculo, remover as tampas verde e preta do reservatório de líquido de arrefecimento e posicioná-las sobre o para-lama. Em seguida, rosquear a mangueira azul de respiro e o adaptador no reservatório.</t>
  </si>
  <si>
    <t>Colocar a proteção da porta, remover a tampa do reservatório de fluído da embreagem e rosquear o adaptador para realizar o abastecimento.</t>
  </si>
  <si>
    <t>Ir até à frente do veículo e e remover as tampas das tubulações do sistema de ar-condicionado.</t>
  </si>
  <si>
    <t>Andar até a máquina de abastecimento da embreagem, retirar a mangueira e levá-la até o veículo, posicionar corretamente a mangueira no adaptador e pressionar o botão verde para iniciar o abastecimento.</t>
  </si>
  <si>
    <t xml:space="preserve">Voltar até a máquina para pegar mangueira do abastecimento do líquido de arrefecimento, posicioná-la corretamente, e apertar o botão verde, para fixa-la, e começar o processo de abastecimento do veiculo. </t>
  </si>
  <si>
    <t xml:space="preserve">Andar até o veículo, aperte o botão vermelho para solta e levar as mangueiras para o ponto inicial. </t>
  </si>
  <si>
    <t>Voltar para pegar a extensão amarela, roquear as  tampas das tubulações do ar-condicionado e levar extensão amarela para o posto inicial.</t>
  </si>
  <si>
    <t>No painel da máquina, verifique se ficou na cor verde, após isso,  aperta o botão vermelho na mangueira, para soltar o adaptador de embreagem e colocar as mangueiras no ponto de descanso</t>
  </si>
  <si>
    <t>Voltar ao veículo, aperte o botão da mangueira de arrefecimento para soltar do adaptador e voltar para o ponto de descanso</t>
  </si>
  <si>
    <t>Remover a tampa provisória do tanque de combustível, do reservatório de arla e soltar o tubulação para realizar a sangria.</t>
  </si>
  <si>
    <t>Andar até as mangueiras do abastecimento do ar de ar comprimido</t>
  </si>
  <si>
    <t>Tirar as mangueiras do suporte, posicionar no adaptador e apertar a botoeira para começar o processo de abastecimento do ar</t>
  </si>
  <si>
    <t>Andar até a máquina de abastecimento de diesel e arla</t>
  </si>
  <si>
    <t>Pegar a mangueira de abastecimento de arla, posicioná-la corretamente no reservatório e acionar o gatilho da pistola.</t>
  </si>
  <si>
    <t>Pegar a mangueira de abastecimento de diesel, posicioná-la corretamente no reservatório e acionar o gatilho da pistola.</t>
  </si>
  <si>
    <t>Pegar a máquina de recuar a haste do cilindro de freio, banco auxiliar, e levá-los até o veículo.</t>
  </si>
  <si>
    <t>Verificar no painel da máquina se o abastecimento de arla foi concluído, deslocar-se até o veículo, remover a pistola do arla e devolvê-la à sua posição inicial.</t>
  </si>
  <si>
    <t>Pegar a tampa do arla e montar no reservatório.</t>
  </si>
  <si>
    <t>Retornar ao tanque de combustível, verificar o painel para confirmar se o processo foi finalizado, pegar a pistola de diesel e devolvê-la na posição inicial</t>
  </si>
  <si>
    <t>Voltar até a sangria do veiculo .</t>
  </si>
  <si>
    <t>Fechar o registro da sangria, desconectar a tubulação e conectá-lo novamente ao tanque.</t>
  </si>
  <si>
    <t>Devolver a mangueira na máquina da sangria</t>
  </si>
  <si>
    <t xml:space="preserve">Ir até o outro lado do veículo </t>
  </si>
  <si>
    <t>Pegar adesivo do tanque de combustível (A9585842317) e andar até o reservatório do arla</t>
  </si>
  <si>
    <t>Colar o adesivo no local apropriado no reservatório</t>
  </si>
  <si>
    <t>Andar até o carrinho para suporte do estepe.</t>
  </si>
  <si>
    <t>Pegar 4 parafusos, 4 porcas, 1 calço e 1 suporte do estepe, deslocar-se até o veículo, e posicionar o suporte</t>
  </si>
  <si>
    <t>Pegar apertadeira e a chave 18.</t>
  </si>
  <si>
    <t>Voltar ao painel para guardar apertadeira e a chave,  pegar 2 cintas plásticas, 2 arruelas distanciadoras e cintas plasticas cabeçudas.</t>
  </si>
  <si>
    <t>Repetir o processo na lanterna do lado, cortar excesso das cintas plásticas e jogar no lixo</t>
  </si>
  <si>
    <t>Andar até a talha do estepe.</t>
  </si>
  <si>
    <t>Pegar o estepe com a talha na esteira, pegar 1 porca, 1 parafuso e 1 suporte de fixação.</t>
  </si>
  <si>
    <t>Aguardar o veículo alcançar o curso da talha.</t>
  </si>
  <si>
    <t>Pegar apertadeira 24 e retornar ao veículo</t>
  </si>
  <si>
    <t>Voltar ao posto inicial e devolver a apertadeira no coldre</t>
  </si>
  <si>
    <t>Retirar manipulador, voltar para esteira e pegar roda 1 do eixo traseiro I na esteira</t>
  </si>
  <si>
    <t>Encaixar dispositivo no cubo da roda nos dois eixos traseiros</t>
  </si>
  <si>
    <t>Retirar o manipulador, voltar para a esteira e retirar a roda 2 do eixo traseiro que estava no virador</t>
  </si>
  <si>
    <t>Tirar o manipulador, voltar na esteira e pegar roda 1 do eixo traseiro II (verificar o sentido da seta)</t>
  </si>
  <si>
    <t>Pegar 8 porcas, ir até o veículo e pontear no eixo traseiro 2</t>
  </si>
  <si>
    <t>Pegar 4 porcas, ir até o veículo e pontear no eixo traseiro 2</t>
  </si>
  <si>
    <t xml:space="preserve">Andar até esteira de porcas da roda.  </t>
  </si>
  <si>
    <t xml:space="preserve">Pegar 5 porcas da roda.   </t>
  </si>
  <si>
    <t xml:space="preserve">Ir até a roda dianteira do lado esquerdo. </t>
  </si>
  <si>
    <t xml:space="preserve">Pontear as 5 porcas na roda.            </t>
  </si>
  <si>
    <t>Ir novamente até esteira de porcas da roda</t>
  </si>
  <si>
    <t xml:space="preserve">Pegar 5 porcas de roda.     </t>
  </si>
  <si>
    <t xml:space="preserve">Ir até a roda do primeiro eixo traseiro.  </t>
  </si>
  <si>
    <t xml:space="preserve">Pontear as 5 porcas na roda.         </t>
  </si>
  <si>
    <t xml:space="preserve">Andar até virador de roda.  </t>
  </si>
  <si>
    <t xml:space="preserve">Pegar com o virador, última roda da esteira. </t>
  </si>
  <si>
    <t xml:space="preserve">Andar até apertadeira de porcas da roda.     </t>
  </si>
  <si>
    <t>Posicioná-la nas porcas de roda dianteira e fazer aperto</t>
  </si>
  <si>
    <t xml:space="preserve">Andar com apertadeira até roda do 1º eixo traseiro.  </t>
  </si>
  <si>
    <t>Posicioná-la novamente nas porcas e fazer o aperto.</t>
  </si>
  <si>
    <t>Pegar 6 calotas das porcas da roda dianteira + dispositivo</t>
  </si>
  <si>
    <t>Andar até roda dianteira.</t>
  </si>
  <si>
    <t>Devolver o dispositivo na posição correta.</t>
  </si>
  <si>
    <t>Pegar o acabamento inferior do painel do lado direito e pré-montar a tomada OBD</t>
  </si>
  <si>
    <t>Posicionar o acabamento, pontear os dois botões giratórios e, com a máquina angular, realizar o aperto dos botões e fechar a porta</t>
  </si>
  <si>
    <t>Devolver apertadeira no carrinho</t>
  </si>
  <si>
    <t>Pegar a grade do e a apertadeira no coldre ao lado.</t>
  </si>
  <si>
    <t>Montar tampa de combustível no reservatório</t>
  </si>
  <si>
    <t>Dirigir-se até a cabine do veículo, abrir a porta do motorista e colocar o manual no compartimento lateral da porta</t>
  </si>
  <si>
    <t>Colocar as travas do volante e do câmbio no carrinho</t>
  </si>
  <si>
    <t>Retornar ao lado esquerdo veículo e ajustar o retrovisor</t>
  </si>
  <si>
    <t>Andar até o lado esquerdo do veículo e ajustar o retrovisor esquerdo.</t>
  </si>
  <si>
    <t>Ligar o veículo</t>
  </si>
  <si>
    <t>Andar até o veículo e posicionar a escada no AGV.</t>
  </si>
  <si>
    <t>Conectar a tomada OBD</t>
  </si>
  <si>
    <t>Realizar as conexões dos conectores do chicote.</t>
  </si>
  <si>
    <t>Entrar no veículo e realizar o procedimento elétrico.</t>
  </si>
  <si>
    <t>Colar etiquetas nos locais apropriado</t>
  </si>
  <si>
    <t>Atividades gerais do controle</t>
  </si>
  <si>
    <t>Andar até o carrinho de ferramentas do ar condicionado.</t>
  </si>
  <si>
    <t>Pegar as chaves, o torquímetro, dispositivo do ar condicionado e o pincel com lubrificante sintético, levar todos os itens até o veículo e apoiar as chaves e o torquímetro no suporte do para-choque.</t>
  </si>
  <si>
    <t>Remover as tampas provisórias das tubulações do ar-condicionado e do arrefecimento, aplicar lubrificante sintético nas conexões das mangueiras, rosquear as mangueiras nas conexões do ar condicionado e apertar até o torque especificado.</t>
  </si>
  <si>
    <t>Andar até a máquina de abastecimento de ar condicionado.</t>
  </si>
  <si>
    <t>Levar até o veículo e rosquear o adaptador na APU.</t>
  </si>
  <si>
    <t>Remover a tampa provisória do tanque de combustível e do reservatório do arla e liberar a tubulação da sangria, jogar as tampas no coletor de lixo plástico.</t>
  </si>
  <si>
    <t>Retirar a mangueira de abastecimento de ar do suporte, levá-la até o veículo e conectar ao adaptador de ar.</t>
  </si>
  <si>
    <t>Posicionar a pistola de diesel na entrada do tanque e conectar a mangueira de sangria na tubulação previamente desacoplado, em seguida, acionar o gatilho da pistola de diesel e abrir o registro da sangria.</t>
  </si>
  <si>
    <t>Pegar a pistola de abastecimento de arla, conduzi-la até o veículo, posicioná-la no reservatório e acionar o gatilho</t>
  </si>
  <si>
    <t>Pegar a mangueira do climatizador, conduzi-la até o veículo e conectá-la na entrada</t>
  </si>
  <si>
    <t>Remover a mangueira do climatizador, fechar a tampa e voltar para posição no coldre</t>
  </si>
  <si>
    <t>Remover a mangueira de diesel, retirar e devolver a pistola no coldre</t>
  </si>
  <si>
    <t>Liberar a sangria, conectar o tubulação no tanque de combustível e devolver a mangueira da sangria no coldre.</t>
  </si>
  <si>
    <t>Deslocar-se para o outro lado do veículo</t>
  </si>
  <si>
    <t>Desconectar as mangueiras de abastecimento de ar comprimido, desrosquear o adaptador e devolver no coldre.</t>
  </si>
  <si>
    <t xml:space="preserve">Andar até a bateria do veículo. </t>
  </si>
  <si>
    <t>Pegar a tampa da central, um canal de ar, um batente, um antivibrador, uma tampa PVC do quadro, duas porcas e dois parafusos e a máquina elétrica</t>
  </si>
  <si>
    <t>Andar até a central do veículo.</t>
  </si>
  <si>
    <t>Andar até o carrinho da grade frontal.</t>
  </si>
  <si>
    <t>Pegar uma grade frontal do Atego.</t>
  </si>
  <si>
    <t>Na prateleira ao lado, pegar sete parafusos, duas arruelas e a máquina.</t>
  </si>
  <si>
    <t>Andar até a frente do veículo.</t>
  </si>
  <si>
    <t>Posicionare e fixar a grade frontal.</t>
  </si>
  <si>
    <t>Pegar as etiquetas de avisos na prateleira e colar etiquetas nos locais apropriado</t>
  </si>
  <si>
    <t>Recuar as hastes do cilindro de freio do eixo traseiro</t>
  </si>
  <si>
    <t>Pegaros adesivos do tanque de combustível (A9585843317), dirigir-se até o tanque de combustível localizado no lado esquerdo e colar o adesivo</t>
  </si>
  <si>
    <t>Dirigir-se até a prateleira e retirar 4 tampas de fechamento (A9415250238), o macete e o dispositivo auxiliar para fixação das tampas de fechamento.</t>
  </si>
  <si>
    <t>Dirigir-se até o veículo, utilizar o dispositivo e fixar as tampas de fechamento nos suportes localizados atrás dos para-lamas, tanto do lado direito quanto do lado esquerdo.</t>
  </si>
  <si>
    <t>Dirigir-se novamente até a prateleira para devolver o dispositivo e o macete.</t>
  </si>
  <si>
    <t>Dirigir-se até o carrinho de para-lamas traseiros ATP, retirar 2 parafusos (N91010500441) e 2 garras de fixação (A9605230103), pré-montá-los e, em seguida, pegar o para-lama do lado direito.</t>
  </si>
  <si>
    <t>Dirigir-se até o veículo.</t>
  </si>
  <si>
    <t>Posicionar o para-lama no suporte do veículo e alinhar os parafusos.</t>
  </si>
  <si>
    <t>Retornar ao carrinho de para-lamas traseiros ATP, pegar 2 parafusos (N91010500441) e 2 garras de fixação (A9605230103), pré-montá-los e, em seguida, pegar o para-lama  (L/E).</t>
  </si>
  <si>
    <t>Retornar ao veículo e posicionar o para-lama no suporte traseiro do lado esquerdo.</t>
  </si>
  <si>
    <t>Apontar os parafusos do para-lama.</t>
  </si>
  <si>
    <t>Deslocar-se até o carrinho de complementos dos para-lamas traseiros - ATP e pegar a máquina angular.</t>
  </si>
  <si>
    <t>Retornar ao veículo e realizar o aperto das lanternas traseiras, do lado direito e esquerdo, que estão apenas apontadas.</t>
  </si>
  <si>
    <t>Dirigir-se novamente até o carrinho e devolver a máquina angular à sua posição correta.</t>
  </si>
  <si>
    <t>Dirigir-se até o para-lama traseiro do veículo, lado esquerdo.</t>
  </si>
  <si>
    <t>Conectar os chicotes das lanternas e posicionar os complementos dos para-lamas.</t>
  </si>
  <si>
    <t>Dirigir-se até a prateleira e pegar 8 cintas plásticas.</t>
  </si>
  <si>
    <t>Dirigir-se até o veículo e realizar a amarração das sobras dos chicotes das lanternas traseiras, cortando o excesso das cintas plásticas.</t>
  </si>
  <si>
    <t>Dirigir-se até a prateleira novamente para pegar,  2 parafusos (N91010500003), 2 porcas SW 16 (N91302300002), 2 calços (A3844757019) e 2 chapas de apoio (A3824320026).</t>
  </si>
  <si>
    <t>Dirigir-se até o carrinho do suporte do extintor para pegar o suporte de madeira do extintor.</t>
  </si>
  <si>
    <t>Dirigir-se até a parte traseira do veículo e posicionar o suporte de madeira em sua devida posição.</t>
  </si>
  <si>
    <t>Dirigir-se até o carrinho de ferramentas para pegar a máquina e a chave 16.</t>
  </si>
  <si>
    <t>Retornar ao veículo e apertar o suporte de madeira do extintor, assim como as para-lamas traseiras dos lados esquerdo e direito.</t>
  </si>
  <si>
    <t>Devolver máquina no coldre.</t>
  </si>
  <si>
    <t>Dirigir-se até o veículo, posicionar corretamente o extintor no suporte e fixá-lo com a cinta de suporte.</t>
  </si>
  <si>
    <t>Voltar até o posto inicial.</t>
  </si>
  <si>
    <t>Apertar a botoeira para liberar a 5ª roda e, em seguida, apertar novamente a botoeira para reposicionar a 5ª roda corretamente.</t>
  </si>
  <si>
    <t>Alinhar e fixar o estepe no engate, em seguida, suspender a 5ª roda com o manipulador.</t>
  </si>
  <si>
    <t>Consultar o checklist para verificar o modelo e preparar os parafusos.</t>
  </si>
  <si>
    <t>Retornar à área da 5ª roda.</t>
  </si>
  <si>
    <t>Pegar quatro arruelas, quatro parafusos e oito porcas.</t>
  </si>
  <si>
    <t>Preparar a 5ª roda com os parafusos.</t>
  </si>
  <si>
    <t>Dirigir-se até a prateleira.</t>
  </si>
  <si>
    <t xml:space="preserve"> Pegar dois parafusos, duas garras de fixação e o para-lama lado esquerdo.</t>
  </si>
  <si>
    <t>Posicionar sobre o veículo.</t>
  </si>
  <si>
    <t>Marcar na longarina a posição da 5ª roda e aguardar o veículo alcançar o curso do manipulador.</t>
  </si>
  <si>
    <t>Descer a 5ª roda sobre o veículo.</t>
  </si>
  <si>
    <t>Puxar a alavanca para liberar o manipulador da 5ª roda e retornar o manipulador à posição inicial.</t>
  </si>
  <si>
    <t>Alinhar os parafusos, arruelas e porcas.</t>
  </si>
  <si>
    <t>Buscar a máquina eletrônica, a chave e o adaptador.</t>
  </si>
  <si>
    <t xml:space="preserve">Realizar o toque da 5ª roda do lado esquerdo. </t>
  </si>
  <si>
    <t xml:space="preserve">Devolver maquina e chave e adaptador na posição correta </t>
  </si>
  <si>
    <t>Posicionar corretamente o para-lama lado esquerdo, e alinhar os parafusos do para-lama.</t>
  </si>
  <si>
    <t>Buscar a chave 16 do coldre.</t>
  </si>
  <si>
    <t>Apertar o para-lama lado esquerdo.</t>
  </si>
  <si>
    <t>Voltar ao posto inicial e devolver apertadeira</t>
  </si>
  <si>
    <t>Deslocar-se até o carrinho do para-lama traseiro ATP.</t>
  </si>
  <si>
    <t>Utilizar uma mão para pegar 2 parafusos e 2 garras de fixação, enquanto com a outra mão, pegar o para-lama traseiro do lado direito.</t>
  </si>
  <si>
    <t>Voltar ao veículo.</t>
  </si>
  <si>
    <t>Posicionar e pontear o para-lama no veículo.</t>
  </si>
  <si>
    <t>Deslocar-se até o carrinho de ferramentas.</t>
  </si>
  <si>
    <t>Pegar a máquina 16 e deslocar-se novamente até o para-lama.</t>
  </si>
  <si>
    <t>Efetuar o aperto do para-lama.</t>
  </si>
  <si>
    <t>Deslocar-se até o carrinho de ferramentas para devolver a máquina ao coldre.</t>
  </si>
  <si>
    <t>Auxiliar no posicionamento da 5ª roda do lado direito, indicando as peças nos parafusos.</t>
  </si>
  <si>
    <t>Deslocar-se até a máquina de aperto da 5ª roda, retirar o adaptador e a chave, e utilizar a peça auxiliar no aperto.</t>
  </si>
  <si>
    <t>Voltar até o veículo.</t>
  </si>
  <si>
    <t>Efetuar o aperto dos 4 parafusos da 5ª roda do lado direito.</t>
  </si>
  <si>
    <t>Guardar o adaptador e a chave, e devolver a máquina à posição correta.</t>
  </si>
  <si>
    <t>Retirar manipulador e voltar para esteira., Com manipulador, pegar roda 1 do eixo traseiro I na esteira</t>
  </si>
  <si>
    <t>Encaixar dispositivo no cubo da roda</t>
  </si>
  <si>
    <t>Ainda com manipulador, pegar roda 2 do eixo traseiro Ique estava no virador</t>
  </si>
  <si>
    <t xml:space="preserve">Pegar 9 porcas, ir até o veículo e pontear </t>
  </si>
  <si>
    <t>Andar até o carinho da cobertura dos para-lamas traseiros ATP</t>
  </si>
  <si>
    <t>Pegar o para-lama</t>
  </si>
  <si>
    <t>Andar até o eixo traseiro do veículo</t>
  </si>
  <si>
    <t xml:space="preserve">Posicionar e fixar as travas da cobertura do para-lama </t>
  </si>
  <si>
    <t>Deslocar-se até o carrinho de tampas da central elétrica.</t>
  </si>
  <si>
    <t>Pegar a tampa da central, um canal de ar, um batente, um antivibrador, uma tampa PVC do quadro, duas porcas e dois parafusos.</t>
  </si>
  <si>
    <t>Pegar a máquina elétrica no coldre.</t>
  </si>
  <si>
    <t>Deslocar-se até a central do veículo.</t>
  </si>
  <si>
    <t>Deslocar-se até o carrinho da grade frontal.</t>
  </si>
  <si>
    <t>Retirar uma grade frontal do Atego.</t>
  </si>
  <si>
    <t>Na prateleira ao lado, retirar sete parafusos, duas arruelas e a máquina.</t>
  </si>
  <si>
    <t>Deslocar-se até a frente do veículo.</t>
  </si>
  <si>
    <t>Posicionar o ponteiro e fixar a grade frontal.</t>
  </si>
  <si>
    <t>Deslocar-se até o carrinho da cobertura do para-lama ATP.</t>
  </si>
  <si>
    <t>Pegar uma tampa de bateria do Atego ATP.</t>
  </si>
  <si>
    <t>Deslocar-se até a bateria do veículo.</t>
  </si>
  <si>
    <t>Posicionar e travar a tampa da bateria.</t>
  </si>
  <si>
    <t xml:space="preserve">Voltar ao posto inicial.  </t>
  </si>
  <si>
    <t>Pegar as travas do volante</t>
  </si>
  <si>
    <t>Colocar as travas do volante no carrinho e retornar ao veículo</t>
  </si>
  <si>
    <t>Descer do veículo, retirar o carrinho e devolver o porty</t>
  </si>
  <si>
    <t>Atividade QIS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</si>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</sst>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21"/>
      <color rgb="FF002060"/>
      <name val="Arial"/>
      <family val="2"/>
    </font>
    <font>
      <sz val="13"/>
      <color rgb="FF00206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21" fontId="0" fillId="0" borderId="0" xfId="0" applyNumberForma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inden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7" xfId="0" applyFill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21" fontId="0" fillId="7" borderId="3" xfId="0" applyNumberFormat="1" applyFill="1" applyBorder="1" applyAlignment="1">
      <alignment horizontal="center" vertical="center"/>
    </xf>
    <xf numFmtId="21" fontId="0" fillId="7" borderId="8" xfId="0" applyNumberFormat="1" applyFill="1" applyBorder="1" applyAlignment="1">
      <alignment horizontal="center" vertical="center"/>
    </xf>
    <xf numFmtId="0" fontId="0" fillId="7" borderId="7" xfId="0" quotePrefix="1" applyFill="1" applyBorder="1" applyAlignment="1">
      <alignment vertical="center"/>
    </xf>
    <xf numFmtId="21" fontId="0" fillId="7" borderId="3" xfId="0" quotePrefix="1" applyNumberFormat="1" applyFill="1" applyBorder="1" applyAlignment="1">
      <alignment horizontal="center" vertical="center"/>
    </xf>
    <xf numFmtId="0" fontId="11" fillId="8" borderId="0" xfId="0" applyFont="1" applyFill="1" applyAlignment="1">
      <alignment horizontal="right" vertical="center"/>
    </xf>
    <xf numFmtId="21" fontId="11" fillId="8" borderId="0" xfId="0" applyNumberFormat="1" applyFont="1" applyFill="1" applyAlignment="1">
      <alignment horizontal="center" vertical="center"/>
    </xf>
    <xf numFmtId="0" fontId="9" fillId="0" borderId="0" xfId="1" applyFont="1" applyAlignment="1">
      <alignment horizontal="left" vertical="center" wrapText="1" indent="2"/>
    </xf>
    <xf numFmtId="0" fontId="10" fillId="0" borderId="0" xfId="1" applyFont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2"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</dxf>
    <dxf>
      <font>
        <color theme="7" tint="-0.24994659260841701"/>
      </font>
    </dxf>
    <dxf>
      <font>
        <color theme="9" tint="-0.24994659260841701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rgb="FF000000"/>
          <bgColor rgb="FFF2F2F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26" formatCode="hh:mm:ss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rgb="FFF7F7F7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Estilo de Tabela 1" pivot="0" count="2" xr9:uid="{1855AEE5-9258-4305-A695-103C598A87B4}">
      <tableStyleElement type="wholeTable" dxfId="91"/>
      <tableStyleElement type="headerRow" dxfId="90"/>
    </tableStyle>
  </tableStyles>
  <colors>
    <mruColors>
      <color rgb="FF22348E"/>
      <color rgb="FF211B95"/>
      <color rgb="FF1004AC"/>
      <color rgb="FF1205BB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E07-4E00-A588-1AF95292CD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E07-4E00-A588-1AF95292CD0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E07-4E00-A588-1AF95292CD09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Accelo'!$D$261:$D$263</c:f>
              <c:numCache>
                <c:formatCode>h:mm:ss</c:formatCode>
                <c:ptCount val="3"/>
                <c:pt idx="0">
                  <c:v>6.9444444444444447E-4</c:v>
                </c:pt>
                <c:pt idx="1">
                  <c:v>0</c:v>
                </c:pt>
                <c:pt idx="2">
                  <c:v>2.9629629629629628E-3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7-4E00-A588-1AF95292CD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BE-48B2-AD40-482BAE60655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BE-48B2-AD40-482BAE6065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BE-48B2-AD40-482BAE60655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Accelo'!$O$261:$O$263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E-48B2-AD40-482BAE6065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EE1-43AC-B119-AB95D8DA59C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EE1-43AC-B119-AB95D8DA59C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EE1-43AC-B119-AB95D8DA59CB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1-43AC-B119-AB95D8DA59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4AB-40E5-9833-D2535A9223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4AB-40E5-9833-D2535A9223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4AB-40E5-9833-D2535A9223B4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AB-40E5-9833-D2535A9223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496-4668-913B-EDCF136176B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496-4668-913B-EDCF136176B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496-4668-913B-EDCF136176BB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ATP'!$G$266:$G$268</c:f>
              <c:numCache>
                <c:formatCode>h:mm:ss</c:formatCode>
                <c:ptCount val="3"/>
                <c:pt idx="0">
                  <c:v>4.1087962962962962E-3</c:v>
                </c:pt>
                <c:pt idx="1">
                  <c:v>0</c:v>
                </c:pt>
                <c:pt idx="2">
                  <c:v>8.564814814814815E-4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96-4668-913B-EDCF136176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099-43E2-9527-145DBE6B5F6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099-43E2-9527-145DBE6B5F6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99-43E2-9527-145DBE6B5F6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ATP'!$H$266:$H$268</c:f>
              <c:numCache>
                <c:formatCode>h:mm:ss</c:formatCode>
                <c:ptCount val="3"/>
                <c:pt idx="0">
                  <c:v>2.7893518518518519E-3</c:v>
                </c:pt>
                <c:pt idx="1">
                  <c:v>0</c:v>
                </c:pt>
                <c:pt idx="2">
                  <c:v>9.0277777777777795E-4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99-43E2-9527-145DBE6B5F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93-429A-AF56-96435E8B066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B93-429A-AF56-96435E8B066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B93-429A-AF56-96435E8B066A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3-429A-AF56-96435E8B06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1BF-498E-902D-CB943D96D8A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1BF-498E-902D-CB943D96D8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1BF-498E-902D-CB943D96D8A2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F-498E-902D-CB943D96D8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D41-4E4A-9D35-F4982D602E2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D41-4E4A-9D35-F4982D602E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D41-4E4A-9D35-F4982D602E2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Accelo'!$P$261:$P$263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41-4E4A-9D35-F4982D602E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E3D-42C4-A301-07518D5A6A8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E3D-42C4-A301-07518D5A6A8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E3D-42C4-A301-07518D5A6A86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Accelo'!$R$261:$R$263</c:f>
              <c:numCache>
                <c:formatCode>h:mm:ss</c:formatCode>
                <c:ptCount val="3"/>
                <c:pt idx="0">
                  <c:v>5.3240740740740744E-4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D-42C4-A301-07518D5A6A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062-451E-8B38-E72B8ACF6B0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062-451E-8B38-E72B8ACF6B0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062-451E-8B38-E72B8ACF6B07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Accelo'!$S$261:$S$263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62-451E-8B38-E72B8ACF6B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0E7-47C6-AC9E-1A358722522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E0E7-47C6-AC9E-1A358722522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E0E7-47C6-AC9E-1A358722522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Accelo'!$G$261:$G$263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7-47C6-AC9E-1A35872252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993-465C-AEEA-36C1C3AAE5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993-465C-AEEA-36C1C3AAE5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993-465C-AEEA-36C1C3AAE51E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Accelo'!$H$261:$H$263</c:f>
              <c:numCache>
                <c:formatCode>h:mm:ss</c:formatCode>
                <c:ptCount val="3"/>
                <c:pt idx="0">
                  <c:v>2.615740740740741E-3</c:v>
                </c:pt>
                <c:pt idx="1">
                  <c:v>0</c:v>
                </c:pt>
                <c:pt idx="2">
                  <c:v>7.4074074074074081E-4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3-465C-AEEA-36C1C3AAE5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1FF-41A6-A4DC-7B9AA2E161D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1FF-41A6-A4DC-7B9AA2E161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1FF-41A6-A4DC-7B9AA2E161D9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Accelo'!$Q$261:$Q$263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F-41A6-A4DC-7B9AA2E161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FF7-4F6F-BCFB-3EF62E69C79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FF7-4F6F-BCFB-3EF62E69C79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FF7-4F6F-BCFB-3EF62E69C79D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Accelo'!$T$261:$T$263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7-4F6F-BCFB-3EF62E69C7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P30A ao 34A</a:t>
            </a:r>
            <a:r>
              <a:rPr lang="pt-BR" baseline="0"/>
              <a:t> - Accelo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477380553753279E-2"/>
          <c:y val="6.0572297505999372E-2"/>
          <c:w val="0.94802503306574659"/>
          <c:h val="0.8786529009329637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Accelo'!$C$7:$T$7</c15:sqref>
                  </c15:fullRef>
                </c:ext>
              </c:extLst>
              <c:f>'Yamazumi - Accelo'!$D$7:$T$7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9-44DD-9CB4-26438F15DD8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Accelo'!$C$8:$T$8</c15:sqref>
                  </c15:fullRef>
                </c:ext>
              </c:extLst>
              <c:f>'Yamazumi - Accelo'!$D$8:$T$8</c:f>
              <c:numCache>
                <c:formatCode>h:mm:ss</c:formatCode>
                <c:ptCount val="17"/>
                <c:pt idx="0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9-44DD-9CB4-26438F15DD82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Accelo'!$C$9:$T$9</c15:sqref>
                  </c15:fullRef>
                </c:ext>
              </c:extLst>
              <c:f>'Yamazumi - Accelo'!$D$9:$T$9</c:f>
              <c:numCache>
                <c:formatCode>h:mm:ss</c:formatCode>
                <c:ptCount val="17"/>
                <c:pt idx="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9-44DD-9CB4-26438F15DD82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Accelo'!$C$10:$T$10</c15:sqref>
                  </c15:fullRef>
                </c:ext>
              </c:extLst>
              <c:f>'Yamazumi - Accelo'!$D$10:$T$10</c:f>
              <c:numCache>
                <c:formatCode>h:mm:ss</c:formatCode>
                <c:ptCount val="17"/>
                <c:pt idx="0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9-44DD-9CB4-26438F15DD82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Accelo'!$C$11:$T$11</c15:sqref>
                  </c15:fullRef>
                </c:ext>
              </c:extLst>
              <c:f>'Yamazumi - Accelo'!$D$11:$T$11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9-44DD-9CB4-26438F15DD82}"/>
            </c:ext>
          </c:extLst>
        </c:ser>
        <c:ser>
          <c:idx val="5"/>
          <c:order val="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Accelo'!$C$12:$T$12</c15:sqref>
                  </c15:fullRef>
                </c:ext>
              </c:extLst>
              <c:f>'Yamazumi - Accelo'!$D$12:$T$12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9-44DD-9CB4-26438F15DD82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Accelo'!$C$13:$T$13</c15:sqref>
                  </c15:fullRef>
                </c:ext>
              </c:extLst>
              <c:f>'Yamazumi - Accelo'!$D$13:$T$13</c:f>
              <c:numCache>
                <c:formatCode>h:mm:ss</c:formatCode>
                <c:ptCount val="17"/>
                <c:pt idx="0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9-44DD-9CB4-26438F15DD82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Accelo'!$C$14:$T$14</c15:sqref>
                  </c15:fullRef>
                </c:ext>
              </c:extLst>
              <c:f>'Yamazumi - Accelo'!$D$14:$T$14</c:f>
              <c:numCache>
                <c:formatCode>h:mm:ss</c:formatCode>
                <c:ptCount val="17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9-44DD-9CB4-26438F15DD82}"/>
            </c:ext>
          </c:extLst>
        </c:ser>
        <c:ser>
          <c:idx val="8"/>
          <c:order val="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Accelo'!$C$15:$T$15</c15:sqref>
                  </c15:fullRef>
                </c:ext>
              </c:extLst>
              <c:f>'Yamazumi - Accelo'!$D$15:$T$15</c:f>
              <c:numCache>
                <c:formatCode>h:mm:ss</c:formatCode>
                <c:ptCount val="17"/>
                <c:pt idx="0">
                  <c:v>1.4351851851851852E-3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9-44DD-9CB4-26438F15DD82}"/>
            </c:ext>
          </c:extLst>
        </c:ser>
        <c:ser>
          <c:idx val="9"/>
          <c:order val="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Accelo'!$C$16:$T$16</c15:sqref>
                  </c15:fullRef>
                </c:ext>
              </c:extLst>
              <c:f>'Yamazumi - Accelo'!$D$16:$T$16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9-44DD-9CB4-26438F15DD82}"/>
            </c:ext>
          </c:extLst>
        </c:ser>
        <c:ser>
          <c:idx val="10"/>
          <c:order val="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Accelo'!$C$17:$T$17</c15:sqref>
                  </c15:fullRef>
                </c:ext>
              </c:extLst>
              <c:f>'Yamazumi - Accelo'!$D$17:$T$17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9-44DD-9CB4-26438F15DD82}"/>
            </c:ext>
          </c:extLst>
        </c:ser>
        <c:ser>
          <c:idx val="11"/>
          <c:order val="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Accelo'!$C$18:$T$18</c15:sqref>
                  </c15:fullRef>
                </c:ext>
              </c:extLst>
              <c:f>'Yamazumi - Accelo'!$D$18:$T$18</c:f>
              <c:numCache>
                <c:formatCode>h:mm:ss</c:formatCode>
                <c:ptCount val="17"/>
                <c:pt idx="0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F9-44DD-9CB4-26438F15DD82}"/>
            </c:ext>
          </c:extLst>
        </c:ser>
        <c:ser>
          <c:idx val="12"/>
          <c:order val="1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Accelo'!$C$19:$T$19</c15:sqref>
                  </c15:fullRef>
                </c:ext>
              </c:extLst>
              <c:f>'Yamazumi - Accelo'!$D$19:$T$19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F9-44DD-9CB4-26438F15DD82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Accelo'!$C$20:$T$20</c15:sqref>
                  </c15:fullRef>
                </c:ext>
              </c:extLst>
              <c:f>'Yamazumi - Accelo'!$D$20:$T$20</c:f>
              <c:numCache>
                <c:formatCode>h:mm:ss</c:formatCode>
                <c:ptCount val="17"/>
                <c:pt idx="0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F9-44DD-9CB4-26438F15DD82}"/>
            </c:ext>
          </c:extLst>
        </c:ser>
        <c:ser>
          <c:idx val="14"/>
          <c:order val="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Accelo'!$C$21:$T$21</c15:sqref>
                  </c15:fullRef>
                </c:ext>
              </c:extLst>
              <c:f>'Yamazumi - Accelo'!$D$21:$T$21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9-44DD-9CB4-26438F15DD82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Accelo'!$C$22:$T$22</c15:sqref>
                  </c15:fullRef>
                </c:ext>
              </c:extLst>
              <c:f>'Yamazumi - Accelo'!$D$22:$T$22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F9-44DD-9CB4-26438F15DD82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Accelo'!$C$23:$T$23</c15:sqref>
                  </c15:fullRef>
                </c:ext>
              </c:extLst>
              <c:f>'Yamazumi - Accelo'!$D$23:$T$23</c:f>
              <c:numCache>
                <c:formatCode>h:mm:ss</c:formatCode>
                <c:ptCount val="17"/>
                <c:pt idx="0">
                  <c:v>2.7777777777777778E-4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F9-44DD-9CB4-26438F15DD82}"/>
            </c:ext>
          </c:extLst>
        </c:ser>
        <c:ser>
          <c:idx val="17"/>
          <c:order val="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Accelo'!$C$24:$T$24</c15:sqref>
                  </c15:fullRef>
                </c:ext>
              </c:extLst>
              <c:f>'Yamazumi - Accelo'!$D$24:$T$24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F9-44DD-9CB4-26438F15DD82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Accelo'!$C$25:$T$25</c15:sqref>
                  </c15:fullRef>
                </c:ext>
              </c:extLst>
              <c:f>'Yamazumi - Accelo'!$D$25:$T$25</c:f>
              <c:numCache>
                <c:formatCode>h:mm:ss</c:formatCode>
                <c:ptCount val="17"/>
                <c:pt idx="1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F9-44DD-9CB4-26438F15DD82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Accelo'!$C$26:$T$26</c15:sqref>
                  </c15:fullRef>
                </c:ext>
              </c:extLst>
              <c:f>'Yamazumi - Accelo'!$D$26:$T$26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9-44DD-9CB4-26438F15DD82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Accelo'!$C$27:$T$27</c15:sqref>
                  </c15:fullRef>
                </c:ext>
              </c:extLst>
              <c:f>'Yamazumi - Accelo'!$D$27:$T$27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F9-44DD-9CB4-26438F15DD82}"/>
            </c:ext>
          </c:extLst>
        </c:ser>
        <c:ser>
          <c:idx val="21"/>
          <c:order val="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Accelo'!$C$28:$T$28</c15:sqref>
                  </c15:fullRef>
                </c:ext>
              </c:extLst>
              <c:f>'Yamazumi - Accelo'!$D$28:$T$28</c:f>
              <c:numCache>
                <c:formatCode>h:mm:ss</c:formatCode>
                <c:ptCount val="17"/>
                <c:pt idx="1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F9-44DD-9CB4-26438F15DD82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Accelo'!$C$29:$T$29</c15:sqref>
                  </c15:fullRef>
                </c:ext>
              </c:extLst>
              <c:f>'Yamazumi - Accelo'!$D$29:$T$29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F9-44DD-9CB4-26438F15DD82}"/>
            </c:ext>
          </c:extLst>
        </c:ser>
        <c:ser>
          <c:idx val="23"/>
          <c:order val="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Accelo'!$C$30:$T$30</c15:sqref>
                  </c15:fullRef>
                </c:ext>
              </c:extLst>
              <c:f>'Yamazumi - Accelo'!$D$30:$T$30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F9-44DD-9CB4-26438F15DD82}"/>
            </c:ext>
          </c:extLst>
        </c:ser>
        <c:ser>
          <c:idx val="24"/>
          <c:order val="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Accelo'!$C$31:$T$31</c15:sqref>
                  </c15:fullRef>
                </c:ext>
              </c:extLst>
              <c:f>'Yamazumi - Accelo'!$D$31:$T$31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9-44DD-9CB4-26438F15DD82}"/>
            </c:ext>
          </c:extLst>
        </c:ser>
        <c:ser>
          <c:idx val="25"/>
          <c:order val="2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Accelo'!$C$32:$T$32</c15:sqref>
                  </c15:fullRef>
                </c:ext>
              </c:extLst>
              <c:f>'Yamazumi - Accelo'!$D$32:$T$32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F9-44DD-9CB4-26438F15DD82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Accelo'!$C$33:$T$33</c15:sqref>
                  </c15:fullRef>
                </c:ext>
              </c:extLst>
              <c:f>'Yamazumi - Accelo'!$D$33:$T$33</c:f>
              <c:numCache>
                <c:formatCode>h:mm:ss</c:formatCode>
                <c:ptCount val="17"/>
                <c:pt idx="1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F9-44DD-9CB4-26438F15DD82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Accelo'!$C$34:$T$34</c15:sqref>
                  </c15:fullRef>
                </c:ext>
              </c:extLst>
              <c:f>'Yamazumi - Accelo'!$D$34:$T$34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F9-44DD-9CB4-26438F15DD82}"/>
            </c:ext>
          </c:extLst>
        </c:ser>
        <c:ser>
          <c:idx val="28"/>
          <c:order val="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Accelo'!$C$35:$T$35</c15:sqref>
                  </c15:fullRef>
                </c:ext>
              </c:extLst>
              <c:f>'Yamazumi - Accelo'!$D$35:$T$35</c:f>
              <c:numCache>
                <c:formatCode>h:mm:ss</c:formatCode>
                <c:ptCount val="17"/>
                <c:pt idx="1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F9-44DD-9CB4-26438F15DD82}"/>
            </c:ext>
          </c:extLst>
        </c:ser>
        <c:ser>
          <c:idx val="29"/>
          <c:order val="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Accelo'!$C$36:$T$36</c15:sqref>
                  </c15:fullRef>
                </c:ext>
              </c:extLst>
              <c:f>'Yamazumi - Accelo'!$D$36:$T$36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F9-44DD-9CB4-26438F15DD82}"/>
            </c:ext>
          </c:extLst>
        </c:ser>
        <c:ser>
          <c:idx val="30"/>
          <c:order val="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Accelo'!$C$37:$T$37</c15:sqref>
                  </c15:fullRef>
                </c:ext>
              </c:extLst>
              <c:f>'Yamazumi - Accelo'!$D$37:$T$37</c:f>
              <c:numCache>
                <c:formatCode>h:mm:ss</c:formatCode>
                <c:ptCount val="17"/>
                <c:pt idx="1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F9-44DD-9CB4-26438F15DD82}"/>
            </c:ext>
          </c:extLst>
        </c:ser>
        <c:ser>
          <c:idx val="31"/>
          <c:order val="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Accelo'!$C$38:$T$38</c15:sqref>
                  </c15:fullRef>
                </c:ext>
              </c:extLst>
              <c:f>'Yamazumi - Accelo'!$D$38:$T$38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F9-44DD-9CB4-26438F15DD82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Accelo'!$C$39:$T$39</c15:sqref>
                  </c15:fullRef>
                </c:ext>
              </c:extLst>
              <c:f>'Yamazumi - Accelo'!$D$39:$T$39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F9-44DD-9CB4-26438F15DD82}"/>
            </c:ext>
          </c:extLst>
        </c:ser>
        <c:ser>
          <c:idx val="33"/>
          <c:order val="3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Accelo'!$C$40:$T$40</c15:sqref>
                  </c15:fullRef>
                </c:ext>
              </c:extLst>
              <c:f>'Yamazumi - Accelo'!$D$40:$T$40</c:f>
              <c:numCache>
                <c:formatCode>h:mm:ss</c:formatCode>
                <c:ptCount val="17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F9-44DD-9CB4-26438F15DD82}"/>
            </c:ext>
          </c:extLst>
        </c:ser>
        <c:ser>
          <c:idx val="34"/>
          <c:order val="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Accelo'!$C$41:$T$41</c15:sqref>
                  </c15:fullRef>
                </c:ext>
              </c:extLst>
              <c:f>'Yamazumi - Accelo'!$D$41:$T$41</c:f>
              <c:numCache>
                <c:formatCode>h:mm:ss</c:formatCode>
                <c:ptCount val="17"/>
                <c:pt idx="1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F9-44DD-9CB4-26438F15DD82}"/>
            </c:ext>
          </c:extLst>
        </c:ser>
        <c:ser>
          <c:idx val="35"/>
          <c:order val="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Accelo'!$C$42:$T$42</c15:sqref>
                  </c15:fullRef>
                </c:ext>
              </c:extLst>
              <c:f>'Yamazumi - Accelo'!$D$42:$T$42</c:f>
              <c:numCache>
                <c:formatCode>h:mm:ss</c:formatCode>
                <c:ptCount val="17"/>
                <c:pt idx="1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F9-44DD-9CB4-26438F15DD82}"/>
            </c:ext>
          </c:extLst>
        </c:ser>
        <c:ser>
          <c:idx val="36"/>
          <c:order val="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Accelo'!$C$43:$T$43</c15:sqref>
                  </c15:fullRef>
                </c:ext>
              </c:extLst>
              <c:f>'Yamazumi - Accelo'!$D$43:$T$43</c:f>
              <c:numCache>
                <c:formatCode>h:mm:ss</c:formatCode>
                <c:ptCount val="17"/>
                <c:pt idx="1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F9-44DD-9CB4-26438F15DD82}"/>
            </c:ext>
          </c:extLst>
        </c:ser>
        <c:ser>
          <c:idx val="37"/>
          <c:order val="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Accelo'!$C$44:$T$44</c15:sqref>
                  </c15:fullRef>
                </c:ext>
              </c:extLst>
              <c:f>'Yamazumi - Accelo'!$D$44:$T$44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F9-44DD-9CB4-26438F15DD82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Accelo'!$C$45:$T$45</c15:sqref>
                  </c15:fullRef>
                </c:ext>
              </c:extLst>
              <c:f>'Yamazumi - Accelo'!$D$45:$T$45</c:f>
              <c:numCache>
                <c:formatCode>h:mm:ss</c:formatCode>
                <c:ptCount val="17"/>
                <c:pt idx="2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F9-44DD-9CB4-26438F15DD82}"/>
            </c:ext>
          </c:extLst>
        </c:ser>
        <c:ser>
          <c:idx val="39"/>
          <c:order val="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Accelo'!$C$46:$T$46</c15:sqref>
                  </c15:fullRef>
                </c:ext>
              </c:extLst>
              <c:f>'Yamazumi - Accelo'!$D$46:$T$46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F9-44DD-9CB4-26438F15DD82}"/>
            </c:ext>
          </c:extLst>
        </c:ser>
        <c:ser>
          <c:idx val="40"/>
          <c:order val="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Accelo'!$C$47:$T$47</c15:sqref>
                  </c15:fullRef>
                </c:ext>
              </c:extLst>
              <c:f>'Yamazumi - Accelo'!$D$47:$T$47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F9-44DD-9CB4-26438F15DD82}"/>
            </c:ext>
          </c:extLst>
        </c:ser>
        <c:ser>
          <c:idx val="41"/>
          <c:order val="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Accelo'!$C$48:$T$48</c15:sqref>
                  </c15:fullRef>
                </c:ext>
              </c:extLst>
              <c:f>'Yamazumi - Accelo'!$D$48:$T$48</c:f>
              <c:numCache>
                <c:formatCode>h:mm:ss</c:formatCode>
                <c:ptCount val="17"/>
                <c:pt idx="2">
                  <c:v>1.5046296296296296E-3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F9-44DD-9CB4-26438F15DD82}"/>
            </c:ext>
          </c:extLst>
        </c:ser>
        <c:ser>
          <c:idx val="42"/>
          <c:order val="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Accelo'!$C$49:$T$49</c15:sqref>
                  </c15:fullRef>
                </c:ext>
              </c:extLst>
              <c:f>'Yamazumi - Accelo'!$D$49:$T$49</c:f>
              <c:numCache>
                <c:formatCode>h:mm:ss</c:formatCode>
                <c:ptCount val="17"/>
                <c:pt idx="2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F9-44DD-9CB4-26438F15DD82}"/>
            </c:ext>
          </c:extLst>
        </c:ser>
        <c:ser>
          <c:idx val="43"/>
          <c:order val="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Accelo'!$C$50:$T$50</c15:sqref>
                  </c15:fullRef>
                </c:ext>
              </c:extLst>
              <c:f>'Yamazumi - Accelo'!$D$50:$T$50</c:f>
              <c:numCache>
                <c:formatCode>h:mm:ss</c:formatCode>
                <c:ptCount val="17"/>
                <c:pt idx="2">
                  <c:v>8.1018518518518516E-4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0F9-44DD-9CB4-26438F15DD82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Accelo'!$C$51:$T$51</c15:sqref>
                  </c15:fullRef>
                </c:ext>
              </c:extLst>
              <c:f>'Yamazumi - Accelo'!$D$51:$T$51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0F9-44DD-9CB4-26438F15DD82}"/>
            </c:ext>
          </c:extLst>
        </c:ser>
        <c:ser>
          <c:idx val="45"/>
          <c:order val="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Accelo'!$C$52:$T$52</c15:sqref>
                  </c15:fullRef>
                </c:ext>
              </c:extLst>
              <c:f>'Yamazumi - Accelo'!$D$52:$T$52</c:f>
              <c:numCache>
                <c:formatCode>h:mm:ss</c:formatCode>
                <c:ptCount val="17"/>
                <c:pt idx="4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0F9-44DD-9CB4-26438F15DD82}"/>
            </c:ext>
          </c:extLst>
        </c:ser>
        <c:ser>
          <c:idx val="46"/>
          <c:order val="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Accelo'!$C$53:$T$53</c15:sqref>
                  </c15:fullRef>
                </c:ext>
              </c:extLst>
              <c:f>'Yamazumi - Accelo'!$D$53:$T$53</c:f>
              <c:numCache>
                <c:formatCode>h:mm:ss</c:formatCode>
                <c:ptCount val="17"/>
                <c:pt idx="4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F9-44DD-9CB4-26438F15DD82}"/>
            </c:ext>
          </c:extLst>
        </c:ser>
        <c:ser>
          <c:idx val="47"/>
          <c:order val="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Accelo'!$C$54:$T$54</c15:sqref>
                  </c15:fullRef>
                </c:ext>
              </c:extLst>
              <c:f>'Yamazumi - Accelo'!$D$54:$T$54</c:f>
              <c:numCache>
                <c:formatCode>h:mm:ss</c:formatCode>
                <c:ptCount val="17"/>
                <c:pt idx="4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0F9-44DD-9CB4-26438F15DD82}"/>
            </c:ext>
          </c:extLst>
        </c:ser>
        <c:ser>
          <c:idx val="48"/>
          <c:order val="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Accelo'!$C$55:$T$55</c15:sqref>
                  </c15:fullRef>
                </c:ext>
              </c:extLst>
              <c:f>'Yamazumi - Accelo'!$D$55:$T$55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0F9-44DD-9CB4-26438F15DD82}"/>
            </c:ext>
          </c:extLst>
        </c:ser>
        <c:ser>
          <c:idx val="49"/>
          <c:order val="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Accelo'!$C$56:$T$56</c15:sqref>
                  </c15:fullRef>
                </c:ext>
              </c:extLst>
              <c:f>'Yamazumi - Accelo'!$D$56:$T$56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0F9-44DD-9CB4-26438F15DD82}"/>
            </c:ext>
          </c:extLst>
        </c:ser>
        <c:ser>
          <c:idx val="50"/>
          <c:order val="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Accelo'!$C$57:$T$57</c15:sqref>
                  </c15:fullRef>
                </c:ext>
              </c:extLst>
              <c:f>'Yamazumi - Accelo'!$D$57:$T$57</c:f>
              <c:numCache>
                <c:formatCode>h:mm:ss</c:formatCode>
                <c:ptCount val="17"/>
                <c:pt idx="4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0F9-44DD-9CB4-26438F15DD82}"/>
            </c:ext>
          </c:extLst>
        </c:ser>
        <c:ser>
          <c:idx val="51"/>
          <c:order val="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Accelo'!$C$58:$T$58</c15:sqref>
                  </c15:fullRef>
                </c:ext>
              </c:extLst>
              <c:f>'Yamazumi - Accelo'!$D$58:$T$58</c:f>
              <c:numCache>
                <c:formatCode>h:mm:ss</c:formatCode>
                <c:ptCount val="17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0F9-44DD-9CB4-26438F15DD82}"/>
            </c:ext>
          </c:extLst>
        </c:ser>
        <c:ser>
          <c:idx val="52"/>
          <c:order val="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Accelo'!$C$59:$T$59</c15:sqref>
                  </c15:fullRef>
                </c:ext>
              </c:extLst>
              <c:f>'Yamazumi - Accelo'!$D$59:$T$59</c:f>
              <c:numCache>
                <c:formatCode>h:mm:ss</c:formatCode>
                <c:ptCount val="17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0F9-44DD-9CB4-26438F15DD82}"/>
            </c:ext>
          </c:extLst>
        </c:ser>
        <c:ser>
          <c:idx val="53"/>
          <c:order val="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Accelo'!$C$60:$T$60</c15:sqref>
                  </c15:fullRef>
                </c:ext>
              </c:extLst>
              <c:f>'Yamazumi - Accelo'!$D$60:$T$60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0F9-44DD-9CB4-26438F15DD82}"/>
            </c:ext>
          </c:extLst>
        </c:ser>
        <c:ser>
          <c:idx val="54"/>
          <c:order val="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Accelo'!$C$61:$T$61</c15:sqref>
                  </c15:fullRef>
                </c:ext>
              </c:extLst>
              <c:f>'Yamazumi - Accelo'!$D$61:$T$61</c:f>
              <c:numCache>
                <c:formatCode>h:mm:ss</c:formatCode>
                <c:ptCount val="17"/>
                <c:pt idx="4">
                  <c:v>3.1250000000000001E-4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0F9-44DD-9CB4-26438F15DD82}"/>
            </c:ext>
          </c:extLst>
        </c:ser>
        <c:ser>
          <c:idx val="55"/>
          <c:order val="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Accelo'!$C$62:$T$62</c15:sqref>
                  </c15:fullRef>
                </c:ext>
              </c:extLst>
              <c:f>'Yamazumi - Accelo'!$D$62:$T$62</c:f>
              <c:numCache>
                <c:formatCode>h:mm:ss</c:formatCode>
                <c:ptCount val="17"/>
                <c:pt idx="4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0F9-44DD-9CB4-26438F15DD82}"/>
            </c:ext>
          </c:extLst>
        </c:ser>
        <c:ser>
          <c:idx val="56"/>
          <c:order val="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Accelo'!$C$63:$T$63</c15:sqref>
                  </c15:fullRef>
                </c:ext>
              </c:extLst>
              <c:f>'Yamazumi - Accelo'!$D$63:$T$63</c:f>
              <c:numCache>
                <c:formatCode>h:mm:ss</c:formatCode>
                <c:ptCount val="17"/>
                <c:pt idx="4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0F9-44DD-9CB4-26438F15DD82}"/>
            </c:ext>
          </c:extLst>
        </c:ser>
        <c:ser>
          <c:idx val="57"/>
          <c:order val="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Accelo'!$C$64:$T$64</c15:sqref>
                  </c15:fullRef>
                </c:ext>
              </c:extLst>
              <c:f>'Yamazumi - Accelo'!$D$64:$T$64</c:f>
              <c:numCache>
                <c:formatCode>h:mm:ss</c:formatCode>
                <c:ptCount val="17"/>
                <c:pt idx="4">
                  <c:v>4.5138888888888887E-4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0F9-44DD-9CB4-26438F15DD82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Accelo'!$C$65:$T$65</c15:sqref>
                  </c15:fullRef>
                </c:ext>
              </c:extLst>
              <c:f>'Yamazumi - Accelo'!$D$65:$T$65</c:f>
              <c:numCache>
                <c:formatCode>h:mm:ss</c:formatCode>
                <c:ptCount val="17"/>
                <c:pt idx="4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0F9-44DD-9CB4-26438F15DD82}"/>
            </c:ext>
          </c:extLst>
        </c:ser>
        <c:ser>
          <c:idx val="59"/>
          <c:order val="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Accelo'!$C$66:$T$66</c15:sqref>
                  </c15:fullRef>
                </c:ext>
              </c:extLst>
              <c:f>'Yamazumi - Accelo'!$D$66:$T$66</c:f>
              <c:numCache>
                <c:formatCode>h:mm:ss</c:formatCode>
                <c:ptCount val="17"/>
                <c:pt idx="4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0F9-44DD-9CB4-26438F15DD82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Accelo'!$C$67:$T$67</c15:sqref>
                  </c15:fullRef>
                </c:ext>
              </c:extLst>
              <c:f>'Yamazumi - Accelo'!$D$67:$T$67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0F9-44DD-9CB4-26438F15DD82}"/>
            </c:ext>
          </c:extLst>
        </c:ser>
        <c:ser>
          <c:idx val="61"/>
          <c:order val="6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Accelo'!$C$68:$T$68</c15:sqref>
                  </c15:fullRef>
                </c:ext>
              </c:extLst>
              <c:f>'Yamazumi - Accelo'!$D$68:$T$68</c:f>
              <c:numCache>
                <c:formatCode>h:mm:ss</c:formatCode>
                <c:ptCount val="17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0F9-44DD-9CB4-26438F15DD82}"/>
            </c:ext>
          </c:extLst>
        </c:ser>
        <c:ser>
          <c:idx val="62"/>
          <c:order val="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Accelo'!$C$69:$T$69</c15:sqref>
                  </c15:fullRef>
                </c:ext>
              </c:extLst>
              <c:f>'Yamazumi - Accelo'!$D$69:$T$69</c:f>
              <c:numCache>
                <c:formatCode>h:mm:ss</c:formatCode>
                <c:ptCount val="17"/>
                <c:pt idx="4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0F9-44DD-9CB4-26438F15DD82}"/>
            </c:ext>
          </c:extLst>
        </c:ser>
        <c:ser>
          <c:idx val="63"/>
          <c:order val="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Accelo'!$C$70:$T$70</c15:sqref>
                  </c15:fullRef>
                </c:ext>
              </c:extLst>
              <c:f>'Yamazumi - Accelo'!$D$70:$T$70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0F9-44DD-9CB4-26438F15DD82}"/>
            </c:ext>
          </c:extLst>
        </c:ser>
        <c:ser>
          <c:idx val="64"/>
          <c:order val="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Accelo'!$C$71:$T$71</c15:sqref>
                  </c15:fullRef>
                </c:ext>
              </c:extLst>
              <c:f>'Yamazumi - Accelo'!$D$71:$T$71</c:f>
              <c:numCache>
                <c:formatCode>h:mm:ss</c:formatCode>
                <c:ptCount val="17"/>
                <c:pt idx="4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0F9-44DD-9CB4-26438F15DD82}"/>
            </c:ext>
          </c:extLst>
        </c:ser>
        <c:ser>
          <c:idx val="65"/>
          <c:order val="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Accelo'!$C$72:$T$72</c15:sqref>
                  </c15:fullRef>
                </c:ext>
              </c:extLst>
              <c:f>'Yamazumi - Accelo'!$D$72:$T$72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0F9-44DD-9CB4-26438F15DD82}"/>
            </c:ext>
          </c:extLst>
        </c:ser>
        <c:ser>
          <c:idx val="66"/>
          <c:order val="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Accelo'!$C$73:$T$73</c15:sqref>
                  </c15:fullRef>
                </c:ext>
              </c:extLst>
              <c:f>'Yamazumi - Accelo'!$D$73:$T$73</c:f>
              <c:numCache>
                <c:formatCode>h:mm:ss</c:formatCode>
                <c:ptCount val="17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0F9-44DD-9CB4-26438F15DD82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Accelo'!$C$74:$T$74</c15:sqref>
                  </c15:fullRef>
                </c:ext>
              </c:extLst>
              <c:f>'Yamazumi - Accelo'!$D$74:$T$74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0F9-44DD-9CB4-26438F15DD82}"/>
            </c:ext>
          </c:extLst>
        </c:ser>
        <c:ser>
          <c:idx val="68"/>
          <c:order val="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Accelo'!$C$75:$T$75</c15:sqref>
                  </c15:fullRef>
                </c:ext>
              </c:extLst>
              <c:f>'Yamazumi - Accelo'!$D$75:$T$75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0F9-44DD-9CB4-26438F15DD82}"/>
            </c:ext>
          </c:extLst>
        </c:ser>
        <c:ser>
          <c:idx val="69"/>
          <c:order val="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Accelo'!$C$76:$T$76</c15:sqref>
                  </c15:fullRef>
                </c:ext>
              </c:extLst>
              <c:f>'Yamazumi - Accelo'!$D$76:$T$76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0F9-44DD-9CB4-26438F15DD82}"/>
            </c:ext>
          </c:extLst>
        </c:ser>
        <c:ser>
          <c:idx val="70"/>
          <c:order val="7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Accelo'!$C$77:$T$77</c15:sqref>
                  </c15:fullRef>
                </c:ext>
              </c:extLst>
              <c:f>'Yamazumi - Accelo'!$D$77:$T$77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0F9-44DD-9CB4-26438F15DD82}"/>
            </c:ext>
          </c:extLst>
        </c:ser>
        <c:ser>
          <c:idx val="71"/>
          <c:order val="7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Accelo'!$C$78:$T$78</c15:sqref>
                  </c15:fullRef>
                </c:ext>
              </c:extLst>
              <c:f>'Yamazumi - Accelo'!$D$78:$T$78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0F9-44DD-9CB4-26438F15DD82}"/>
            </c:ext>
          </c:extLst>
        </c:ser>
        <c:ser>
          <c:idx val="72"/>
          <c:order val="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Accelo'!$C$79:$T$79</c15:sqref>
                  </c15:fullRef>
                </c:ext>
              </c:extLst>
              <c:f>'Yamazumi - Accelo'!$D$79:$T$79</c:f>
              <c:numCache>
                <c:formatCode>h:mm:ss</c:formatCode>
                <c:ptCount val="17"/>
                <c:pt idx="5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0F9-44DD-9CB4-26438F15DD82}"/>
            </c:ext>
          </c:extLst>
        </c:ser>
        <c:ser>
          <c:idx val="73"/>
          <c:order val="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Accelo'!$C$80:$T$80</c15:sqref>
                  </c15:fullRef>
                </c:ext>
              </c:extLst>
              <c:f>'Yamazumi - Accelo'!$D$80:$T$80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0F9-44DD-9CB4-26438F15DD82}"/>
            </c:ext>
          </c:extLst>
        </c:ser>
        <c:ser>
          <c:idx val="74"/>
          <c:order val="7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Accelo'!$C$81:$T$81</c15:sqref>
                  </c15:fullRef>
                </c:ext>
              </c:extLst>
              <c:f>'Yamazumi - Accelo'!$D$81:$T$81</c:f>
              <c:numCache>
                <c:formatCode>h:mm:ss</c:formatCode>
                <c:ptCount val="17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0F9-44DD-9CB4-26438F15DD82}"/>
            </c:ext>
          </c:extLst>
        </c:ser>
        <c:ser>
          <c:idx val="75"/>
          <c:order val="7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Accelo'!$C$82:$T$82</c15:sqref>
                  </c15:fullRef>
                </c:ext>
              </c:extLst>
              <c:f>'Yamazumi - Accelo'!$D$82:$T$82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0F9-44DD-9CB4-26438F15DD82}"/>
            </c:ext>
          </c:extLst>
        </c:ser>
        <c:ser>
          <c:idx val="76"/>
          <c:order val="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Accelo'!$C$83:$T$83</c15:sqref>
                  </c15:fullRef>
                </c:ext>
              </c:extLst>
              <c:f>'Yamazumi - Accelo'!$D$83:$T$83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0F9-44DD-9CB4-26438F15DD82}"/>
            </c:ext>
          </c:extLst>
        </c:ser>
        <c:ser>
          <c:idx val="77"/>
          <c:order val="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Accelo'!$C$84:$T$84</c15:sqref>
                  </c15:fullRef>
                </c:ext>
              </c:extLst>
              <c:f>'Yamazumi - Accelo'!$D$84:$T$84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0F9-44DD-9CB4-26438F15DD82}"/>
            </c:ext>
          </c:extLst>
        </c:ser>
        <c:ser>
          <c:idx val="78"/>
          <c:order val="7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Accelo'!$C$85:$T$85</c15:sqref>
                  </c15:fullRef>
                </c:ext>
              </c:extLst>
              <c:f>'Yamazumi - Accelo'!$D$85:$T$85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0F9-44DD-9CB4-26438F15DD82}"/>
            </c:ext>
          </c:extLst>
        </c:ser>
        <c:ser>
          <c:idx val="79"/>
          <c:order val="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Accelo'!$C$86:$T$86</c15:sqref>
                  </c15:fullRef>
                </c:ext>
              </c:extLst>
              <c:f>'Yamazumi - Accelo'!$D$86:$T$86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0F9-44DD-9CB4-26438F15DD82}"/>
            </c:ext>
          </c:extLst>
        </c:ser>
        <c:ser>
          <c:idx val="80"/>
          <c:order val="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Accelo'!$C$87:$T$87</c15:sqref>
                  </c15:fullRef>
                </c:ext>
              </c:extLst>
              <c:f>'Yamazumi - Accelo'!$D$87:$T$87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0F9-44DD-9CB4-26438F15DD82}"/>
            </c:ext>
          </c:extLst>
        </c:ser>
        <c:ser>
          <c:idx val="81"/>
          <c:order val="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Accelo'!$C$88:$T$88</c15:sqref>
                  </c15:fullRef>
                </c:ext>
              </c:extLst>
              <c:f>'Yamazumi - Accelo'!$D$88:$T$88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0F9-44DD-9CB4-26438F15DD82}"/>
            </c:ext>
          </c:extLst>
        </c:ser>
        <c:ser>
          <c:idx val="82"/>
          <c:order val="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Accelo'!$C$89:$T$89</c15:sqref>
                  </c15:fullRef>
                </c:ext>
              </c:extLst>
              <c:f>'Yamazumi - Accelo'!$D$89:$T$89</c:f>
              <c:numCache>
                <c:formatCode>h:mm:ss</c:formatCode>
                <c:ptCount val="17"/>
                <c:pt idx="5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0F9-44DD-9CB4-26438F15DD82}"/>
            </c:ext>
          </c:extLst>
        </c:ser>
        <c:ser>
          <c:idx val="83"/>
          <c:order val="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Accelo'!$C$90:$T$90</c15:sqref>
                  </c15:fullRef>
                </c:ext>
              </c:extLst>
              <c:f>'Yamazumi - Accelo'!$D$90:$T$90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0F9-44DD-9CB4-26438F15DD82}"/>
            </c:ext>
          </c:extLst>
        </c:ser>
        <c:ser>
          <c:idx val="84"/>
          <c:order val="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Accelo'!$C$91:$T$91</c15:sqref>
                  </c15:fullRef>
                </c:ext>
              </c:extLst>
              <c:f>'Yamazumi - Accelo'!$D$91:$T$91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0F9-44DD-9CB4-26438F15DD82}"/>
            </c:ext>
          </c:extLst>
        </c:ser>
        <c:ser>
          <c:idx val="85"/>
          <c:order val="8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Accelo'!$C$92:$T$92</c15:sqref>
                  </c15:fullRef>
                </c:ext>
              </c:extLst>
              <c:f>'Yamazumi - Accelo'!$D$92:$T$92</c:f>
              <c:numCache>
                <c:formatCode>h:mm:ss</c:formatCode>
                <c:ptCount val="17"/>
                <c:pt idx="5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0F9-44DD-9CB4-26438F15DD82}"/>
            </c:ext>
          </c:extLst>
        </c:ser>
        <c:ser>
          <c:idx val="86"/>
          <c:order val="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Accelo'!$C$93:$T$93</c15:sqref>
                  </c15:fullRef>
                </c:ext>
              </c:extLst>
              <c:f>'Yamazumi - Accelo'!$D$93:$T$93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0F9-44DD-9CB4-26438F15DD82}"/>
            </c:ext>
          </c:extLst>
        </c:ser>
        <c:ser>
          <c:idx val="87"/>
          <c:order val="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Accelo'!$C$94:$T$94</c15:sqref>
                  </c15:fullRef>
                </c:ext>
              </c:extLst>
              <c:f>'Yamazumi - Accelo'!$D$94:$T$94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0F9-44DD-9CB4-26438F15DD82}"/>
            </c:ext>
          </c:extLst>
        </c:ser>
        <c:ser>
          <c:idx val="88"/>
          <c:order val="8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Accelo'!$C$95:$T$95</c15:sqref>
                  </c15:fullRef>
                </c:ext>
              </c:extLst>
              <c:f>'Yamazumi - Accelo'!$D$95:$T$95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0F9-44DD-9CB4-26438F15DD82}"/>
            </c:ext>
          </c:extLst>
        </c:ser>
        <c:ser>
          <c:idx val="89"/>
          <c:order val="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Accelo'!$C$96:$T$96</c15:sqref>
                  </c15:fullRef>
                </c:ext>
              </c:extLst>
              <c:f>'Yamazumi - Accelo'!$D$96:$T$96</c:f>
              <c:numCache>
                <c:formatCode>h:mm:ss</c:formatCode>
                <c:ptCount val="17"/>
                <c:pt idx="5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0F9-44DD-9CB4-26438F15DD82}"/>
            </c:ext>
          </c:extLst>
        </c:ser>
        <c:ser>
          <c:idx val="90"/>
          <c:order val="9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Accelo'!$C$97:$T$97</c15:sqref>
                  </c15:fullRef>
                </c:ext>
              </c:extLst>
              <c:f>'Yamazumi - Accelo'!$D$97:$T$97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0F9-44DD-9CB4-26438F15DD82}"/>
            </c:ext>
          </c:extLst>
        </c:ser>
        <c:ser>
          <c:idx val="91"/>
          <c:order val="9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Accelo'!$C$98:$T$98</c15:sqref>
                  </c15:fullRef>
                </c:ext>
              </c:extLst>
              <c:f>'Yamazumi - Accelo'!$D$98:$T$98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0F9-44DD-9CB4-26438F15DD82}"/>
            </c:ext>
          </c:extLst>
        </c:ser>
        <c:ser>
          <c:idx val="92"/>
          <c:order val="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Accelo'!$C$99:$T$99</c15:sqref>
                  </c15:fullRef>
                </c:ext>
              </c:extLst>
              <c:f>'Yamazumi - Accelo'!$D$99:$T$99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0F9-44DD-9CB4-26438F15DD82}"/>
            </c:ext>
          </c:extLst>
        </c:ser>
        <c:ser>
          <c:idx val="93"/>
          <c:order val="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Accelo'!$C$100:$T$100</c15:sqref>
                  </c15:fullRef>
                </c:ext>
              </c:extLst>
              <c:f>'Yamazumi - Accelo'!$D$100:$T$100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0F9-44DD-9CB4-26438F15DD82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Accelo'!$C$101:$T$101</c15:sqref>
                  </c15:fullRef>
                </c:ext>
              </c:extLst>
              <c:f>'Yamazumi - Accelo'!$D$101:$T$101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0F9-44DD-9CB4-26438F15DD82}"/>
            </c:ext>
          </c:extLst>
        </c:ser>
        <c:ser>
          <c:idx val="95"/>
          <c:order val="9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Accelo'!$C$102:$T$102</c15:sqref>
                  </c15:fullRef>
                </c:ext>
              </c:extLst>
              <c:f>'Yamazumi - Accelo'!$D$102:$T$102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0F9-44DD-9CB4-26438F15DD82}"/>
            </c:ext>
          </c:extLst>
        </c:ser>
        <c:ser>
          <c:idx val="96"/>
          <c:order val="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Accelo'!$C$103:$T$103</c15:sqref>
                  </c15:fullRef>
                </c:ext>
              </c:extLst>
              <c:f>'Yamazumi - Accelo'!$D$103:$T$103</c:f>
              <c:numCache>
                <c:formatCode>h:mm:ss</c:formatCode>
                <c:ptCount val="17"/>
                <c:pt idx="6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0F9-44DD-9CB4-26438F15DD82}"/>
            </c:ext>
          </c:extLst>
        </c:ser>
        <c:ser>
          <c:idx val="97"/>
          <c:order val="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Accelo'!$C$104:$T$104</c15:sqref>
                  </c15:fullRef>
                </c:ext>
              </c:extLst>
              <c:f>'Yamazumi - Accelo'!$D$104:$T$104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0F9-44DD-9CB4-26438F15DD82}"/>
            </c:ext>
          </c:extLst>
        </c:ser>
        <c:ser>
          <c:idx val="98"/>
          <c:order val="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Accelo'!$C$105:$T$105</c15:sqref>
                  </c15:fullRef>
                </c:ext>
              </c:extLst>
              <c:f>'Yamazumi - Accelo'!$D$105:$T$105</c:f>
              <c:numCache>
                <c:formatCode>h:mm:ss</c:formatCode>
                <c:ptCount val="17"/>
                <c:pt idx="6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0F9-44DD-9CB4-26438F15DD82}"/>
            </c:ext>
          </c:extLst>
        </c:ser>
        <c:ser>
          <c:idx val="99"/>
          <c:order val="9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Accelo'!$C$106:$T$106</c15:sqref>
                  </c15:fullRef>
                </c:ext>
              </c:extLst>
              <c:f>'Yamazumi - Accelo'!$D$106:$T$106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0F9-44DD-9CB4-26438F15DD82}"/>
            </c:ext>
          </c:extLst>
        </c:ser>
        <c:ser>
          <c:idx val="100"/>
          <c:order val="1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Accelo'!$C$107:$T$107</c15:sqref>
                  </c15:fullRef>
                </c:ext>
              </c:extLst>
              <c:f>'Yamazumi - Accelo'!$D$107:$T$107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0F9-44DD-9CB4-26438F15DD82}"/>
            </c:ext>
          </c:extLst>
        </c:ser>
        <c:ser>
          <c:idx val="101"/>
          <c:order val="1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Accelo'!$C$108:$T$108</c15:sqref>
                  </c15:fullRef>
                </c:ext>
              </c:extLst>
              <c:f>'Yamazumi - Accelo'!$D$108:$T$108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0F9-44DD-9CB4-26438F15DD82}"/>
            </c:ext>
          </c:extLst>
        </c:ser>
        <c:ser>
          <c:idx val="102"/>
          <c:order val="10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Accelo'!$C$109:$T$109</c15:sqref>
                  </c15:fullRef>
                </c:ext>
              </c:extLst>
              <c:f>'Yamazumi - Accelo'!$D$109:$T$109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0F9-44DD-9CB4-26438F15DD82}"/>
            </c:ext>
          </c:extLst>
        </c:ser>
        <c:ser>
          <c:idx val="103"/>
          <c:order val="1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Accelo'!$C$110:$T$110</c15:sqref>
                  </c15:fullRef>
                </c:ext>
              </c:extLst>
              <c:f>'Yamazumi - Accelo'!$D$110:$T$110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0F9-44DD-9CB4-26438F15DD82}"/>
            </c:ext>
          </c:extLst>
        </c:ser>
        <c:ser>
          <c:idx val="104"/>
          <c:order val="10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Accelo'!$C$111:$T$111</c15:sqref>
                  </c15:fullRef>
                </c:ext>
              </c:extLst>
              <c:f>'Yamazumi - Accelo'!$D$111:$T$111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0F9-44DD-9CB4-26438F15DD82}"/>
            </c:ext>
          </c:extLst>
        </c:ser>
        <c:ser>
          <c:idx val="105"/>
          <c:order val="1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Accelo'!$C$112:$T$112</c15:sqref>
                  </c15:fullRef>
                </c:ext>
              </c:extLst>
              <c:f>'Yamazumi - Accelo'!$D$112:$T$112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0F9-44DD-9CB4-26438F15DD82}"/>
            </c:ext>
          </c:extLst>
        </c:ser>
        <c:ser>
          <c:idx val="106"/>
          <c:order val="1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Accelo'!$C$113:$T$113</c15:sqref>
                  </c15:fullRef>
                </c:ext>
              </c:extLst>
              <c:f>'Yamazumi - Accelo'!$D$113:$T$113</c:f>
              <c:numCache>
                <c:formatCode>h:mm:ss</c:formatCode>
                <c:ptCount val="17"/>
                <c:pt idx="6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0F9-44DD-9CB4-26438F15DD82}"/>
            </c:ext>
          </c:extLst>
        </c:ser>
        <c:ser>
          <c:idx val="107"/>
          <c:order val="10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Accelo'!$C$114:$T$114</c15:sqref>
                  </c15:fullRef>
                </c:ext>
              </c:extLst>
              <c:f>'Yamazumi - Accelo'!$D$114:$T$114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0F9-44DD-9CB4-26438F15DD82}"/>
            </c:ext>
          </c:extLst>
        </c:ser>
        <c:ser>
          <c:idx val="108"/>
          <c:order val="1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Accelo'!$C$115:$T$115</c15:sqref>
                  </c15:fullRef>
                </c:ext>
              </c:extLst>
              <c:f>'Yamazumi - Accelo'!$D$115:$T$115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0F9-44DD-9CB4-26438F15DD82}"/>
            </c:ext>
          </c:extLst>
        </c:ser>
        <c:ser>
          <c:idx val="109"/>
          <c:order val="10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Accelo'!$C$116:$T$116</c15:sqref>
                  </c15:fullRef>
                </c:ext>
              </c:extLst>
              <c:f>'Yamazumi - Accelo'!$D$116:$T$116</c:f>
              <c:numCache>
                <c:formatCode>h:mm:ss</c:formatCode>
                <c:ptCount val="17"/>
                <c:pt idx="6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0F9-44DD-9CB4-26438F15DD82}"/>
            </c:ext>
          </c:extLst>
        </c:ser>
        <c:ser>
          <c:idx val="110"/>
          <c:order val="1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Accelo'!$C$117:$T$117</c15:sqref>
                  </c15:fullRef>
                </c:ext>
              </c:extLst>
              <c:f>'Yamazumi - Accelo'!$D$117:$T$117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0F9-44DD-9CB4-26438F15DD82}"/>
            </c:ext>
          </c:extLst>
        </c:ser>
        <c:ser>
          <c:idx val="111"/>
          <c:order val="1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Accelo'!$C$118:$T$118</c15:sqref>
                  </c15:fullRef>
                </c:ext>
              </c:extLst>
              <c:f>'Yamazumi - Accelo'!$D$118:$T$118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0F9-44DD-9CB4-26438F15DD82}"/>
            </c:ext>
          </c:extLst>
        </c:ser>
        <c:ser>
          <c:idx val="112"/>
          <c:order val="1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Accelo'!$C$119:$T$119</c15:sqref>
                  </c15:fullRef>
                </c:ext>
              </c:extLst>
              <c:f>'Yamazumi - Accelo'!$D$119:$T$119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0F9-44DD-9CB4-26438F15DD82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Accelo'!$C$120:$T$120</c15:sqref>
                  </c15:fullRef>
                </c:ext>
              </c:extLst>
              <c:f>'Yamazumi - Accelo'!$D$120:$T$120</c:f>
              <c:numCache>
                <c:formatCode>h:mm:ss</c:formatCode>
                <c:ptCount val="17"/>
                <c:pt idx="6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0F9-44DD-9CB4-26438F15DD82}"/>
            </c:ext>
          </c:extLst>
        </c:ser>
        <c:ser>
          <c:idx val="114"/>
          <c:order val="1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Accelo'!$C$121:$T$121</c15:sqref>
                  </c15:fullRef>
                </c:ext>
              </c:extLst>
              <c:f>'Yamazumi - Accelo'!$D$121:$T$121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0F9-44DD-9CB4-26438F15DD82}"/>
            </c:ext>
          </c:extLst>
        </c:ser>
        <c:ser>
          <c:idx val="115"/>
          <c:order val="1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Accelo'!$C$122:$T$122</c15:sqref>
                  </c15:fullRef>
                </c:ext>
              </c:extLst>
              <c:f>'Yamazumi - Accelo'!$D$122:$T$122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0F9-44DD-9CB4-26438F15DD82}"/>
            </c:ext>
          </c:extLst>
        </c:ser>
        <c:ser>
          <c:idx val="116"/>
          <c:order val="11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Accelo'!$C$123:$T$123</c15:sqref>
                  </c15:fullRef>
                </c:ext>
              </c:extLst>
              <c:f>'Yamazumi - Accelo'!$D$123:$T$123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0F9-44DD-9CB4-26438F15DD82}"/>
            </c:ext>
          </c:extLst>
        </c:ser>
        <c:ser>
          <c:idx val="117"/>
          <c:order val="1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Accelo'!$C$124:$T$124</c15:sqref>
                  </c15:fullRef>
                </c:ext>
              </c:extLst>
              <c:f>'Yamazumi - Accelo'!$D$124:$T$124</c:f>
              <c:numCache>
                <c:formatCode>h:mm:ss</c:formatCode>
                <c:ptCount val="17"/>
                <c:pt idx="7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0F9-44DD-9CB4-26438F15DD82}"/>
            </c:ext>
          </c:extLst>
        </c:ser>
        <c:ser>
          <c:idx val="118"/>
          <c:order val="11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Accelo'!$C$125:$T$125</c15:sqref>
                  </c15:fullRef>
                </c:ext>
              </c:extLst>
              <c:f>'Yamazumi - Accelo'!$D$125:$T$125</c:f>
              <c:numCache>
                <c:formatCode>h:mm:ss</c:formatCode>
                <c:ptCount val="17"/>
                <c:pt idx="7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0F9-44DD-9CB4-26438F15DD82}"/>
            </c:ext>
          </c:extLst>
        </c:ser>
        <c:ser>
          <c:idx val="119"/>
          <c:order val="1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Accelo'!$C$126:$T$126</c15:sqref>
                  </c15:fullRef>
                </c:ext>
              </c:extLst>
              <c:f>'Yamazumi - Accelo'!$D$126:$T$126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0F9-44DD-9CB4-26438F15DD82}"/>
            </c:ext>
          </c:extLst>
        </c:ser>
        <c:ser>
          <c:idx val="120"/>
          <c:order val="1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Accelo'!$C$127:$T$127</c15:sqref>
                  </c15:fullRef>
                </c:ext>
              </c:extLst>
              <c:f>'Yamazumi - Accelo'!$D$127:$T$127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0F9-44DD-9CB4-26438F15DD82}"/>
            </c:ext>
          </c:extLst>
        </c:ser>
        <c:ser>
          <c:idx val="121"/>
          <c:order val="1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Accelo'!$C$128:$T$128</c15:sqref>
                  </c15:fullRef>
                </c:ext>
              </c:extLst>
              <c:f>'Yamazumi - Accelo'!$D$128:$T$128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0F9-44DD-9CB4-26438F15DD82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Accelo'!$C$129:$T$129</c15:sqref>
                  </c15:fullRef>
                </c:ext>
              </c:extLst>
              <c:f>'Yamazumi - Accelo'!$D$129:$T$129</c:f>
              <c:numCache>
                <c:formatCode>h:mm:ss</c:formatCode>
                <c:ptCount val="17"/>
                <c:pt idx="7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0F9-44DD-9CB4-26438F15DD82}"/>
            </c:ext>
          </c:extLst>
        </c:ser>
        <c:ser>
          <c:idx val="123"/>
          <c:order val="1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Accelo'!$C$130:$T$130</c15:sqref>
                  </c15:fullRef>
                </c:ext>
              </c:extLst>
              <c:f>'Yamazumi - Accelo'!$D$130:$T$130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0F9-44DD-9CB4-26438F15DD82}"/>
            </c:ext>
          </c:extLst>
        </c:ser>
        <c:ser>
          <c:idx val="124"/>
          <c:order val="1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Accelo'!$C$131:$T$131</c15:sqref>
                  </c15:fullRef>
                </c:ext>
              </c:extLst>
              <c:f>'Yamazumi - Accelo'!$D$131:$T$131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0F9-44DD-9CB4-26438F15DD82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Accelo'!$C$132:$T$132</c15:sqref>
                  </c15:fullRef>
                </c:ext>
              </c:extLst>
              <c:f>'Yamazumi - Accelo'!$D$132:$T$132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0F9-44DD-9CB4-26438F15DD82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Accelo'!$C$133:$T$133</c15:sqref>
                  </c15:fullRef>
                </c:ext>
              </c:extLst>
              <c:f>'Yamazumi - Accelo'!$D$133:$T$133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0F9-44DD-9CB4-26438F15DD82}"/>
            </c:ext>
          </c:extLst>
        </c:ser>
        <c:ser>
          <c:idx val="127"/>
          <c:order val="1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Accelo'!$C$134:$T$134</c15:sqref>
                  </c15:fullRef>
                </c:ext>
              </c:extLst>
              <c:f>'Yamazumi - Accelo'!$D$134:$T$134</c:f>
              <c:numCache>
                <c:formatCode>h:mm:ss</c:formatCode>
                <c:ptCount val="17"/>
                <c:pt idx="7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0F9-44DD-9CB4-26438F15DD82}"/>
            </c:ext>
          </c:extLst>
        </c:ser>
        <c:ser>
          <c:idx val="128"/>
          <c:order val="1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Accelo'!$C$135:$T$135</c15:sqref>
                  </c15:fullRef>
                </c:ext>
              </c:extLst>
              <c:f>'Yamazumi - Accelo'!$D$135:$T$135</c:f>
              <c:numCache>
                <c:formatCode>h:mm:ss</c:formatCode>
                <c:ptCount val="17"/>
                <c:pt idx="7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0F9-44DD-9CB4-26438F15DD82}"/>
            </c:ext>
          </c:extLst>
        </c:ser>
        <c:ser>
          <c:idx val="129"/>
          <c:order val="1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Accelo'!$C$136:$T$136</c15:sqref>
                  </c15:fullRef>
                </c:ext>
              </c:extLst>
              <c:f>'Yamazumi - Accelo'!$D$136:$T$136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0F9-44DD-9CB4-26438F15DD82}"/>
            </c:ext>
          </c:extLst>
        </c:ser>
        <c:ser>
          <c:idx val="130"/>
          <c:order val="1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Accelo'!$C$137:$T$137</c15:sqref>
                  </c15:fullRef>
                </c:ext>
              </c:extLst>
              <c:f>'Yamazumi - Accelo'!$D$137:$T$137</c:f>
              <c:numCache>
                <c:formatCode>h:mm:ss</c:formatCode>
                <c:ptCount val="17"/>
                <c:pt idx="7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0F9-44DD-9CB4-26438F15DD82}"/>
            </c:ext>
          </c:extLst>
        </c:ser>
        <c:ser>
          <c:idx val="131"/>
          <c:order val="1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Accelo'!$C$138:$T$138</c15:sqref>
                  </c15:fullRef>
                </c:ext>
              </c:extLst>
              <c:f>'Yamazumi - Accelo'!$D$138:$T$138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0F9-44DD-9CB4-26438F15DD82}"/>
            </c:ext>
          </c:extLst>
        </c:ser>
        <c:ser>
          <c:idx val="132"/>
          <c:order val="1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Accelo'!$C$139:$T$139</c15:sqref>
                  </c15:fullRef>
                </c:ext>
              </c:extLst>
              <c:f>'Yamazumi - Accelo'!$D$139:$T$139</c:f>
              <c:numCache>
                <c:formatCode>h:mm:ss</c:formatCode>
                <c:ptCount val="17"/>
                <c:pt idx="7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0F9-44DD-9CB4-26438F15DD82}"/>
            </c:ext>
          </c:extLst>
        </c:ser>
        <c:ser>
          <c:idx val="133"/>
          <c:order val="1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Accelo'!$C$140:$T$140</c15:sqref>
                  </c15:fullRef>
                </c:ext>
              </c:extLst>
              <c:f>'Yamazumi - Accelo'!$D$140:$T$140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0F9-44DD-9CB4-26438F15DD82}"/>
            </c:ext>
          </c:extLst>
        </c:ser>
        <c:ser>
          <c:idx val="134"/>
          <c:order val="1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Accelo'!$C$141:$T$141</c15:sqref>
                  </c15:fullRef>
                </c:ext>
              </c:extLst>
              <c:f>'Yamazumi - Accelo'!$D$141:$T$141</c:f>
              <c:numCache>
                <c:formatCode>h:mm:ss</c:formatCode>
                <c:ptCount val="17"/>
                <c:pt idx="7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C0F9-44DD-9CB4-26438F15DD82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Accelo'!$C$142:$T$142</c15:sqref>
                  </c15:fullRef>
                </c:ext>
              </c:extLst>
              <c:f>'Yamazumi - Accelo'!$D$142:$T$142</c:f>
              <c:numCache>
                <c:formatCode>h:mm:ss</c:formatCode>
                <c:ptCount val="17"/>
                <c:pt idx="7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C0F9-44DD-9CB4-26438F15DD82}"/>
            </c:ext>
          </c:extLst>
        </c:ser>
        <c:ser>
          <c:idx val="136"/>
          <c:order val="1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Accelo'!$C$143:$T$143</c15:sqref>
                  </c15:fullRef>
                </c:ext>
              </c:extLst>
              <c:f>'Yamazumi - Accelo'!$D$143:$T$143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0F9-44DD-9CB4-26438F15DD82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Accelo'!$C$144:$T$144</c15:sqref>
                  </c15:fullRef>
                </c:ext>
              </c:extLst>
              <c:f>'Yamazumi - Accelo'!$D$144:$T$144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C0F9-44DD-9CB4-26438F15DD82}"/>
            </c:ext>
          </c:extLst>
        </c:ser>
        <c:ser>
          <c:idx val="138"/>
          <c:order val="1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Accelo'!$C$145:$T$145</c15:sqref>
                  </c15:fullRef>
                </c:ext>
              </c:extLst>
              <c:f>'Yamazumi - Accelo'!$D$145:$T$145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C0F9-44DD-9CB4-26438F15DD82}"/>
            </c:ext>
          </c:extLst>
        </c:ser>
        <c:ser>
          <c:idx val="139"/>
          <c:order val="1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Accelo'!$C$146:$T$146</c15:sqref>
                  </c15:fullRef>
                </c:ext>
              </c:extLst>
              <c:f>'Yamazumi - Accelo'!$D$146:$T$146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C0F9-44DD-9CB4-26438F15DD82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Accelo'!$C$147:$T$147</c15:sqref>
                  </c15:fullRef>
                </c:ext>
              </c:extLst>
              <c:f>'Yamazumi - Accelo'!$D$147:$T$147</c:f>
              <c:numCache>
                <c:formatCode>h:mm:ss</c:formatCode>
                <c:ptCount val="17"/>
                <c:pt idx="8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C0F9-44DD-9CB4-26438F15DD82}"/>
            </c:ext>
          </c:extLst>
        </c:ser>
        <c:ser>
          <c:idx val="141"/>
          <c:order val="1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Accelo'!$C$148:$T$148</c15:sqref>
                  </c15:fullRef>
                </c:ext>
              </c:extLst>
              <c:f>'Yamazumi - Accelo'!$D$148:$T$148</c:f>
              <c:numCache>
                <c:formatCode>h:mm:ss</c:formatCode>
                <c:ptCount val="17"/>
                <c:pt idx="8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0F9-44DD-9CB4-26438F15DD82}"/>
            </c:ext>
          </c:extLst>
        </c:ser>
        <c:ser>
          <c:idx val="142"/>
          <c:order val="1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Accelo'!$C$149:$T$149</c15:sqref>
                  </c15:fullRef>
                </c:ext>
              </c:extLst>
              <c:f>'Yamazumi - Accelo'!$D$149:$T$149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C0F9-44DD-9CB4-26438F15DD82}"/>
            </c:ext>
          </c:extLst>
        </c:ser>
        <c:ser>
          <c:idx val="143"/>
          <c:order val="1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Accelo'!$C$150:$T$150</c15:sqref>
                  </c15:fullRef>
                </c:ext>
              </c:extLst>
              <c:f>'Yamazumi - Accelo'!$D$150:$T$150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C0F9-44DD-9CB4-26438F15DD82}"/>
            </c:ext>
          </c:extLst>
        </c:ser>
        <c:ser>
          <c:idx val="144"/>
          <c:order val="1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Accelo'!$C$151:$T$151</c15:sqref>
                  </c15:fullRef>
                </c:ext>
              </c:extLst>
              <c:f>'Yamazumi - Accelo'!$D$151:$T$151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C0F9-44DD-9CB4-26438F15DD82}"/>
            </c:ext>
          </c:extLst>
        </c:ser>
        <c:ser>
          <c:idx val="145"/>
          <c:order val="1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Accelo'!$C$152:$T$152</c15:sqref>
                  </c15:fullRef>
                </c:ext>
              </c:extLst>
              <c:f>'Yamazumi - Accelo'!$D$152:$T$152</c:f>
              <c:numCache>
                <c:formatCode>h:mm:ss</c:formatCode>
                <c:ptCount val="17"/>
                <c:pt idx="8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C0F9-44DD-9CB4-26438F15DD82}"/>
            </c:ext>
          </c:extLst>
        </c:ser>
        <c:ser>
          <c:idx val="146"/>
          <c:order val="1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Accelo'!$C$153:$T$153</c15:sqref>
                  </c15:fullRef>
                </c:ext>
              </c:extLst>
              <c:f>'Yamazumi - Accelo'!$D$153:$T$153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C0F9-44DD-9CB4-26438F15DD82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Accelo'!$C$154:$T$154</c15:sqref>
                  </c15:fullRef>
                </c:ext>
              </c:extLst>
              <c:f>'Yamazumi - Accelo'!$D$154:$T$154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C0F9-44DD-9CB4-26438F15DD82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Accelo'!$C$155:$T$155</c15:sqref>
                  </c15:fullRef>
                </c:ext>
              </c:extLst>
              <c:f>'Yamazumi - Accelo'!$D$155:$T$155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C0F9-44DD-9CB4-26438F15DD82}"/>
            </c:ext>
          </c:extLst>
        </c:ser>
        <c:ser>
          <c:idx val="149"/>
          <c:order val="1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Accelo'!$C$156:$T$156</c15:sqref>
                  </c15:fullRef>
                </c:ext>
              </c:extLst>
              <c:f>'Yamazumi - Accelo'!$D$156:$T$156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C0F9-44DD-9CB4-26438F15DD82}"/>
            </c:ext>
          </c:extLst>
        </c:ser>
        <c:ser>
          <c:idx val="150"/>
          <c:order val="1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Accelo'!$C$157:$T$157</c15:sqref>
                  </c15:fullRef>
                </c:ext>
              </c:extLst>
              <c:f>'Yamazumi - Accelo'!$D$157:$T$157</c:f>
              <c:numCache>
                <c:formatCode>h:mm:ss</c:formatCode>
                <c:ptCount val="17"/>
                <c:pt idx="8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C0F9-44DD-9CB4-26438F15DD82}"/>
            </c:ext>
          </c:extLst>
        </c:ser>
        <c:ser>
          <c:idx val="151"/>
          <c:order val="1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Accelo'!$C$158:$T$158</c15:sqref>
                  </c15:fullRef>
                </c:ext>
              </c:extLst>
              <c:f>'Yamazumi - Accelo'!$D$158:$T$158</c:f>
              <c:numCache>
                <c:formatCode>h:mm:ss</c:formatCode>
                <c:ptCount val="17"/>
                <c:pt idx="8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C0F9-44DD-9CB4-26438F15DD82}"/>
            </c:ext>
          </c:extLst>
        </c:ser>
        <c:ser>
          <c:idx val="152"/>
          <c:order val="15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Accelo'!$C$159:$T$159</c15:sqref>
                  </c15:fullRef>
                </c:ext>
              </c:extLst>
              <c:f>'Yamazumi - Accelo'!$D$159:$T$159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C0F9-44DD-9CB4-26438F15DD82}"/>
            </c:ext>
          </c:extLst>
        </c:ser>
        <c:ser>
          <c:idx val="153"/>
          <c:order val="1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Accelo'!$C$160:$T$160</c15:sqref>
                  </c15:fullRef>
                </c:ext>
              </c:extLst>
              <c:f>'Yamazumi - Accelo'!$D$160:$T$160</c:f>
              <c:numCache>
                <c:formatCode>h:mm:ss</c:formatCode>
                <c:ptCount val="17"/>
                <c:pt idx="8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C0F9-44DD-9CB4-26438F15DD82}"/>
            </c:ext>
          </c:extLst>
        </c:ser>
        <c:ser>
          <c:idx val="154"/>
          <c:order val="15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Accelo'!$C$161:$T$161</c15:sqref>
                  </c15:fullRef>
                </c:ext>
              </c:extLst>
              <c:f>'Yamazumi - Accelo'!$D$161:$T$161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C0F9-44DD-9CB4-26438F15DD82}"/>
            </c:ext>
          </c:extLst>
        </c:ser>
        <c:ser>
          <c:idx val="155"/>
          <c:order val="1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Accelo'!$C$162:$T$162</c15:sqref>
                  </c15:fullRef>
                </c:ext>
              </c:extLst>
              <c:f>'Yamazumi - Accelo'!$D$162:$T$162</c:f>
              <c:numCache>
                <c:formatCode>h:mm:ss</c:formatCode>
                <c:ptCount val="17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C0F9-44DD-9CB4-26438F15DD82}"/>
            </c:ext>
          </c:extLst>
        </c:ser>
        <c:ser>
          <c:idx val="156"/>
          <c:order val="1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Accelo'!$C$163:$T$163</c15:sqref>
                  </c15:fullRef>
                </c:ext>
              </c:extLst>
              <c:f>'Yamazumi - Accelo'!$D$163:$T$163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0F9-44DD-9CB4-26438F15DD82}"/>
            </c:ext>
          </c:extLst>
        </c:ser>
        <c:ser>
          <c:idx val="157"/>
          <c:order val="1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Accelo'!$C$164:$T$164</c15:sqref>
                  </c15:fullRef>
                </c:ext>
              </c:extLst>
              <c:f>'Yamazumi - Accelo'!$D$164:$T$164</c:f>
              <c:numCache>
                <c:formatCode>h:mm:ss</c:formatCode>
                <c:ptCount val="17"/>
                <c:pt idx="8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0F9-44DD-9CB4-26438F15DD82}"/>
            </c:ext>
          </c:extLst>
        </c:ser>
        <c:ser>
          <c:idx val="158"/>
          <c:order val="15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Accelo'!$C$165:$T$165</c15:sqref>
                  </c15:fullRef>
                </c:ext>
              </c:extLst>
              <c:f>'Yamazumi - Accelo'!$D$165:$T$165</c:f>
              <c:numCache>
                <c:formatCode>h:mm:ss</c:formatCode>
                <c:ptCount val="17"/>
                <c:pt idx="8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C0F9-44DD-9CB4-26438F15DD82}"/>
            </c:ext>
          </c:extLst>
        </c:ser>
        <c:ser>
          <c:idx val="159"/>
          <c:order val="15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Accelo'!$C$166:$T$166</c15:sqref>
                  </c15:fullRef>
                </c:ext>
              </c:extLst>
              <c:f>'Yamazumi - Accelo'!$D$166:$T$166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C0F9-44DD-9CB4-26438F15DD82}"/>
            </c:ext>
          </c:extLst>
        </c:ser>
        <c:ser>
          <c:idx val="160"/>
          <c:order val="16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Accelo'!$C$167:$T$167</c15:sqref>
                  </c15:fullRef>
                </c:ext>
              </c:extLst>
              <c:f>'Yamazumi - Accelo'!$D$167:$T$167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C0F9-44DD-9CB4-26438F15DD82}"/>
            </c:ext>
          </c:extLst>
        </c:ser>
        <c:ser>
          <c:idx val="161"/>
          <c:order val="1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Accelo'!$C$168:$T$168</c15:sqref>
                  </c15:fullRef>
                </c:ext>
              </c:extLst>
              <c:f>'Yamazumi - Accelo'!$D$168:$T$168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C0F9-44DD-9CB4-26438F15DD82}"/>
            </c:ext>
          </c:extLst>
        </c:ser>
        <c:ser>
          <c:idx val="162"/>
          <c:order val="1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Accelo'!$C$169:$T$169</c15:sqref>
                  </c15:fullRef>
                </c:ext>
              </c:extLst>
              <c:f>'Yamazumi - Accelo'!$D$169:$T$169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C0F9-44DD-9CB4-26438F15DD82}"/>
            </c:ext>
          </c:extLst>
        </c:ser>
        <c:ser>
          <c:idx val="163"/>
          <c:order val="16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Accelo'!$C$170:$T$170</c15:sqref>
                  </c15:fullRef>
                </c:ext>
              </c:extLst>
              <c:f>'Yamazumi - Accelo'!$D$170:$T$170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C0F9-44DD-9CB4-26438F15DD82}"/>
            </c:ext>
          </c:extLst>
        </c:ser>
        <c:ser>
          <c:idx val="164"/>
          <c:order val="1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Accelo'!$C$171:$T$171</c15:sqref>
                  </c15:fullRef>
                </c:ext>
              </c:extLst>
              <c:f>'Yamazumi - Accelo'!$D$171:$T$171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C0F9-44DD-9CB4-26438F15DD82}"/>
            </c:ext>
          </c:extLst>
        </c:ser>
        <c:ser>
          <c:idx val="165"/>
          <c:order val="1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Accelo'!$C$172:$T$172</c15:sqref>
                  </c15:fullRef>
                </c:ext>
              </c:extLst>
              <c:f>'Yamazumi - Accelo'!$D$172:$T$172</c:f>
              <c:numCache>
                <c:formatCode>h:mm:ss</c:formatCode>
                <c:ptCount val="17"/>
                <c:pt idx="9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C0F9-44DD-9CB4-26438F15DD82}"/>
            </c:ext>
          </c:extLst>
        </c:ser>
        <c:ser>
          <c:idx val="166"/>
          <c:order val="1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Accelo'!$C$173:$T$173</c15:sqref>
                  </c15:fullRef>
                </c:ext>
              </c:extLst>
              <c:f>'Yamazumi - Accelo'!$D$173:$T$173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C0F9-44DD-9CB4-26438F15DD82}"/>
            </c:ext>
          </c:extLst>
        </c:ser>
        <c:ser>
          <c:idx val="167"/>
          <c:order val="16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Accelo'!$C$174:$T$174</c15:sqref>
                  </c15:fullRef>
                </c:ext>
              </c:extLst>
              <c:f>'Yamazumi - Accelo'!$D$174:$T$174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C0F9-44DD-9CB4-26438F15DD82}"/>
            </c:ext>
          </c:extLst>
        </c:ser>
        <c:ser>
          <c:idx val="168"/>
          <c:order val="1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Accelo'!$C$175:$T$175</c15:sqref>
                  </c15:fullRef>
                </c:ext>
              </c:extLst>
              <c:f>'Yamazumi - Accelo'!$D$175:$T$175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C0F9-44DD-9CB4-26438F15DD82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Accelo'!$C$176:$T$176</c15:sqref>
                  </c15:fullRef>
                </c:ext>
              </c:extLst>
              <c:f>'Yamazumi - Accelo'!$D$176:$T$176</c:f>
              <c:numCache>
                <c:formatCode>h:mm:ss</c:formatCode>
                <c:ptCount val="17"/>
                <c:pt idx="9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C0F9-44DD-9CB4-26438F15DD82}"/>
            </c:ext>
          </c:extLst>
        </c:ser>
        <c:ser>
          <c:idx val="170"/>
          <c:order val="1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Accelo'!$C$177:$T$177</c15:sqref>
                  </c15:fullRef>
                </c:ext>
              </c:extLst>
              <c:f>'Yamazumi - Accelo'!$D$177:$T$177</c:f>
              <c:numCache>
                <c:formatCode>h:mm:ss</c:formatCode>
                <c:ptCount val="17"/>
                <c:pt idx="9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C0F9-44DD-9CB4-26438F15DD82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Accelo'!$C$178:$T$178</c15:sqref>
                  </c15:fullRef>
                </c:ext>
              </c:extLst>
              <c:f>'Yamazumi - Accelo'!$D$178:$T$178</c:f>
              <c:numCache>
                <c:formatCode>h:mm:ss</c:formatCode>
                <c:ptCount val="17"/>
                <c:pt idx="9">
                  <c:v>2.8935185185185184E-4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0F9-44DD-9CB4-26438F15DD82}"/>
            </c:ext>
          </c:extLst>
        </c:ser>
        <c:ser>
          <c:idx val="172"/>
          <c:order val="1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Accelo'!$C$179:$T$179</c15:sqref>
                  </c15:fullRef>
                </c:ext>
              </c:extLst>
              <c:f>'Yamazumi - Accelo'!$D$179:$T$179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0F9-44DD-9CB4-26438F15DD82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Accelo'!$C$180:$T$180</c15:sqref>
                  </c15:fullRef>
                </c:ext>
              </c:extLst>
              <c:f>'Yamazumi - Accelo'!$D$180:$T$180</c:f>
              <c:numCache>
                <c:formatCode>h:mm:ss</c:formatCode>
                <c:ptCount val="17"/>
                <c:pt idx="9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C0F9-44DD-9CB4-26438F15DD82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Accelo'!$C$181:$T$181</c15:sqref>
                  </c15:fullRef>
                </c:ext>
              </c:extLst>
              <c:f>'Yamazumi - Accelo'!$D$181:$T$181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C0F9-44DD-9CB4-26438F15DD82}"/>
            </c:ext>
          </c:extLst>
        </c:ser>
        <c:ser>
          <c:idx val="175"/>
          <c:order val="1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Accelo'!$C$182:$T$182</c15:sqref>
                  </c15:fullRef>
                </c:ext>
              </c:extLst>
              <c:f>'Yamazumi - Accelo'!$D$182:$T$182</c:f>
              <c:numCache>
                <c:formatCode>h:mm:ss</c:formatCode>
                <c:ptCount val="17"/>
                <c:pt idx="9">
                  <c:v>7.1759259259259259E-4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C0F9-44DD-9CB4-26438F15DD82}"/>
            </c:ext>
          </c:extLst>
        </c:ser>
        <c:ser>
          <c:idx val="176"/>
          <c:order val="1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Accelo'!$C$183:$T$183</c15:sqref>
                  </c15:fullRef>
                </c:ext>
              </c:extLst>
              <c:f>'Yamazumi - Accelo'!$D$183:$T$183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C0F9-44DD-9CB4-26438F15DD82}"/>
            </c:ext>
          </c:extLst>
        </c:ser>
        <c:ser>
          <c:idx val="177"/>
          <c:order val="1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Accelo'!$C$184:$T$184</c15:sqref>
                  </c15:fullRef>
                </c:ext>
              </c:extLst>
              <c:f>'Yamazumi - Accelo'!$D$184:$T$184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C0F9-44DD-9CB4-26438F15DD82}"/>
            </c:ext>
          </c:extLst>
        </c:ser>
        <c:ser>
          <c:idx val="178"/>
          <c:order val="1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Accelo'!$C$185:$T$185</c15:sqref>
                  </c15:fullRef>
                </c:ext>
              </c:extLst>
              <c:f>'Yamazumi - Accelo'!$D$185:$T$185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C0F9-44DD-9CB4-26438F15DD82}"/>
            </c:ext>
          </c:extLst>
        </c:ser>
        <c:ser>
          <c:idx val="179"/>
          <c:order val="1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Accelo'!$C$186:$T$186</c15:sqref>
                  </c15:fullRef>
                </c:ext>
              </c:extLst>
              <c:f>'Yamazumi - Accelo'!$D$186:$T$186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C0F9-44DD-9CB4-26438F15DD82}"/>
            </c:ext>
          </c:extLst>
        </c:ser>
        <c:ser>
          <c:idx val="180"/>
          <c:order val="1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Accelo'!$C$187:$T$187</c15:sqref>
                  </c15:fullRef>
                </c:ext>
              </c:extLst>
              <c:f>'Yamazumi - Accelo'!$D$187:$T$187</c:f>
              <c:numCache>
                <c:formatCode>h:mm:ss</c:formatCode>
                <c:ptCount val="17"/>
                <c:pt idx="10">
                  <c:v>1.3888888888888889E-4</c:v>
                </c:pt>
                <c:pt idx="1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C0F9-44DD-9CB4-26438F15DD82}"/>
            </c:ext>
          </c:extLst>
        </c:ser>
        <c:ser>
          <c:idx val="181"/>
          <c:order val="1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Accelo'!$C$188:$T$188</c15:sqref>
                  </c15:fullRef>
                </c:ext>
              </c:extLst>
              <c:f>'Yamazumi - Accelo'!$D$188:$T$188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C0F9-44DD-9CB4-26438F15DD82}"/>
            </c:ext>
          </c:extLst>
        </c:ser>
        <c:ser>
          <c:idx val="182"/>
          <c:order val="1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Accelo'!$C$189:$T$189</c15:sqref>
                  </c15:fullRef>
                </c:ext>
              </c:extLst>
              <c:f>'Yamazumi - Accelo'!$D$189:$T$189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0F9-44DD-9CB4-26438F15DD82}"/>
            </c:ext>
          </c:extLst>
        </c:ser>
        <c:ser>
          <c:idx val="183"/>
          <c:order val="1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Accelo'!$C$190:$T$190</c15:sqref>
                  </c15:fullRef>
                </c:ext>
              </c:extLst>
              <c:f>'Yamazumi - Accelo'!$D$190:$T$190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C0F9-44DD-9CB4-26438F15DD82}"/>
            </c:ext>
          </c:extLst>
        </c:ser>
        <c:ser>
          <c:idx val="184"/>
          <c:order val="1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Accelo'!$C$191:$T$191</c15:sqref>
                  </c15:fullRef>
                </c:ext>
              </c:extLst>
              <c:f>'Yamazumi - Accelo'!$D$191:$T$191</c:f>
              <c:numCache>
                <c:formatCode>h:mm:ss</c:formatCode>
                <c:ptCount val="17"/>
                <c:pt idx="10">
                  <c:v>1.8518518518518519E-3</c:v>
                </c:pt>
                <c:pt idx="11">
                  <c:v>1.8518518518518519E-3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C0F9-44DD-9CB4-26438F15DD82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Accelo'!$C$192:$T$192</c15:sqref>
                  </c15:fullRef>
                </c:ext>
              </c:extLst>
              <c:f>'Yamazumi - Accelo'!$D$192:$T$192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C0F9-44DD-9CB4-26438F15DD82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Accelo'!$C$193:$T$193</c15:sqref>
                  </c15:fullRef>
                </c:ext>
              </c:extLst>
              <c:f>'Yamazumi - Accelo'!$D$193:$T$193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C0F9-44DD-9CB4-26438F15DD82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Accelo'!$C$194:$T$194</c15:sqref>
                  </c15:fullRef>
                </c:ext>
              </c:extLst>
              <c:f>'Yamazumi - Accelo'!$D$194:$T$194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C0F9-44DD-9CB4-26438F15DD82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Accelo'!$C$195:$T$195</c15:sqref>
                  </c15:fullRef>
                </c:ext>
              </c:extLst>
              <c:f>'Yamazumi - Accelo'!$D$195:$T$195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C0F9-44DD-9CB4-26438F15DD82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Accelo'!$C$196:$T$196</c15:sqref>
                  </c15:fullRef>
                </c:ext>
              </c:extLst>
              <c:f>'Yamazumi - Accelo'!$D$196:$T$196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C0F9-44DD-9CB4-26438F15DD82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Accelo'!$C$197:$T$197</c15:sqref>
                  </c15:fullRef>
                </c:ext>
              </c:extLst>
              <c:f>'Yamazumi - Accelo'!$D$197:$T$197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C0F9-44DD-9CB4-26438F15DD82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Accelo'!$C$198:$T$198</c15:sqref>
                  </c15:fullRef>
                </c:ext>
              </c:extLst>
              <c:f>'Yamazumi - Accelo'!$D$198:$T$198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C0F9-44DD-9CB4-26438F15DD82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Accelo'!$C$199:$T$199</c15:sqref>
                  </c15:fullRef>
                </c:ext>
              </c:extLst>
              <c:f>'Yamazumi - Accelo'!$D$199:$T$199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C0F9-44DD-9CB4-26438F15DD82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Accelo'!$C$200:$T$200</c15:sqref>
                  </c15:fullRef>
                </c:ext>
              </c:extLst>
              <c:f>'Yamazumi - Accelo'!$D$200:$T$200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C0F9-44DD-9CB4-26438F15DD82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Accelo'!$C$201:$T$201</c15:sqref>
                  </c15:fullRef>
                </c:ext>
              </c:extLst>
              <c:f>'Yamazumi - Accelo'!$D$201:$T$201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0F9-44DD-9CB4-26438F15DD82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Accelo'!$C$202:$T$202</c15:sqref>
                  </c15:fullRef>
                </c:ext>
              </c:extLst>
              <c:f>'Yamazumi - Accelo'!$D$202:$T$202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C0F9-44DD-9CB4-26438F15DD82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Accelo'!$C$203:$T$203</c15:sqref>
                  </c15:fullRef>
                </c:ext>
              </c:extLst>
              <c:f>'Yamazumi - Accelo'!$D$203:$T$203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C0F9-44DD-9CB4-26438F15DD82}"/>
            </c:ext>
          </c:extLst>
        </c:ser>
        <c:ser>
          <c:idx val="197"/>
          <c:order val="19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Accelo'!$C$204:$T$204</c15:sqref>
                  </c15:fullRef>
                </c:ext>
              </c:extLst>
              <c:f>'Yamazumi - Accelo'!$D$204:$T$204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C0F9-44DD-9CB4-26438F15DD82}"/>
            </c:ext>
          </c:extLst>
        </c:ser>
        <c:ser>
          <c:idx val="198"/>
          <c:order val="1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Accelo'!$C$205:$T$205</c15:sqref>
                  </c15:fullRef>
                </c:ext>
              </c:extLst>
              <c:f>'Yamazumi - Accelo'!$D$205:$T$205</c:f>
              <c:numCache>
                <c:formatCode>h:mm:ss</c:formatCode>
                <c:ptCount val="17"/>
                <c:pt idx="12">
                  <c:v>9.2592592592592588E-5</c:v>
                </c:pt>
                <c:pt idx="1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C0F9-44DD-9CB4-26438F15DD82}"/>
            </c:ext>
          </c:extLst>
        </c:ser>
        <c:ser>
          <c:idx val="199"/>
          <c:order val="1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Accelo'!$C$206:$T$206</c15:sqref>
                  </c15:fullRef>
                </c:ext>
              </c:extLst>
              <c:f>'Yamazumi - Accelo'!$D$206:$T$206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C0F9-44DD-9CB4-26438F15DD82}"/>
            </c:ext>
          </c:extLst>
        </c:ser>
        <c:ser>
          <c:idx val="200"/>
          <c:order val="2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Accelo'!$C$207:$T$207</c15:sqref>
                  </c15:fullRef>
                </c:ext>
              </c:extLst>
              <c:f>'Yamazumi - Accelo'!$D$207:$T$207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C0F9-44DD-9CB4-26438F15DD82}"/>
            </c:ext>
          </c:extLst>
        </c:ser>
        <c:ser>
          <c:idx val="201"/>
          <c:order val="2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Accelo'!$C$208:$T$208</c15:sqref>
                  </c15:fullRef>
                </c:ext>
              </c:extLst>
              <c:f>'Yamazumi - Accelo'!$D$208:$T$208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C0F9-44DD-9CB4-26438F15DD82}"/>
            </c:ext>
          </c:extLst>
        </c:ser>
        <c:ser>
          <c:idx val="202"/>
          <c:order val="2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Accelo'!$C$209:$T$209</c15:sqref>
                  </c15:fullRef>
                </c:ext>
              </c:extLst>
              <c:f>'Yamazumi - Accelo'!$D$209:$T$209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C0F9-44DD-9CB4-26438F15DD82}"/>
            </c:ext>
          </c:extLst>
        </c:ser>
        <c:ser>
          <c:idx val="203"/>
          <c:order val="20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Accelo'!$C$210:$T$210</c15:sqref>
                  </c15:fullRef>
                </c:ext>
              </c:extLst>
              <c:f>'Yamazumi - Accelo'!$D$210:$T$210</c:f>
              <c:numCache>
                <c:formatCode>h:mm:ss</c:formatCode>
                <c:ptCount val="17"/>
                <c:pt idx="12">
                  <c:v>3.4953703703703705E-3</c:v>
                </c:pt>
                <c:pt idx="13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C0F9-44DD-9CB4-26438F15DD82}"/>
            </c:ext>
          </c:extLst>
        </c:ser>
        <c:ser>
          <c:idx val="204"/>
          <c:order val="2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Accelo'!$C$211:$T$211</c15:sqref>
                  </c15:fullRef>
                </c:ext>
              </c:extLst>
              <c:f>'Yamazumi - Accelo'!$D$211:$T$211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C0F9-44DD-9CB4-26438F15DD82}"/>
            </c:ext>
          </c:extLst>
        </c:ser>
        <c:ser>
          <c:idx val="205"/>
          <c:order val="2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Accelo'!$C$212:$T$212</c15:sqref>
                  </c15:fullRef>
                </c:ext>
              </c:extLst>
              <c:f>'Yamazumi - Accelo'!$D$212:$T$212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C0F9-44DD-9CB4-26438F15DD82}"/>
            </c:ext>
          </c:extLst>
        </c:ser>
        <c:ser>
          <c:idx val="206"/>
          <c:order val="2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Accelo'!$C$213:$T$213</c15:sqref>
                  </c15:fullRef>
                </c:ext>
              </c:extLst>
              <c:f>'Yamazumi - Accelo'!$D$213:$T$213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C0F9-44DD-9CB4-26438F15DD82}"/>
            </c:ext>
          </c:extLst>
        </c:ser>
        <c:ser>
          <c:idx val="207"/>
          <c:order val="2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Accelo'!$C$214:$T$214</c15:sqref>
                  </c15:fullRef>
                </c:ext>
              </c:extLst>
              <c:f>'Yamazumi - Accelo'!$D$214:$T$214</c:f>
              <c:numCache>
                <c:formatCode>h:mm:ss</c:formatCode>
                <c:ptCount val="17"/>
                <c:pt idx="12">
                  <c:v>5.7870370370370373E-5</c:v>
                </c:pt>
                <c:pt idx="13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C0F9-44DD-9CB4-26438F15DD82}"/>
            </c:ext>
          </c:extLst>
        </c:ser>
        <c:ser>
          <c:idx val="208"/>
          <c:order val="2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Accelo'!$C$215:$T$215</c15:sqref>
                  </c15:fullRef>
                </c:ext>
              </c:extLst>
              <c:f>'Yamazumi - Accelo'!$D$215:$T$215</c:f>
              <c:numCache>
                <c:formatCode>h:mm:ss</c:formatCode>
                <c:ptCount val="17"/>
                <c:pt idx="14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C0F9-44DD-9CB4-26438F15DD82}"/>
            </c:ext>
          </c:extLst>
        </c:ser>
        <c:ser>
          <c:idx val="209"/>
          <c:order val="2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Accelo'!$C$216:$T$216</c15:sqref>
                  </c15:fullRef>
                </c:ext>
              </c:extLst>
              <c:f>'Yamazumi - Accelo'!$D$216:$T$216</c:f>
              <c:numCache>
                <c:formatCode>h:mm:ss</c:formatCode>
                <c:ptCount val="17"/>
                <c:pt idx="14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C0F9-44DD-9CB4-26438F15DD82}"/>
            </c:ext>
          </c:extLst>
        </c:ser>
        <c:ser>
          <c:idx val="210"/>
          <c:order val="2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Accelo'!$C$217:$T$217</c15:sqref>
                  </c15:fullRef>
                </c:ext>
              </c:extLst>
              <c:f>'Yamazumi - Accelo'!$D$217:$T$217</c:f>
              <c:numCache>
                <c:formatCode>h:mm:ss</c:formatCode>
                <c:ptCount val="17"/>
                <c:pt idx="15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C0F9-44DD-9CB4-26438F15DD82}"/>
            </c:ext>
          </c:extLst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55-4702-9E7B-CFF98EB7944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Accelo'!$C$218:$T$218</c15:sqref>
                  </c15:fullRef>
                </c:ext>
              </c:extLst>
              <c:f>'Yamazumi - Accelo'!$D$218:$T$218</c:f>
              <c:numCache>
                <c:formatCode>h:mm:ss</c:formatCode>
                <c:ptCount val="17"/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C0F9-44DD-9CB4-26438F15DD82}"/>
            </c:ext>
          </c:extLst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Accelo'!$C$219:$T$219</c15:sqref>
                  </c15:fullRef>
                </c:ext>
              </c:extLst>
              <c:f>'Yamazumi - Accelo'!$D$219:$T$219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4-C0F9-44DD-9CB4-26438F15DD82}"/>
            </c:ext>
          </c:extLst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Accelo'!$C$220:$T$220</c15:sqref>
                  </c15:fullRef>
                </c:ext>
              </c:extLst>
              <c:f>'Yamazumi - Accelo'!$D$220:$T$220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5-C0F9-44DD-9CB4-26438F15DD82}"/>
            </c:ext>
          </c:extLst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Accelo'!$C$221:$T$221</c15:sqref>
                  </c15:fullRef>
                </c:ext>
              </c:extLst>
              <c:f>'Yamazumi - Accelo'!$D$221:$T$221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6-C0F9-44DD-9CB4-26438F15DD82}"/>
            </c:ext>
          </c:extLst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Accelo'!$C$222:$T$222</c15:sqref>
                  </c15:fullRef>
                </c:ext>
              </c:extLst>
              <c:f>'Yamazumi - Accelo'!$D$222:$T$222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7-C0F9-44DD-9CB4-26438F15DD82}"/>
            </c:ext>
          </c:extLst>
        </c:ser>
        <c:ser>
          <c:idx val="216"/>
          <c:order val="21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Accelo'!$C$223:$T$223</c15:sqref>
                  </c15:fullRef>
                </c:ext>
              </c:extLst>
              <c:f>'Yamazumi - Accelo'!$D$223:$T$223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8-C0F9-44DD-9CB4-26438F15DD82}"/>
            </c:ext>
          </c:extLst>
        </c:ser>
        <c:ser>
          <c:idx val="217"/>
          <c:order val="217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Accelo'!$C$224:$T$224</c15:sqref>
                  </c15:fullRef>
                </c:ext>
              </c:extLst>
              <c:f>'Yamazumi - Accelo'!$D$224:$T$224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9-C0F9-44DD-9CB4-26438F15DD82}"/>
            </c:ext>
          </c:extLst>
        </c:ser>
        <c:ser>
          <c:idx val="218"/>
          <c:order val="218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Accelo'!$C$225:$T$225</c15:sqref>
                  </c15:fullRef>
                </c:ext>
              </c:extLst>
              <c:f>'Yamazumi - Accelo'!$D$225:$T$225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A-C0F9-44DD-9CB4-26438F15DD82}"/>
            </c:ext>
          </c:extLst>
        </c:ser>
        <c:ser>
          <c:idx val="219"/>
          <c:order val="2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Accelo'!$C$226:$T$226</c15:sqref>
                  </c15:fullRef>
                </c:ext>
              </c:extLst>
              <c:f>'Yamazumi - Accelo'!$D$226:$T$226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B-C0F9-44DD-9CB4-26438F15DD82}"/>
            </c:ext>
          </c:extLst>
        </c:ser>
        <c:ser>
          <c:idx val="220"/>
          <c:order val="22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Accelo'!$C$227:$T$227</c15:sqref>
                  </c15:fullRef>
                </c:ext>
              </c:extLst>
              <c:f>'Yamazumi - Accelo'!$D$227:$T$227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C-C0F9-44DD-9CB4-26438F15DD82}"/>
            </c:ext>
          </c:extLst>
        </c:ser>
        <c:ser>
          <c:idx val="221"/>
          <c:order val="22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Accelo'!$C$228:$T$228</c15:sqref>
                  </c15:fullRef>
                </c:ext>
              </c:extLst>
              <c:f>'Yamazumi - Accelo'!$D$228:$T$228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D-C0F9-44DD-9CB4-26438F15DD82}"/>
            </c:ext>
          </c:extLst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Accelo'!$C$229:$T$229</c15:sqref>
                  </c15:fullRef>
                </c:ext>
              </c:extLst>
              <c:f>'Yamazumi - Accelo'!$D$229:$T$229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E-C0F9-44DD-9CB4-26438F15DD82}"/>
            </c:ext>
          </c:extLst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Accelo'!$C$230:$T$230</c15:sqref>
                  </c15:fullRef>
                </c:ext>
              </c:extLst>
              <c:f>'Yamazumi - Accelo'!$D$230:$T$230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DF-C0F9-44DD-9CB4-26438F15DD82}"/>
            </c:ext>
          </c:extLst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Accelo'!$C$231:$T$231</c15:sqref>
                  </c15:fullRef>
                </c:ext>
              </c:extLst>
              <c:f>'Yamazumi - Accelo'!$D$231:$T$231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0-C0F9-44DD-9CB4-26438F15DD82}"/>
            </c:ext>
          </c:extLst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Accelo'!$C$232:$T$232</c15:sqref>
                  </c15:fullRef>
                </c:ext>
              </c:extLst>
              <c:f>'Yamazumi - Accelo'!$D$232:$T$232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1-C0F9-44DD-9CB4-26438F15DD82}"/>
            </c:ext>
          </c:extLst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Accelo'!$C$233:$T$233</c15:sqref>
                  </c15:fullRef>
                </c:ext>
              </c:extLst>
              <c:f>'Yamazumi - Accelo'!$D$233:$T$233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2-C0F9-44DD-9CB4-26438F15DD82}"/>
            </c:ext>
          </c:extLst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Accelo'!$C$234:$T$234</c15:sqref>
                  </c15:fullRef>
                </c:ext>
              </c:extLst>
              <c:f>'Yamazumi - Accelo'!$D$234:$T$234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3-C0F9-44DD-9CB4-26438F15DD82}"/>
            </c:ext>
          </c:extLst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Accelo'!$C$235:$T$235</c15:sqref>
                  </c15:fullRef>
                </c:ext>
              </c:extLst>
              <c:f>'Yamazumi - Accelo'!$D$235:$T$235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4-C0F9-44DD-9CB4-26438F15DD82}"/>
            </c:ext>
          </c:extLst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Accelo'!$C$236:$T$236</c15:sqref>
                  </c15:fullRef>
                </c:ext>
              </c:extLst>
              <c:f>'Yamazumi - Accelo'!$D$236:$T$236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5-C0F9-44DD-9CB4-26438F15DD82}"/>
            </c:ext>
          </c:extLst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Accelo'!$C$237:$T$237</c15:sqref>
                  </c15:fullRef>
                </c:ext>
              </c:extLst>
              <c:f>'Yamazumi - Accelo'!$D$237:$T$237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6-C0F9-44DD-9CB4-26438F15DD82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Accelo'!$C$238:$T$238</c15:sqref>
                  </c15:fullRef>
                </c:ext>
              </c:extLst>
              <c:f>'Yamazumi - Accelo'!$D$238:$T$238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7-C0F9-44DD-9CB4-26438F15DD82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Accelo'!$C$239:$T$239</c15:sqref>
                  </c15:fullRef>
                </c:ext>
              </c:extLst>
              <c:f>'Yamazumi - Accelo'!$D$239:$T$239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8-C0F9-44DD-9CB4-26438F15DD82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Accelo'!$C$240:$T$240</c15:sqref>
                  </c15:fullRef>
                </c:ext>
              </c:extLst>
              <c:f>'Yamazumi - Accelo'!$D$240:$T$240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9-C0F9-44DD-9CB4-26438F15DD82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Accelo'!$C$241:$T$241</c15:sqref>
                  </c15:fullRef>
                </c:ext>
              </c:extLst>
              <c:f>'Yamazumi - Accelo'!$D$241:$T$241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A-C0F9-44DD-9CB4-26438F15DD82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Accelo'!$C$242:$T$242</c15:sqref>
                  </c15:fullRef>
                </c:ext>
              </c:extLst>
              <c:f>'Yamazumi - Accelo'!$D$242:$T$242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B-C0F9-44DD-9CB4-26438F15DD82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Accelo'!$C$243:$T$243</c15:sqref>
                  </c15:fullRef>
                </c:ext>
              </c:extLst>
              <c:f>'Yamazumi - Accelo'!$D$243:$T$243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C-C0F9-44DD-9CB4-26438F15DD82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Accelo'!$C$244:$T$244</c15:sqref>
                  </c15:fullRef>
                </c:ext>
              </c:extLst>
              <c:f>'Yamazumi - Accelo'!$D$244:$T$244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D-C0F9-44DD-9CB4-26438F15DD82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Accelo'!$C$245:$T$245</c15:sqref>
                  </c15:fullRef>
                </c:ext>
              </c:extLst>
              <c:f>'Yamazumi - Accelo'!$D$245:$T$245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E-C0F9-44DD-9CB4-26438F15DD82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Accelo'!$C$246:$T$246</c15:sqref>
                  </c15:fullRef>
                </c:ext>
              </c:extLst>
              <c:f>'Yamazumi - Accelo'!$D$246:$T$246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F-C0F9-44DD-9CB4-26438F15DD82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Accelo'!$C$247:$T$247</c15:sqref>
                  </c15:fullRef>
                </c:ext>
              </c:extLst>
              <c:f>'Yamazumi - Accelo'!$D$247:$T$247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0-C0F9-44DD-9CB4-26438F15DD82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Accelo'!$C$248:$T$248</c15:sqref>
                  </c15:fullRef>
                </c:ext>
              </c:extLst>
              <c:f>'Yamazumi - Accelo'!$D$248:$T$248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1-C0F9-44DD-9CB4-26438F15DD82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Accelo'!$C$249:$T$249</c15:sqref>
                  </c15:fullRef>
                </c:ext>
              </c:extLst>
              <c:f>'Yamazumi - Accelo'!$D$249:$T$249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2-C0F9-44DD-9CB4-26438F15DD82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Accelo'!$C$250:$T$250</c15:sqref>
                  </c15:fullRef>
                </c:ext>
              </c:extLst>
              <c:f>'Yamazumi - Accelo'!$D$250:$T$250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3-C0F9-44DD-9CB4-26438F15DD82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Accelo'!$C$251:$T$251</c15:sqref>
                  </c15:fullRef>
                </c:ext>
              </c:extLst>
              <c:f>'Yamazumi - Accelo'!$D$251:$T$251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4-C0F9-44DD-9CB4-26438F15DD82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Accelo'!$C$252:$T$252</c15:sqref>
                  </c15:fullRef>
                </c:ext>
              </c:extLst>
              <c:f>'Yamazumi - Accelo'!$D$252:$T$252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5-C0F9-44DD-9CB4-26438F15DD82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Accelo'!$C$253:$T$253</c15:sqref>
                  </c15:fullRef>
                </c:ext>
              </c:extLst>
              <c:f>'Yamazumi - Accelo'!$D$253:$T$253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6-C0F9-44DD-9CB4-26438F15DD82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Accelo'!$C$254:$T$254</c15:sqref>
                  </c15:fullRef>
                </c:ext>
              </c:extLst>
              <c:f>'Yamazumi - Accelo'!$D$254:$T$254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7-C0F9-44DD-9CB4-26438F15DD82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Accelo'!$C$255:$T$255</c15:sqref>
                  </c15:fullRef>
                </c:ext>
              </c:extLst>
              <c:f>'Yamazumi - Accelo'!$D$255:$T$255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8-C0F9-44DD-9CB4-26438F15DD82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Accelo'!$C$256:$T$256</c15:sqref>
                  </c15:fullRef>
                </c:ext>
              </c:extLst>
              <c:f>'Yamazumi - Accelo'!$D$256:$T$256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9-C0F9-44DD-9CB4-26438F15DD82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Accelo'!$C$257:$T$257</c15:sqref>
                  </c15:fullRef>
                </c:ext>
              </c:extLst>
              <c:f>'Yamazumi - Accelo'!$D$257:$T$257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A-C0F9-44DD-9CB4-26438F15DD82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Accelo'!$C$258:$T$258</c15:sqref>
                  </c15:fullRef>
                </c:ext>
              </c:extLst>
              <c:f>'Yamazumi - Accelo'!$D$258:$T$258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B-C0F9-44DD-9CB4-26438F15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Accelo'!$C$265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Accelo'!$C$6:$T$6</c15:sqref>
                  </c15:fullRef>
                </c:ext>
              </c:extLst>
              <c:f>'Yamazumi - Accelo'!$D$6:$T$6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Accelo'!$D$265:$T$265</c15:sqref>
                  </c15:fullRef>
                </c:ext>
              </c:extLst>
              <c:f>'Yamazumi - Accelo'!$E$265:$T$265</c:f>
              <c:numCache>
                <c:formatCode>h:mm:ss</c:formatCode>
                <c:ptCount val="16"/>
                <c:pt idx="0">
                  <c:v>3.8194444444444443E-3</c:v>
                </c:pt>
                <c:pt idx="1">
                  <c:v>3.8194444444444443E-3</c:v>
                </c:pt>
                <c:pt idx="2">
                  <c:v>3.8194444444444443E-3</c:v>
                </c:pt>
                <c:pt idx="3">
                  <c:v>3.8194444444444443E-3</c:v>
                </c:pt>
                <c:pt idx="4">
                  <c:v>3.8194444444444443E-3</c:v>
                </c:pt>
                <c:pt idx="5">
                  <c:v>3.8194444444444443E-3</c:v>
                </c:pt>
                <c:pt idx="6">
                  <c:v>3.8194444444444443E-3</c:v>
                </c:pt>
                <c:pt idx="7">
                  <c:v>3.8194444444444443E-3</c:v>
                </c:pt>
                <c:pt idx="8">
                  <c:v>3.8194444444444443E-3</c:v>
                </c:pt>
                <c:pt idx="9">
                  <c:v>3.8194444444444443E-3</c:v>
                </c:pt>
                <c:pt idx="10">
                  <c:v>3.8194444444444443E-3</c:v>
                </c:pt>
                <c:pt idx="11">
                  <c:v>3.8194444444444443E-3</c:v>
                </c:pt>
                <c:pt idx="12">
                  <c:v>3.8194444444444443E-3</c:v>
                </c:pt>
                <c:pt idx="13">
                  <c:v>3.8194444444444443E-3</c:v>
                </c:pt>
                <c:pt idx="14">
                  <c:v>3.8194444444444443E-3</c:v>
                </c:pt>
                <c:pt idx="15">
                  <c:v>3.8194444444444443E-3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C0F9-44DD-9CB4-26438F15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75-46ED-AA1D-166D35113DF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75-46ED-AA1D-166D35113DF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75-46ED-AA1D-166D35113DF3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Accelo'!$D$261:$D$263</c:f>
              <c:numCache>
                <c:formatCode>h:mm:ss</c:formatCode>
                <c:ptCount val="3"/>
                <c:pt idx="0">
                  <c:v>6.9444444444444447E-4</c:v>
                </c:pt>
                <c:pt idx="1">
                  <c:v>0</c:v>
                </c:pt>
                <c:pt idx="2">
                  <c:v>2.9629629629629628E-3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75-46ED-AA1D-166D35113D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1CC4-46D9-87D8-D7189F912CFF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Accelo'!$E$261:$E$263</c:f>
              <c:numCache>
                <c:formatCode>h:mm:ss</c:formatCode>
                <c:ptCount val="3"/>
                <c:pt idx="0">
                  <c:v>1.8749999999999997E-3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4-4279-9E85-FC10ABC35D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BC8-4769-B374-6501B3B66C87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Accelo'!$E$261:$E$263</c:f>
              <c:numCache>
                <c:formatCode>h:mm:ss</c:formatCode>
                <c:ptCount val="3"/>
                <c:pt idx="0">
                  <c:v>1.8749999999999997E-3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8-4769-B374-6501B3B66C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3DC-4839-8E97-1024609ADA0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Accelo'!$F$261:$F$263</c:f>
              <c:numCache>
                <c:formatCode>h:mm:ss</c:formatCode>
                <c:ptCount val="3"/>
                <c:pt idx="0">
                  <c:v>2.5462962962962961E-3</c:v>
                </c:pt>
                <c:pt idx="1">
                  <c:v>0</c:v>
                </c:pt>
                <c:pt idx="2">
                  <c:v>1.7361111111111109E-4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C-4839-8E97-1024609ADA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049-47DF-B03A-ABE5D5AF29C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049-47DF-B03A-ABE5D5AF29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49-47DF-B03A-ABE5D5AF29CF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Accelo'!$I$261:$I$263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9-47DF-B03A-ABE5D5AF29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CA0-4F8A-8271-32F680FE897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CA0-4F8A-8271-32F680FE89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CA0-4F8A-8271-32F680FE897C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Accelo'!$J$261:$J$263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0-4F8A-8271-32F680FE89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D84-473C-9054-327E2DFC7EB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D84-473C-9054-327E2DFC7EB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D84-473C-9054-327E2DFC7EB2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Accelo'!$K$261:$K$263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4-473C-9054-327E2DFC7E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6A4-4988-9A7A-941233A99B8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6A4-4988-9A7A-941233A99B8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6A4-4988-9A7A-941233A99B8A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Accelo'!$L$261:$L$263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4-4988-9A7A-941233A99B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142-4206-B39C-7C7FCAC2C5A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142-4206-B39C-7C7FCAC2C5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142-4206-B39C-7C7FCAC2C5A2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Accelo'!$M$261:$M$263</c:f>
              <c:numCache>
                <c:formatCode>h:mm:ss</c:formatCode>
                <c:ptCount val="3"/>
                <c:pt idx="0">
                  <c:v>2.5231481481481481E-3</c:v>
                </c:pt>
                <c:pt idx="1">
                  <c:v>0</c:v>
                </c:pt>
                <c:pt idx="2">
                  <c:v>6.0185185185185179E-4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42-4206-B39C-7C7FCAC2C5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FF-4DBD-8500-83E27383C28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FF-4DBD-8500-83E27383C28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FF-4DBD-8500-83E27383C285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Accelo'!$N$261:$N$263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FF-4DBD-8500-83E27383C2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FFE-4EF0-A04C-6C6FFF5EC7E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FFE-4EF0-A04C-6C6FFF5EC7E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FFE-4EF0-A04C-6C6FFF5EC7E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Accelo'!$O$261:$O$263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E-4EF0-A04C-6C6FFF5EC7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B16-4C92-9D00-047A6E2B2B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B16-4C92-9D00-047A6E2B2B4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B16-4C92-9D00-047A6E2B2B43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Accelo'!$P$261:$P$263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6-4C92-9D00-047A6E2B2B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331-44EF-8143-D6674DB8F06C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Accelo'!$F$261:$F$263</c:f>
              <c:numCache>
                <c:formatCode>h:mm:ss</c:formatCode>
                <c:ptCount val="3"/>
                <c:pt idx="0">
                  <c:v>2.5462962962962961E-3</c:v>
                </c:pt>
                <c:pt idx="1">
                  <c:v>0</c:v>
                </c:pt>
                <c:pt idx="2">
                  <c:v>1.7361111111111109E-4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1-44EF-8143-D6674DB8F0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C3B-4DCF-BA50-E67058F393A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C3B-4DCF-BA50-E67058F393A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3B-4DCF-BA50-E67058F393A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Accelo'!$R$261:$R$263</c:f>
              <c:numCache>
                <c:formatCode>h:mm:ss</c:formatCode>
                <c:ptCount val="3"/>
                <c:pt idx="0">
                  <c:v>5.3240740740740744E-4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3B-4DCF-BA50-E67058F393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414-4B02-9EE1-F1841116222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414-4B02-9EE1-F1841116222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414-4B02-9EE1-F1841116222E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Accelo'!$S$261:$S$263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4-4B02-9EE1-F184111622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67644189207591"/>
          <c:y val="0.27724979842993658"/>
          <c:w val="0.56664711621584807"/>
          <c:h val="0.59336696230275965"/>
        </c:manualLayout>
      </c:layout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92B-4C56-ACC3-607CA3B23F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92B-4C56-ACC3-607CA3B23F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92B-4C56-ACC3-607CA3B23FB6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Accelo'!$G$261:$G$263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2B-4C56-ACC3-607CA3B23F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BCE-47D2-970E-A720D4C3916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BCE-47D2-970E-A720D4C3916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BCE-47D2-970E-A720D4C39167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Accelo'!$H$261:$H$263</c:f>
              <c:numCache>
                <c:formatCode>h:mm:ss</c:formatCode>
                <c:ptCount val="3"/>
                <c:pt idx="0">
                  <c:v>2.615740740740741E-3</c:v>
                </c:pt>
                <c:pt idx="1">
                  <c:v>0</c:v>
                </c:pt>
                <c:pt idx="2">
                  <c:v>7.4074074074074081E-4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CE-47D2-970E-A720D4C391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B5B-482D-AFE1-7FC806A625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B5B-482D-AFE1-7FC806A625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B5B-482D-AFE1-7FC806A625E9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Accelo'!$Q$261:$Q$263</c:f>
              <c:numCache>
                <c:formatCode>h:mm:ss</c:formatCode>
                <c:ptCount val="3"/>
                <c:pt idx="0">
                  <c:v>3.6342592592592594E-3</c:v>
                </c:pt>
                <c:pt idx="1">
                  <c:v>0</c:v>
                </c:pt>
                <c:pt idx="2">
                  <c:v>4.9768518518518521E-4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B-482D-AFE1-7FC806A625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964-4BAD-A47B-B31B7E5BD52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964-4BAD-A47B-B31B7E5BD5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964-4BAD-A47B-B31B7E5BD52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Accelo'!$T$261:$T$263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4-4BAD-A47B-B31B7E5BD5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3EF-4FAB-AB2F-485B79E8FB3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3EF-4FAB-AB2F-485B79E8FB3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3EF-4FAB-AB2F-485B79E8FB3B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2.4999999999999996E-3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EF-4FAB-AB2F-485B79E8FB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E45-468B-8E9B-820273465AA2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Atego'!$E$266:$E$268</c:f>
              <c:numCache>
                <c:formatCode>h:mm:ss</c:formatCode>
                <c:ptCount val="3"/>
                <c:pt idx="0">
                  <c:v>1.747685185185185E-3</c:v>
                </c:pt>
                <c:pt idx="1">
                  <c:v>0</c:v>
                </c:pt>
                <c:pt idx="2">
                  <c:v>1.8865740740740742E-3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68B-8E9B-820273465A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9B1-44C5-8394-A79B5FCE571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Atego'!$F$266:$F$268</c:f>
              <c:numCache>
                <c:formatCode>h:mm:ss</c:formatCode>
                <c:ptCount val="3"/>
                <c:pt idx="0">
                  <c:v>3.0555555555555557E-3</c:v>
                </c:pt>
                <c:pt idx="1">
                  <c:v>0</c:v>
                </c:pt>
                <c:pt idx="2">
                  <c:v>3.4722222222222218E-4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44C5-8394-A79B5FCE57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87A-47DA-99BC-9FCF9BBA59F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87A-47DA-99BC-9FCF9BBA59F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7A-47DA-99BC-9FCF9BBA59F4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Atego'!$I$266:$I$268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A-47DA-99BC-9FCF9BBA59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57C-4266-BE34-8CC5572729D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57C-4266-BE34-8CC5572729D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57C-4266-BE34-8CC5572729D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Accelo'!$I$261:$I$263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7C-4266-BE34-8CC5572729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5B3-4513-8E6B-C2293838E87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5B3-4513-8E6B-C2293838E87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5B3-4513-8E6B-C2293838E87A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Atego'!$J$266:$J$268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B3-4513-8E6B-C2293838E8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C0E-457E-9028-8A664EC4AD5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C0E-457E-9028-8A664EC4AD5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C0E-457E-9028-8A664EC4AD58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Atego'!$K$266:$K$268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E-457E-9028-8A664EC4A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05F-4A5A-B41D-FD68697B2A8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05F-4A5A-B41D-FD68697B2A8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05F-4A5A-B41D-FD68697B2A8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Atego'!$L$266:$L$268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5F-4A5A-B41D-FD68697B2A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BB2-4632-AD3B-74C0B1AADA2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6BB2-4632-AD3B-74C0B1AADA2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6BB2-4632-AD3B-74C0B1AADA2E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Atego'!$M$266:$M$268</c:f>
              <c:numCache>
                <c:formatCode>h:mm:ss</c:formatCode>
                <c:ptCount val="3"/>
                <c:pt idx="0">
                  <c:v>2.0949074074074073E-3</c:v>
                </c:pt>
                <c:pt idx="1">
                  <c:v>0</c:v>
                </c:pt>
                <c:pt idx="2">
                  <c:v>6.134259259259259E-4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B2-4632-AD3B-74C0B1AADA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BC7-4CE0-ACAC-35D88CA1C52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BC7-4CE0-ACAC-35D88CA1C52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BC7-4CE0-ACAC-35D88CA1C52A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7-4CE0-ACAC-35D88CA1C5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4A7-41FF-87C2-2C5A5EB91D6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4A7-41FF-87C2-2C5A5EB91D6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4A7-41FF-87C2-2C5A5EB91D60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A7-41FF-87C2-2C5A5EB91D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5BF-4B3D-923E-F9EA6D113C2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5BF-4B3D-923E-F9EA6D113C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5BF-4B3D-923E-F9EA6D113C28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F-4B3D-923E-F9EA6D113C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617-4DE2-B4E6-5744A336F59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617-4DE2-B4E6-5744A336F5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617-4DE2-B4E6-5744A336F597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17-4DE2-B4E6-5744A336F5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ED6-4E8E-9003-BE95613826E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ED6-4E8E-9003-BE95613826E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ED6-4E8E-9003-BE95613826EC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6-4E8E-9003-BE95613826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D3D-4C3A-92E8-E920B6965BC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D3D-4C3A-92E8-E920B6965BC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D3D-4C3A-92E8-E920B6965BCE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Atego'!$G$266:$G$268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D-4C3A-92E8-E920B6965B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AF3-4C6D-81E6-DB99F633C68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AF3-4C6D-81E6-DB99F633C68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AF3-4C6D-81E6-DB99F633C688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Accelo'!$J$261:$J$263</c:f>
              <c:numCache>
                <c:formatCode>h:mm:ss</c:formatCode>
                <c:ptCount val="3"/>
                <c:pt idx="0">
                  <c:v>1.8518518518518521E-3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3-4C6D-81E6-DB99F633C68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72A-4636-9F30-B3111269C95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72A-4636-9F30-B3111269C95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72A-4636-9F30-B3111269C95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Atego'!$H$266:$H$268</c:f>
              <c:numCache>
                <c:formatCode>h:mm:ss</c:formatCode>
                <c:ptCount val="3"/>
                <c:pt idx="0">
                  <c:v>2.2685185185185187E-3</c:v>
                </c:pt>
                <c:pt idx="1">
                  <c:v>0</c:v>
                </c:pt>
                <c:pt idx="2">
                  <c:v>8.2175925925925927E-4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2A-4636-9F30-B3111269C9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D7E-41F2-8D61-EA0AB8620B2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D7E-41F2-8D61-EA0AB8620B2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D7E-41F2-8D61-EA0AB8620B25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7E-41F2-8D61-EA0AB8620B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0FC-497D-9FEE-B0ED80A19FB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0FC-497D-9FEE-B0ED80A19FB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0FC-497D-9FEE-B0ED80A19FB2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FC-497D-9FEE-B0ED80A19F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P30A ao 34A - Atego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Atego'!$C$7:$T$7</c15:sqref>
                  </c15:fullRef>
                </c:ext>
              </c:extLst>
              <c:f>'Yamazumi - Atego'!$D$7:$T$7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A-4BFA-98FF-38B3D2FC20CF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Atego'!$C$8:$T$8</c15:sqref>
                  </c15:fullRef>
                </c:ext>
              </c:extLst>
              <c:f>'Yamazumi - Atego'!$D$8:$T$8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A-4BFA-98FF-38B3D2FC20CF}"/>
            </c:ext>
          </c:extLst>
        </c:ser>
        <c:ser>
          <c:idx val="2"/>
          <c:order val="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Atego'!$C$9:$T$9</c15:sqref>
                  </c15:fullRef>
                </c:ext>
              </c:extLst>
              <c:f>'Yamazumi - Atego'!$D$9:$T$9</c:f>
              <c:numCache>
                <c:formatCode>h:mm:ss</c:formatCode>
                <c:ptCount val="17"/>
                <c:pt idx="0">
                  <c:v>4.6296296296296298E-4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A-4BFA-98FF-38B3D2FC20CF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Atego'!$C$10:$T$10</c15:sqref>
                  </c15:fullRef>
                </c:ext>
              </c:extLst>
              <c:f>'Yamazumi - Atego'!$D$10:$T$10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A-4BFA-98FF-38B3D2FC20CF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Atego'!$C$11:$T$11</c15:sqref>
                  </c15:fullRef>
                </c:ext>
              </c:extLst>
              <c:f>'Yamazumi - Atego'!$D$11:$T$11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A-4BFA-98FF-38B3D2FC20CF}"/>
            </c:ext>
          </c:extLst>
        </c:ser>
        <c:ser>
          <c:idx val="5"/>
          <c:order val="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Atego'!$C$12:$T$12</c15:sqref>
                  </c15:fullRef>
                </c:ext>
              </c:extLst>
              <c:f>'Yamazumi - Atego'!$D$12:$T$12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A-4BFA-98FF-38B3D2FC20CF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Atego'!$C$13:$T$13</c15:sqref>
                  </c15:fullRef>
                </c:ext>
              </c:extLst>
              <c:f>'Yamazumi - Atego'!$D$13:$T$13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A-4BFA-98FF-38B3D2FC20CF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Atego'!$C$14:$T$14</c15:sqref>
                  </c15:fullRef>
                </c:ext>
              </c:extLst>
              <c:f>'Yamazumi - Atego'!$D$14:$T$14</c:f>
              <c:numCache>
                <c:formatCode>h:mm:ss</c:formatCode>
                <c:ptCount val="17"/>
                <c:pt idx="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1A-4BFA-98FF-38B3D2FC20CF}"/>
            </c:ext>
          </c:extLst>
        </c:ser>
        <c:ser>
          <c:idx val="8"/>
          <c:order val="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Atego'!$C$15:$T$15</c15:sqref>
                  </c15:fullRef>
                </c:ext>
              </c:extLst>
              <c:f>'Yamazumi - Atego'!$D$15:$T$15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1A-4BFA-98FF-38B3D2FC20CF}"/>
            </c:ext>
          </c:extLst>
        </c:ser>
        <c:ser>
          <c:idx val="9"/>
          <c:order val="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Atego'!$C$16:$T$16</c15:sqref>
                  </c15:fullRef>
                </c:ext>
              </c:extLst>
              <c:f>'Yamazumi - Atego'!$D$16:$T$16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A-4BFA-98FF-38B3D2FC20CF}"/>
            </c:ext>
          </c:extLst>
        </c:ser>
        <c:ser>
          <c:idx val="10"/>
          <c:order val="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Atego'!$C$17:$T$17</c15:sqref>
                  </c15:fullRef>
                </c:ext>
              </c:extLst>
              <c:f>'Yamazumi - Atego'!$D$17:$T$17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1A-4BFA-98FF-38B3D2FC20CF}"/>
            </c:ext>
          </c:extLst>
        </c:ser>
        <c:ser>
          <c:idx val="11"/>
          <c:order val="1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Atego'!$C$18:$T$18</c15:sqref>
                  </c15:fullRef>
                </c:ext>
              </c:extLst>
              <c:f>'Yamazumi - Atego'!$D$18:$T$18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1A-4BFA-98FF-38B3D2FC20CF}"/>
            </c:ext>
          </c:extLst>
        </c:ser>
        <c:ser>
          <c:idx val="12"/>
          <c:order val="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Atego'!$C$19:$T$19</c15:sqref>
                  </c15:fullRef>
                </c:ext>
              </c:extLst>
              <c:f>'Yamazumi - Atego'!$D$19:$T$19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A-4BFA-98FF-38B3D2FC20CF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Atego'!$C$20:$T$20</c15:sqref>
                  </c15:fullRef>
                </c:ext>
              </c:extLst>
              <c:f>'Yamazumi - Atego'!$D$20:$T$20</c:f>
              <c:numCache>
                <c:formatCode>h:mm:ss</c:formatCode>
                <c:ptCount val="17"/>
                <c:pt idx="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1A-4BFA-98FF-38B3D2FC20CF}"/>
            </c:ext>
          </c:extLst>
        </c:ser>
        <c:ser>
          <c:idx val="14"/>
          <c:order val="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Atego'!$C$21:$T$21</c15:sqref>
                  </c15:fullRef>
                </c:ext>
              </c:extLst>
              <c:f>'Yamazumi - Atego'!$D$21:$T$21</c:f>
              <c:numCache>
                <c:formatCode>h:mm:ss</c:formatCode>
                <c:ptCount val="17"/>
                <c:pt idx="0">
                  <c:v>8.6805555555555551E-4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1A-4BFA-98FF-38B3D2FC20CF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Atego'!$C$22:$T$22</c15:sqref>
                  </c15:fullRef>
                </c:ext>
              </c:extLst>
              <c:f>'Yamazumi - Atego'!$D$22:$T$22</c:f>
              <c:numCache>
                <c:formatCode>h:mm:ss</c:formatCode>
                <c:ptCount val="17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1A-4BFA-98FF-38B3D2FC20CF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Atego'!$C$23:$T$23</c15:sqref>
                  </c15:fullRef>
                </c:ext>
              </c:extLst>
              <c:f>'Yamazumi - Atego'!$D$23:$T$23</c:f>
              <c:numCache>
                <c:formatCode>h:mm:ss</c:formatCode>
                <c:ptCount val="17"/>
                <c:pt idx="0">
                  <c:v>9.9537037037037042E-4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1A-4BFA-98FF-38B3D2FC20C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Atego'!$C$24:$T$24</c15:sqref>
                  </c15:fullRef>
                </c:ext>
              </c:extLst>
              <c:f>'Yamazumi - Atego'!$D$24:$T$24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1A-4BFA-98FF-38B3D2FC20CF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Atego'!$C$25:$T$25</c15:sqref>
                  </c15:fullRef>
                </c:ext>
              </c:extLst>
              <c:f>'Yamazumi - Atego'!$D$25:$T$25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1A-4BFA-98FF-38B3D2FC20CF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Atego'!$C$26:$T$26</c15:sqref>
                  </c15:fullRef>
                </c:ext>
              </c:extLst>
              <c:f>'Yamazumi - Atego'!$D$26:$T$26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A1A-4BFA-98FF-38B3D2FC20CF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Atego'!$C$27:$T$27</c15:sqref>
                  </c15:fullRef>
                </c:ext>
              </c:extLst>
              <c:f>'Yamazumi - Atego'!$D$27:$T$27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A1A-4BFA-98FF-38B3D2FC20CF}"/>
            </c:ext>
          </c:extLst>
        </c:ser>
        <c:ser>
          <c:idx val="21"/>
          <c:order val="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Atego'!$C$28:$T$28</c15:sqref>
                  </c15:fullRef>
                </c:ext>
              </c:extLst>
              <c:f>'Yamazumi - Atego'!$D$28:$T$28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A1A-4BFA-98FF-38B3D2FC20CF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Atego'!$C$29:$T$29</c15:sqref>
                  </c15:fullRef>
                </c:ext>
              </c:extLst>
              <c:f>'Yamazumi - Atego'!$D$29:$T$29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A1A-4BFA-98FF-38B3D2FC20CF}"/>
            </c:ext>
          </c:extLst>
        </c:ser>
        <c:ser>
          <c:idx val="23"/>
          <c:order val="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Atego'!$C$30:$T$30</c15:sqref>
                  </c15:fullRef>
                </c:ext>
              </c:extLst>
              <c:f>'Yamazumi - Atego'!$D$30:$T$30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A1A-4BFA-98FF-38B3D2FC20CF}"/>
            </c:ext>
          </c:extLst>
        </c:ser>
        <c:ser>
          <c:idx val="24"/>
          <c:order val="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Atego'!$C$31:$T$31</c15:sqref>
                  </c15:fullRef>
                </c:ext>
              </c:extLst>
              <c:f>'Yamazumi - Atego'!$D$31:$T$31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A1A-4BFA-98FF-38B3D2FC20CF}"/>
            </c:ext>
          </c:extLst>
        </c:ser>
        <c:ser>
          <c:idx val="25"/>
          <c:order val="2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Atego'!$C$32:$T$32</c15:sqref>
                  </c15:fullRef>
                </c:ext>
              </c:extLst>
              <c:f>'Yamazumi - Atego'!$D$32:$T$32</c:f>
              <c:numCache>
                <c:formatCode>h:mm:ss</c:formatCode>
                <c:ptCount val="17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A1A-4BFA-98FF-38B3D2FC20CF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Atego'!$C$33:$T$33</c15:sqref>
                  </c15:fullRef>
                </c:ext>
              </c:extLst>
              <c:f>'Yamazumi - Atego'!$D$33:$T$33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A1A-4BFA-98FF-38B3D2FC20CF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Atego'!$C$34:$T$34</c15:sqref>
                  </c15:fullRef>
                </c:ext>
              </c:extLst>
              <c:f>'Yamazumi - Atego'!$D$34:$T$34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A1A-4BFA-98FF-38B3D2FC20CF}"/>
            </c:ext>
          </c:extLst>
        </c:ser>
        <c:ser>
          <c:idx val="28"/>
          <c:order val="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Atego'!$C$35:$T$35</c15:sqref>
                  </c15:fullRef>
                </c:ext>
              </c:extLst>
              <c:f>'Yamazumi - Atego'!$D$35:$T$35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1A-4BFA-98FF-38B3D2FC20CF}"/>
            </c:ext>
          </c:extLst>
        </c:ser>
        <c:ser>
          <c:idx val="29"/>
          <c:order val="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Atego'!$C$36:$T$36</c15:sqref>
                  </c15:fullRef>
                </c:ext>
              </c:extLst>
              <c:f>'Yamazumi - Atego'!$D$36:$T$36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A1A-4BFA-98FF-38B3D2FC20CF}"/>
            </c:ext>
          </c:extLst>
        </c:ser>
        <c:ser>
          <c:idx val="30"/>
          <c:order val="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Atego'!$C$37:$T$37</c15:sqref>
                  </c15:fullRef>
                </c:ext>
              </c:extLst>
              <c:f>'Yamazumi - Atego'!$D$37:$T$37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A1A-4BFA-98FF-38B3D2FC20CF}"/>
            </c:ext>
          </c:extLst>
        </c:ser>
        <c:ser>
          <c:idx val="31"/>
          <c:order val="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Atego'!$C$38:$T$38</c15:sqref>
                  </c15:fullRef>
                </c:ext>
              </c:extLst>
              <c:f>'Yamazumi - Atego'!$D$38:$T$38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A1A-4BFA-98FF-38B3D2FC20CF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Atego'!$C$39:$T$39</c15:sqref>
                  </c15:fullRef>
                </c:ext>
              </c:extLst>
              <c:f>'Yamazumi - Atego'!$D$39:$T$39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A1A-4BFA-98FF-38B3D2FC20CF}"/>
            </c:ext>
          </c:extLst>
        </c:ser>
        <c:ser>
          <c:idx val="33"/>
          <c:order val="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Atego'!$C$40:$T$40</c15:sqref>
                  </c15:fullRef>
                </c:ext>
              </c:extLst>
              <c:f>'Yamazumi - Atego'!$D$40:$T$40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1A-4BFA-98FF-38B3D2FC20CF}"/>
            </c:ext>
          </c:extLst>
        </c:ser>
        <c:ser>
          <c:idx val="34"/>
          <c:order val="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Atego'!$C$41:$T$41</c15:sqref>
                  </c15:fullRef>
                </c:ext>
              </c:extLst>
              <c:f>'Yamazumi - Atego'!$D$41:$T$41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A1A-4BFA-98FF-38B3D2FC20CF}"/>
            </c:ext>
          </c:extLst>
        </c:ser>
        <c:ser>
          <c:idx val="35"/>
          <c:order val="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Atego'!$C$42:$T$42</c15:sqref>
                  </c15:fullRef>
                </c:ext>
              </c:extLst>
              <c:f>'Yamazumi - Atego'!$D$42:$T$42</c:f>
              <c:numCache>
                <c:formatCode>h:mm:ss</c:formatCode>
                <c:ptCount val="17"/>
                <c:pt idx="1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A1A-4BFA-98FF-38B3D2FC20CF}"/>
            </c:ext>
          </c:extLst>
        </c:ser>
        <c:ser>
          <c:idx val="36"/>
          <c:order val="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Atego'!$C$43:$T$43</c15:sqref>
                  </c15:fullRef>
                </c:ext>
              </c:extLst>
              <c:f>'Yamazumi - Atego'!$D$43:$T$43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A1A-4BFA-98FF-38B3D2FC20CF}"/>
            </c:ext>
          </c:extLst>
        </c:ser>
        <c:ser>
          <c:idx val="37"/>
          <c:order val="3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Atego'!$C$44:$T$44</c15:sqref>
                  </c15:fullRef>
                </c:ext>
              </c:extLst>
              <c:f>'Yamazumi - Atego'!$D$44:$T$44</c:f>
              <c:numCache>
                <c:formatCode>h:mm:ss</c:formatCode>
                <c:ptCount val="17"/>
                <c:pt idx="1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A1A-4BFA-98FF-38B3D2FC20CF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Atego'!$C$45:$T$45</c15:sqref>
                  </c15:fullRef>
                </c:ext>
              </c:extLst>
              <c:f>'Yamazumi - Atego'!$D$45:$T$45</c:f>
              <c:numCache>
                <c:formatCode>h:mm:ss</c:formatCode>
                <c:ptCount val="17"/>
                <c:pt idx="1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A1A-4BFA-98FF-38B3D2FC20CF}"/>
            </c:ext>
          </c:extLst>
        </c:ser>
        <c:ser>
          <c:idx val="39"/>
          <c:order val="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Atego'!$C$46:$T$46</c15:sqref>
                  </c15:fullRef>
                </c:ext>
              </c:extLst>
              <c:f>'Yamazumi - Atego'!$D$46:$T$46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A1A-4BFA-98FF-38B3D2FC20CF}"/>
            </c:ext>
          </c:extLst>
        </c:ser>
        <c:ser>
          <c:idx val="40"/>
          <c:order val="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Atego'!$C$47:$T$47</c15:sqref>
                  </c15:fullRef>
                </c:ext>
              </c:extLst>
              <c:f>'Yamazumi - Atego'!$D$47:$T$47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A1A-4BFA-98FF-38B3D2FC20CF}"/>
            </c:ext>
          </c:extLst>
        </c:ser>
        <c:ser>
          <c:idx val="41"/>
          <c:order val="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Atego'!$C$48:$T$48</c15:sqref>
                  </c15:fullRef>
                </c:ext>
              </c:extLst>
              <c:f>'Yamazumi - Atego'!$D$48:$T$48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A1A-4BFA-98FF-38B3D2FC20CF}"/>
            </c:ext>
          </c:extLst>
        </c:ser>
        <c:ser>
          <c:idx val="42"/>
          <c:order val="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Atego'!$C$49:$T$49</c15:sqref>
                  </c15:fullRef>
                </c:ext>
              </c:extLst>
              <c:f>'Yamazumi - Atego'!$D$49:$T$49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A1A-4BFA-98FF-38B3D2FC20CF}"/>
            </c:ext>
          </c:extLst>
        </c:ser>
        <c:ser>
          <c:idx val="43"/>
          <c:order val="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Atego'!$C$50:$T$50</c15:sqref>
                  </c15:fullRef>
                </c:ext>
              </c:extLst>
              <c:f>'Yamazumi - Atego'!$D$50:$T$50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A1A-4BFA-98FF-38B3D2FC20CF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Atego'!$C$51:$T$51</c15:sqref>
                  </c15:fullRef>
                </c:ext>
              </c:extLst>
              <c:f>'Yamazumi - Atego'!$D$51:$T$51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A1A-4BFA-98FF-38B3D2FC20CF}"/>
            </c:ext>
          </c:extLst>
        </c:ser>
        <c:ser>
          <c:idx val="45"/>
          <c:order val="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Atego'!$C$52:$T$52</c15:sqref>
                  </c15:fullRef>
                </c:ext>
              </c:extLst>
              <c:f>'Yamazumi - Atego'!$D$52:$T$52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A1A-4BFA-98FF-38B3D2FC20CF}"/>
            </c:ext>
          </c:extLst>
        </c:ser>
        <c:ser>
          <c:idx val="46"/>
          <c:order val="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Atego'!$C$53:$T$53</c15:sqref>
                  </c15:fullRef>
                </c:ext>
              </c:extLst>
              <c:f>'Yamazumi - Atego'!$D$53:$T$53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A1A-4BFA-98FF-38B3D2FC20CF}"/>
            </c:ext>
          </c:extLst>
        </c:ser>
        <c:ser>
          <c:idx val="47"/>
          <c:order val="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Atego'!$C$54:$T$54</c15:sqref>
                  </c15:fullRef>
                </c:ext>
              </c:extLst>
              <c:f>'Yamazumi - Atego'!$D$54:$T$54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A1A-4BFA-98FF-38B3D2FC20CF}"/>
            </c:ext>
          </c:extLst>
        </c:ser>
        <c:ser>
          <c:idx val="48"/>
          <c:order val="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Atego'!$C$55:$T$55</c15:sqref>
                  </c15:fullRef>
                </c:ext>
              </c:extLst>
              <c:f>'Yamazumi - Atego'!$D$55:$T$55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A1A-4BFA-98FF-38B3D2FC20CF}"/>
            </c:ext>
          </c:extLst>
        </c:ser>
        <c:ser>
          <c:idx val="49"/>
          <c:order val="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Atego'!$C$56:$T$56</c15:sqref>
                  </c15:fullRef>
                </c:ext>
              </c:extLst>
              <c:f>'Yamazumi - Atego'!$D$56:$T$56</c:f>
              <c:numCache>
                <c:formatCode>h:mm:ss</c:formatCode>
                <c:ptCount val="17"/>
                <c:pt idx="2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A1A-4BFA-98FF-38B3D2FC20CF}"/>
            </c:ext>
          </c:extLst>
        </c:ser>
        <c:ser>
          <c:idx val="50"/>
          <c:order val="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Atego'!$C$57:$T$57</c15:sqref>
                  </c15:fullRef>
                </c:ext>
              </c:extLst>
              <c:f>'Yamazumi - Atego'!$D$57:$T$57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A1A-4BFA-98FF-38B3D2FC20CF}"/>
            </c:ext>
          </c:extLst>
        </c:ser>
        <c:ser>
          <c:idx val="51"/>
          <c:order val="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Atego'!$C$58:$T$58</c15:sqref>
                  </c15:fullRef>
                </c:ext>
              </c:extLst>
              <c:f>'Yamazumi - Atego'!$D$58:$T$58</c:f>
              <c:numCache>
                <c:formatCode>h:mm:ss</c:formatCode>
                <c:ptCount val="17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A1A-4BFA-98FF-38B3D2FC20CF}"/>
            </c:ext>
          </c:extLst>
        </c:ser>
        <c:ser>
          <c:idx val="52"/>
          <c:order val="5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Atego'!$C$59:$T$59</c15:sqref>
                  </c15:fullRef>
                </c:ext>
              </c:extLst>
              <c:f>'Yamazumi - Atego'!$D$59:$T$59</c:f>
              <c:numCache>
                <c:formatCode>h:mm:ss</c:formatCode>
                <c:ptCount val="17"/>
                <c:pt idx="2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A1A-4BFA-98FF-38B3D2FC20CF}"/>
            </c:ext>
          </c:extLst>
        </c:ser>
        <c:ser>
          <c:idx val="53"/>
          <c:order val="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Atego'!$C$60:$T$60</c15:sqref>
                  </c15:fullRef>
                </c:ext>
              </c:extLst>
              <c:f>'Yamazumi - Atego'!$D$60:$T$60</c:f>
              <c:numCache>
                <c:formatCode>h:mm:ss</c:formatCode>
                <c:ptCount val="17"/>
                <c:pt idx="2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A1A-4BFA-98FF-38B3D2FC20CF}"/>
            </c:ext>
          </c:extLst>
        </c:ser>
        <c:ser>
          <c:idx val="54"/>
          <c:order val="5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Atego'!$C$61:$T$61</c15:sqref>
                  </c15:fullRef>
                </c:ext>
              </c:extLst>
              <c:f>'Yamazumi - Atego'!$D$61:$T$61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A1A-4BFA-98FF-38B3D2FC20CF}"/>
            </c:ext>
          </c:extLst>
        </c:ser>
        <c:ser>
          <c:idx val="55"/>
          <c:order val="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Atego'!$C$62:$T$62</c15:sqref>
                  </c15:fullRef>
                </c:ext>
              </c:extLst>
              <c:f>'Yamazumi - Atego'!$D$62:$T$62</c:f>
              <c:numCache>
                <c:formatCode>h:mm:ss</c:formatCode>
                <c:ptCount val="17"/>
                <c:pt idx="2">
                  <c:v>2.0370370370370369E-3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A1A-4BFA-98FF-38B3D2FC20CF}"/>
            </c:ext>
          </c:extLst>
        </c:ser>
        <c:ser>
          <c:idx val="56"/>
          <c:order val="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Atego'!$C$63:$T$63</c15:sqref>
                  </c15:fullRef>
                </c:ext>
              </c:extLst>
              <c:f>'Yamazumi - Atego'!$D$63:$T$63</c:f>
              <c:numCache>
                <c:formatCode>h:mm:ss</c:formatCode>
                <c:ptCount val="17"/>
                <c:pt idx="2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A1A-4BFA-98FF-38B3D2FC20CF}"/>
            </c:ext>
          </c:extLst>
        </c:ser>
        <c:ser>
          <c:idx val="57"/>
          <c:order val="5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Atego'!$C$64:$T$64</c15:sqref>
                  </c15:fullRef>
                </c:ext>
              </c:extLst>
              <c:f>'Yamazumi - Atego'!$D$64:$T$64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A1A-4BFA-98FF-38B3D2FC20CF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Atego'!$C$65:$T$65</c15:sqref>
                  </c15:fullRef>
                </c:ext>
              </c:extLst>
              <c:f>'Yamazumi - Atego'!$D$65:$T$65</c:f>
              <c:numCache>
                <c:formatCode>h:mm:ss</c:formatCode>
                <c:ptCount val="17"/>
                <c:pt idx="4">
                  <c:v>1.8518518518518518E-4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A1A-4BFA-98FF-38B3D2FC20CF}"/>
            </c:ext>
          </c:extLst>
        </c:ser>
        <c:ser>
          <c:idx val="59"/>
          <c:order val="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Atego'!$C$66:$T$66</c15:sqref>
                  </c15:fullRef>
                </c:ext>
              </c:extLst>
              <c:f>'Yamazumi - Atego'!$D$66:$T$66</c:f>
              <c:numCache>
                <c:formatCode>h:mm:ss</c:formatCode>
                <c:ptCount val="17"/>
                <c:pt idx="4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A1A-4BFA-98FF-38B3D2FC20CF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Atego'!$C$67:$T$67</c15:sqref>
                  </c15:fullRef>
                </c:ext>
              </c:extLst>
              <c:f>'Yamazumi - Atego'!$D$67:$T$67</c:f>
              <c:numCache>
                <c:formatCode>h:mm:ss</c:formatCode>
                <c:ptCount val="17"/>
                <c:pt idx="4">
                  <c:v>3.0092592592592595E-4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A1A-4BFA-98FF-38B3D2FC20CF}"/>
            </c:ext>
          </c:extLst>
        </c:ser>
        <c:ser>
          <c:idx val="61"/>
          <c:order val="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Atego'!$C$68:$T$68</c15:sqref>
                  </c15:fullRef>
                </c:ext>
              </c:extLst>
              <c:f>'Yamazumi - Atego'!$D$68:$T$68</c:f>
              <c:numCache>
                <c:formatCode>h:mm:ss</c:formatCode>
                <c:ptCount val="17"/>
                <c:pt idx="4">
                  <c:v>5.4398148148148144E-4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A1A-4BFA-98FF-38B3D2FC20CF}"/>
            </c:ext>
          </c:extLst>
        </c:ser>
        <c:ser>
          <c:idx val="62"/>
          <c:order val="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Atego'!$C$69:$T$69</c15:sqref>
                  </c15:fullRef>
                </c:ext>
              </c:extLst>
              <c:f>'Yamazumi - Atego'!$D$69:$T$69</c:f>
              <c:numCache>
                <c:formatCode>h:mm:ss</c:formatCode>
                <c:ptCount val="17"/>
                <c:pt idx="4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A1A-4BFA-98FF-38B3D2FC20CF}"/>
            </c:ext>
          </c:extLst>
        </c:ser>
        <c:ser>
          <c:idx val="63"/>
          <c:order val="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Atego'!$C$70:$T$70</c15:sqref>
                  </c15:fullRef>
                </c:ext>
              </c:extLst>
              <c:f>'Yamazumi - Atego'!$D$70:$T$70</c:f>
              <c:numCache>
                <c:formatCode>h:mm:ss</c:formatCode>
                <c:ptCount val="17"/>
                <c:pt idx="4">
                  <c:v>1.9675925925925926E-4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A1A-4BFA-98FF-38B3D2FC20CF}"/>
            </c:ext>
          </c:extLst>
        </c:ser>
        <c:ser>
          <c:idx val="64"/>
          <c:order val="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Atego'!$C$71:$T$71</c15:sqref>
                  </c15:fullRef>
                </c:ext>
              </c:extLst>
              <c:f>'Yamazumi - Atego'!$D$71:$T$71</c:f>
              <c:numCache>
                <c:formatCode>h:mm:ss</c:formatCode>
                <c:ptCount val="17"/>
                <c:pt idx="4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A1A-4BFA-98FF-38B3D2FC20CF}"/>
            </c:ext>
          </c:extLst>
        </c:ser>
        <c:ser>
          <c:idx val="65"/>
          <c:order val="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Atego'!$C$72:$T$72</c15:sqref>
                  </c15:fullRef>
                </c:ext>
              </c:extLst>
              <c:f>'Yamazumi - Atego'!$D$72:$T$72</c:f>
              <c:numCache>
                <c:formatCode>h:mm:ss</c:formatCode>
                <c:ptCount val="17"/>
                <c:pt idx="4">
                  <c:v>2.8935185185185184E-4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A1A-4BFA-98FF-38B3D2FC20CF}"/>
            </c:ext>
          </c:extLst>
        </c:ser>
        <c:ser>
          <c:idx val="66"/>
          <c:order val="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Atego'!$C$73:$T$73</c15:sqref>
                  </c15:fullRef>
                </c:ext>
              </c:extLst>
              <c:f>'Yamazumi - Atego'!$D$73:$T$73</c:f>
              <c:numCache>
                <c:formatCode>h:mm:ss</c:formatCode>
                <c:ptCount val="17"/>
                <c:pt idx="4">
                  <c:v>2.6620370370370372E-4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A1A-4BFA-98FF-38B3D2FC20CF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Atego'!$C$74:$T$74</c15:sqref>
                  </c15:fullRef>
                </c:ext>
              </c:extLst>
              <c:f>'Yamazumi - Atego'!$D$74:$T$74</c:f>
              <c:numCache>
                <c:formatCode>h:mm:ss</c:formatCode>
                <c:ptCount val="17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A1A-4BFA-98FF-38B3D2FC20CF}"/>
            </c:ext>
          </c:extLst>
        </c:ser>
        <c:ser>
          <c:idx val="68"/>
          <c:order val="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Atego'!$C$75:$T$75</c15:sqref>
                  </c15:fullRef>
                </c:ext>
              </c:extLst>
              <c:f>'Yamazumi - Atego'!$D$75:$T$75</c:f>
              <c:numCache>
                <c:formatCode>h:mm:ss</c:formatCode>
                <c:ptCount val="17"/>
                <c:pt idx="4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A1A-4BFA-98FF-38B3D2FC20CF}"/>
            </c:ext>
          </c:extLst>
        </c:ser>
        <c:ser>
          <c:idx val="69"/>
          <c:order val="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Atego'!$C$76:$T$76</c15:sqref>
                  </c15:fullRef>
                </c:ext>
              </c:extLst>
              <c:f>'Yamazumi - Atego'!$D$76:$T$76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A1A-4BFA-98FF-38B3D2FC20CF}"/>
            </c:ext>
          </c:extLst>
        </c:ser>
        <c:ser>
          <c:idx val="70"/>
          <c:order val="7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Atego'!$C$77:$T$77</c15:sqref>
                  </c15:fullRef>
                </c:ext>
              </c:extLst>
              <c:f>'Yamazumi - Atego'!$D$77:$T$77</c:f>
              <c:numCache>
                <c:formatCode>h:mm:ss</c:formatCode>
                <c:ptCount val="17"/>
                <c:pt idx="4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A1A-4BFA-98FF-38B3D2FC20CF}"/>
            </c:ext>
          </c:extLst>
        </c:ser>
        <c:ser>
          <c:idx val="71"/>
          <c:order val="7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Atego'!$C$78:$T$78</c15:sqref>
                  </c15:fullRef>
                </c:ext>
              </c:extLst>
              <c:f>'Yamazumi - Atego'!$D$78:$T$78</c:f>
              <c:numCache>
                <c:formatCode>h:mm:ss</c:formatCode>
                <c:ptCount val="17"/>
                <c:pt idx="4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A1A-4BFA-98FF-38B3D2FC20CF}"/>
            </c:ext>
          </c:extLst>
        </c:ser>
        <c:ser>
          <c:idx val="72"/>
          <c:order val="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Atego'!$C$79:$T$79</c15:sqref>
                  </c15:fullRef>
                </c:ext>
              </c:extLst>
              <c:f>'Yamazumi - Atego'!$D$79:$T$79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A1A-4BFA-98FF-38B3D2FC20CF}"/>
            </c:ext>
          </c:extLst>
        </c:ser>
        <c:ser>
          <c:idx val="73"/>
          <c:order val="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Atego'!$C$80:$T$80</c15:sqref>
                  </c15:fullRef>
                </c:ext>
              </c:extLst>
              <c:f>'Yamazumi - Atego'!$D$80:$T$80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A1A-4BFA-98FF-38B3D2FC20CF}"/>
            </c:ext>
          </c:extLst>
        </c:ser>
        <c:ser>
          <c:idx val="74"/>
          <c:order val="7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Atego'!$C$81:$T$81</c15:sqref>
                  </c15:fullRef>
                </c:ext>
              </c:extLst>
              <c:f>'Yamazumi - Atego'!$D$81:$T$81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A1A-4BFA-98FF-38B3D2FC20CF}"/>
            </c:ext>
          </c:extLst>
        </c:ser>
        <c:ser>
          <c:idx val="75"/>
          <c:order val="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Atego'!$C$82:$T$82</c15:sqref>
                  </c15:fullRef>
                </c:ext>
              </c:extLst>
              <c:f>'Yamazumi - Atego'!$D$82:$T$82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A1A-4BFA-98FF-38B3D2FC20CF}"/>
            </c:ext>
          </c:extLst>
        </c:ser>
        <c:ser>
          <c:idx val="76"/>
          <c:order val="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Atego'!$C$83:$T$83</c15:sqref>
                  </c15:fullRef>
                </c:ext>
              </c:extLst>
              <c:f>'Yamazumi - Atego'!$D$83:$T$83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A1A-4BFA-98FF-38B3D2FC20CF}"/>
            </c:ext>
          </c:extLst>
        </c:ser>
        <c:ser>
          <c:idx val="77"/>
          <c:order val="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Atego'!$C$84:$T$84</c15:sqref>
                  </c15:fullRef>
                </c:ext>
              </c:extLst>
              <c:f>'Yamazumi - Atego'!$D$84:$T$84</c:f>
              <c:numCache>
                <c:formatCode>h:mm:ss</c:formatCode>
                <c:ptCount val="17"/>
                <c:pt idx="5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A1A-4BFA-98FF-38B3D2FC20CF}"/>
            </c:ext>
          </c:extLst>
        </c:ser>
        <c:ser>
          <c:idx val="78"/>
          <c:order val="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Atego'!$C$85:$T$85</c15:sqref>
                  </c15:fullRef>
                </c:ext>
              </c:extLst>
              <c:f>'Yamazumi - Atego'!$D$85:$T$85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A1A-4BFA-98FF-38B3D2FC20CF}"/>
            </c:ext>
          </c:extLst>
        </c:ser>
        <c:ser>
          <c:idx val="79"/>
          <c:order val="7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Atego'!$C$86:$T$86</c15:sqref>
                  </c15:fullRef>
                </c:ext>
              </c:extLst>
              <c:f>'Yamazumi - Atego'!$D$86:$T$86</c:f>
              <c:numCache>
                <c:formatCode>h:mm:ss</c:formatCode>
                <c:ptCount val="17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A1A-4BFA-98FF-38B3D2FC20CF}"/>
            </c:ext>
          </c:extLst>
        </c:ser>
        <c:ser>
          <c:idx val="80"/>
          <c:order val="8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Atego'!$C$87:$T$87</c15:sqref>
                  </c15:fullRef>
                </c:ext>
              </c:extLst>
              <c:f>'Yamazumi - Atego'!$D$87:$T$87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A1A-4BFA-98FF-38B3D2FC20CF}"/>
            </c:ext>
          </c:extLst>
        </c:ser>
        <c:ser>
          <c:idx val="81"/>
          <c:order val="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Atego'!$C$88:$T$88</c15:sqref>
                  </c15:fullRef>
                </c:ext>
              </c:extLst>
              <c:f>'Yamazumi - Atego'!$D$88:$T$88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A1A-4BFA-98FF-38B3D2FC20CF}"/>
            </c:ext>
          </c:extLst>
        </c:ser>
        <c:ser>
          <c:idx val="82"/>
          <c:order val="8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Atego'!$C$89:$T$89</c15:sqref>
                  </c15:fullRef>
                </c:ext>
              </c:extLst>
              <c:f>'Yamazumi - Atego'!$D$89:$T$89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A1A-4BFA-98FF-38B3D2FC20CF}"/>
            </c:ext>
          </c:extLst>
        </c:ser>
        <c:ser>
          <c:idx val="83"/>
          <c:order val="8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Atego'!$C$90:$T$90</c15:sqref>
                  </c15:fullRef>
                </c:ext>
              </c:extLst>
              <c:f>'Yamazumi - Atego'!$D$90:$T$90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A1A-4BFA-98FF-38B3D2FC20CF}"/>
            </c:ext>
          </c:extLst>
        </c:ser>
        <c:ser>
          <c:idx val="84"/>
          <c:order val="8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Atego'!$C$91:$T$91</c15:sqref>
                  </c15:fullRef>
                </c:ext>
              </c:extLst>
              <c:f>'Yamazumi - Atego'!$D$91:$T$91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A1A-4BFA-98FF-38B3D2FC20CF}"/>
            </c:ext>
          </c:extLst>
        </c:ser>
        <c:ser>
          <c:idx val="85"/>
          <c:order val="8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Atego'!$C$92:$T$92</c15:sqref>
                  </c15:fullRef>
                </c:ext>
              </c:extLst>
              <c:f>'Yamazumi - Atego'!$D$92:$T$92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A1A-4BFA-98FF-38B3D2FC20CF}"/>
            </c:ext>
          </c:extLst>
        </c:ser>
        <c:ser>
          <c:idx val="86"/>
          <c:order val="8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Atego'!$C$93:$T$93</c15:sqref>
                  </c15:fullRef>
                </c:ext>
              </c:extLst>
              <c:f>'Yamazumi - Atego'!$D$93:$T$93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A1A-4BFA-98FF-38B3D2FC20CF}"/>
            </c:ext>
          </c:extLst>
        </c:ser>
        <c:ser>
          <c:idx val="87"/>
          <c:order val="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Atego'!$C$94:$T$94</c15:sqref>
                  </c15:fullRef>
                </c:ext>
              </c:extLst>
              <c:f>'Yamazumi - Atego'!$D$94:$T$94</c:f>
              <c:numCache>
                <c:formatCode>h:mm:ss</c:formatCode>
                <c:ptCount val="17"/>
                <c:pt idx="5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A1A-4BFA-98FF-38B3D2FC20CF}"/>
            </c:ext>
          </c:extLst>
        </c:ser>
        <c:ser>
          <c:idx val="88"/>
          <c:order val="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Atego'!$C$95:$T$95</c15:sqref>
                  </c15:fullRef>
                </c:ext>
              </c:extLst>
              <c:f>'Yamazumi - Atego'!$D$95:$T$95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A1A-4BFA-98FF-38B3D2FC20CF}"/>
            </c:ext>
          </c:extLst>
        </c:ser>
        <c:ser>
          <c:idx val="89"/>
          <c:order val="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Atego'!$C$96:$T$96</c15:sqref>
                  </c15:fullRef>
                </c:ext>
              </c:extLst>
              <c:f>'Yamazumi - Atego'!$D$96:$T$96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A1A-4BFA-98FF-38B3D2FC20CF}"/>
            </c:ext>
          </c:extLst>
        </c:ser>
        <c:ser>
          <c:idx val="90"/>
          <c:order val="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Atego'!$C$97:$T$97</c15:sqref>
                  </c15:fullRef>
                </c:ext>
              </c:extLst>
              <c:f>'Yamazumi - Atego'!$D$97:$T$97</c:f>
              <c:numCache>
                <c:formatCode>h:mm:ss</c:formatCode>
                <c:ptCount val="17"/>
                <c:pt idx="5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A1A-4BFA-98FF-38B3D2FC20CF}"/>
            </c:ext>
          </c:extLst>
        </c:ser>
        <c:ser>
          <c:idx val="91"/>
          <c:order val="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Atego'!$C$98:$T$98</c15:sqref>
                  </c15:fullRef>
                </c:ext>
              </c:extLst>
              <c:f>'Yamazumi - Atego'!$D$98:$T$98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A1A-4BFA-98FF-38B3D2FC20CF}"/>
            </c:ext>
          </c:extLst>
        </c:ser>
        <c:ser>
          <c:idx val="92"/>
          <c:order val="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Atego'!$C$99:$T$99</c15:sqref>
                  </c15:fullRef>
                </c:ext>
              </c:extLst>
              <c:f>'Yamazumi - Atego'!$D$99:$T$99</c:f>
              <c:numCache>
                <c:formatCode>h:mm:ss</c:formatCode>
                <c:ptCount val="17"/>
                <c:pt idx="5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A1A-4BFA-98FF-38B3D2FC20CF}"/>
            </c:ext>
          </c:extLst>
        </c:ser>
        <c:ser>
          <c:idx val="93"/>
          <c:order val="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Atego'!$C$100:$T$100</c15:sqref>
                  </c15:fullRef>
                </c:ext>
              </c:extLst>
              <c:f>'Yamazumi - Atego'!$D$100:$T$100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A1A-4BFA-98FF-38B3D2FC20CF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Atego'!$C$101:$T$101</c15:sqref>
                  </c15:fullRef>
                </c:ext>
              </c:extLst>
              <c:f>'Yamazumi - Atego'!$D$101:$T$101</c:f>
              <c:numCache>
                <c:formatCode>h:mm:ss</c:formatCode>
                <c:ptCount val="17"/>
                <c:pt idx="5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A1A-4BFA-98FF-38B3D2FC20CF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Atego'!$C$102:$T$102</c15:sqref>
                  </c15:fullRef>
                </c:ext>
              </c:extLst>
              <c:f>'Yamazumi - Atego'!$D$102:$T$102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A1A-4BFA-98FF-38B3D2FC20CF}"/>
            </c:ext>
          </c:extLst>
        </c:ser>
        <c:ser>
          <c:idx val="96"/>
          <c:order val="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Atego'!$C$103:$T$103</c15:sqref>
                  </c15:fullRef>
                </c:ext>
              </c:extLst>
              <c:f>'Yamazumi - Atego'!$D$103:$T$103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A1A-4BFA-98FF-38B3D2FC20CF}"/>
            </c:ext>
          </c:extLst>
        </c:ser>
        <c:ser>
          <c:idx val="97"/>
          <c:order val="9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Atego'!$C$104:$T$104</c15:sqref>
                  </c15:fullRef>
                </c:ext>
              </c:extLst>
              <c:f>'Yamazumi - Atego'!$D$104:$T$104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A1A-4BFA-98FF-38B3D2FC20CF}"/>
            </c:ext>
          </c:extLst>
        </c:ser>
        <c:ser>
          <c:idx val="98"/>
          <c:order val="9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Atego'!$C$105:$T$105</c15:sqref>
                  </c15:fullRef>
                </c:ext>
              </c:extLst>
              <c:f>'Yamazumi - Atego'!$D$105:$T$105</c:f>
              <c:numCache>
                <c:formatCode>h:mm:ss</c:formatCode>
                <c:ptCount val="17"/>
                <c:pt idx="5">
                  <c:v>5.5555555555555556E-4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A1A-4BFA-98FF-38B3D2FC20CF}"/>
            </c:ext>
          </c:extLst>
        </c:ser>
        <c:ser>
          <c:idx val="99"/>
          <c:order val="9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Atego'!$C$106:$T$106</c15:sqref>
                  </c15:fullRef>
                </c:ext>
              </c:extLst>
              <c:f>'Yamazumi - Atego'!$D$106:$T$106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A1A-4BFA-98FF-38B3D2FC20CF}"/>
            </c:ext>
          </c:extLst>
        </c:ser>
        <c:ser>
          <c:idx val="100"/>
          <c:order val="1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Atego'!$C$107:$T$107</c15:sqref>
                  </c15:fullRef>
                </c:ext>
              </c:extLst>
              <c:f>'Yamazumi - Atego'!$D$107:$T$107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A1A-4BFA-98FF-38B3D2FC20CF}"/>
            </c:ext>
          </c:extLst>
        </c:ser>
        <c:ser>
          <c:idx val="101"/>
          <c:order val="10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Atego'!$C$108:$T$108</c15:sqref>
                  </c15:fullRef>
                </c:ext>
              </c:extLst>
              <c:f>'Yamazumi - Atego'!$D$108:$T$108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A1A-4BFA-98FF-38B3D2FC20CF}"/>
            </c:ext>
          </c:extLst>
        </c:ser>
        <c:ser>
          <c:idx val="102"/>
          <c:order val="1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Atego'!$C$109:$T$109</c15:sqref>
                  </c15:fullRef>
                </c:ext>
              </c:extLst>
              <c:f>'Yamazumi - Atego'!$D$109:$T$109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A1A-4BFA-98FF-38B3D2FC20CF}"/>
            </c:ext>
          </c:extLst>
        </c:ser>
        <c:ser>
          <c:idx val="103"/>
          <c:order val="10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Atego'!$C$110:$T$110</c15:sqref>
                  </c15:fullRef>
                </c:ext>
              </c:extLst>
              <c:f>'Yamazumi - Atego'!$D$110:$T$110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A1A-4BFA-98FF-38B3D2FC20CF}"/>
            </c:ext>
          </c:extLst>
        </c:ser>
        <c:ser>
          <c:idx val="104"/>
          <c:order val="1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Atego'!$C$111:$T$111</c15:sqref>
                  </c15:fullRef>
                </c:ext>
              </c:extLst>
              <c:f>'Yamazumi - Atego'!$D$111:$T$111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A1A-4BFA-98FF-38B3D2FC20CF}"/>
            </c:ext>
          </c:extLst>
        </c:ser>
        <c:ser>
          <c:idx val="105"/>
          <c:order val="1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Atego'!$C$112:$T$112</c15:sqref>
                  </c15:fullRef>
                </c:ext>
              </c:extLst>
              <c:f>'Yamazumi - Atego'!$D$112:$T$112</c:f>
              <c:numCache>
                <c:formatCode>h:mm:ss</c:formatCode>
                <c:ptCount val="17"/>
                <c:pt idx="6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A1A-4BFA-98FF-38B3D2FC20CF}"/>
            </c:ext>
          </c:extLst>
        </c:ser>
        <c:ser>
          <c:idx val="106"/>
          <c:order val="10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Atego'!$C$113:$T$113</c15:sqref>
                  </c15:fullRef>
                </c:ext>
              </c:extLst>
              <c:f>'Yamazumi - Atego'!$D$113:$T$113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A1A-4BFA-98FF-38B3D2FC20CF}"/>
            </c:ext>
          </c:extLst>
        </c:ser>
        <c:ser>
          <c:idx val="107"/>
          <c:order val="10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Atego'!$C$114:$T$114</c15:sqref>
                  </c15:fullRef>
                </c:ext>
              </c:extLst>
              <c:f>'Yamazumi - Atego'!$D$114:$T$114</c:f>
              <c:numCache>
                <c:formatCode>h:mm:ss</c:formatCode>
                <c:ptCount val="17"/>
                <c:pt idx="6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A1A-4BFA-98FF-38B3D2FC20CF}"/>
            </c:ext>
          </c:extLst>
        </c:ser>
        <c:ser>
          <c:idx val="108"/>
          <c:order val="10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Atego'!$C$115:$T$115</c15:sqref>
                  </c15:fullRef>
                </c:ext>
              </c:extLst>
              <c:f>'Yamazumi - Atego'!$D$115:$T$115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A1A-4BFA-98FF-38B3D2FC20CF}"/>
            </c:ext>
          </c:extLst>
        </c:ser>
        <c:ser>
          <c:idx val="109"/>
          <c:order val="1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Atego'!$C$116:$T$116</c15:sqref>
                  </c15:fullRef>
                </c:ext>
              </c:extLst>
              <c:f>'Yamazumi - Atego'!$D$116:$T$116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A1A-4BFA-98FF-38B3D2FC20CF}"/>
            </c:ext>
          </c:extLst>
        </c:ser>
        <c:ser>
          <c:idx val="110"/>
          <c:order val="1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Atego'!$C$117:$T$117</c15:sqref>
                  </c15:fullRef>
                </c:ext>
              </c:extLst>
              <c:f>'Yamazumi - Atego'!$D$117:$T$117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A1A-4BFA-98FF-38B3D2FC20CF}"/>
            </c:ext>
          </c:extLst>
        </c:ser>
        <c:ser>
          <c:idx val="111"/>
          <c:order val="1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Atego'!$C$118:$T$118</c15:sqref>
                  </c15:fullRef>
                </c:ext>
              </c:extLst>
              <c:f>'Yamazumi - Atego'!$D$118:$T$118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A1A-4BFA-98FF-38B3D2FC20CF}"/>
            </c:ext>
          </c:extLst>
        </c:ser>
        <c:ser>
          <c:idx val="112"/>
          <c:order val="1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Atego'!$C$119:$T$119</c15:sqref>
                  </c15:fullRef>
                </c:ext>
              </c:extLst>
              <c:f>'Yamazumi - Atego'!$D$119:$T$119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A1A-4BFA-98FF-38B3D2FC20CF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Atego'!$C$120:$T$120</c15:sqref>
                  </c15:fullRef>
                </c:ext>
              </c:extLst>
              <c:f>'Yamazumi - Atego'!$D$120:$T$120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A1A-4BFA-98FF-38B3D2FC20CF}"/>
            </c:ext>
          </c:extLst>
        </c:ser>
        <c:ser>
          <c:idx val="114"/>
          <c:order val="1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Atego'!$C$121:$T$121</c15:sqref>
                  </c15:fullRef>
                </c:ext>
              </c:extLst>
              <c:f>'Yamazumi - Atego'!$D$121:$T$121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A1A-4BFA-98FF-38B3D2FC20CF}"/>
            </c:ext>
          </c:extLst>
        </c:ser>
        <c:ser>
          <c:idx val="115"/>
          <c:order val="1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Atego'!$C$122:$T$122</c15:sqref>
                  </c15:fullRef>
                </c:ext>
              </c:extLst>
              <c:f>'Yamazumi - Atego'!$D$122:$T$122</c:f>
              <c:numCache>
                <c:formatCode>h:mm:ss</c:formatCode>
                <c:ptCount val="17"/>
                <c:pt idx="6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A1A-4BFA-98FF-38B3D2FC20CF}"/>
            </c:ext>
          </c:extLst>
        </c:ser>
        <c:ser>
          <c:idx val="116"/>
          <c:order val="11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Atego'!$C$123:$T$123</c15:sqref>
                  </c15:fullRef>
                </c:ext>
              </c:extLst>
              <c:f>'Yamazumi - Atego'!$D$123:$T$123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A1A-4BFA-98FF-38B3D2FC20CF}"/>
            </c:ext>
          </c:extLst>
        </c:ser>
        <c:ser>
          <c:idx val="117"/>
          <c:order val="11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Atego'!$C$124:$T$124</c15:sqref>
                  </c15:fullRef>
                </c:ext>
              </c:extLst>
              <c:f>'Yamazumi - Atego'!$D$124:$T$124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A1A-4BFA-98FF-38B3D2FC20CF}"/>
            </c:ext>
          </c:extLst>
        </c:ser>
        <c:ser>
          <c:idx val="118"/>
          <c:order val="11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Atego'!$C$125:$T$125</c15:sqref>
                  </c15:fullRef>
                </c:ext>
              </c:extLst>
              <c:f>'Yamazumi - Atego'!$D$125:$T$125</c:f>
              <c:numCache>
                <c:formatCode>h:mm:ss</c:formatCode>
                <c:ptCount val="17"/>
                <c:pt idx="6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A1A-4BFA-98FF-38B3D2FC20CF}"/>
            </c:ext>
          </c:extLst>
        </c:ser>
        <c:ser>
          <c:idx val="119"/>
          <c:order val="11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Atego'!$C$126:$T$126</c15:sqref>
                  </c15:fullRef>
                </c:ext>
              </c:extLst>
              <c:f>'Yamazumi - Atego'!$D$126:$T$126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A1A-4BFA-98FF-38B3D2FC20CF}"/>
            </c:ext>
          </c:extLst>
        </c:ser>
        <c:ser>
          <c:idx val="120"/>
          <c:order val="1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Atego'!$C$127:$T$127</c15:sqref>
                  </c15:fullRef>
                </c:ext>
              </c:extLst>
              <c:f>'Yamazumi - Atego'!$D$127:$T$127</c:f>
              <c:numCache>
                <c:formatCode>h:mm:ss</c:formatCode>
                <c:ptCount val="17"/>
                <c:pt idx="6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9A1A-4BFA-98FF-38B3D2FC20CF}"/>
            </c:ext>
          </c:extLst>
        </c:ser>
        <c:ser>
          <c:idx val="121"/>
          <c:order val="1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Atego'!$C$128:$T$128</c15:sqref>
                  </c15:fullRef>
                </c:ext>
              </c:extLst>
              <c:f>'Yamazumi - Atego'!$D$128:$T$128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A1A-4BFA-98FF-38B3D2FC20CF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Atego'!$C$129:$T$129</c15:sqref>
                  </c15:fullRef>
                </c:ext>
              </c:extLst>
              <c:f>'Yamazumi - Atego'!$D$129:$T$129</c:f>
              <c:numCache>
                <c:formatCode>h:mm:ss</c:formatCode>
                <c:ptCount val="17"/>
                <c:pt idx="6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A1A-4BFA-98FF-38B3D2FC20CF}"/>
            </c:ext>
          </c:extLst>
        </c:ser>
        <c:ser>
          <c:idx val="123"/>
          <c:order val="1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Atego'!$C$130:$T$130</c15:sqref>
                  </c15:fullRef>
                </c:ext>
              </c:extLst>
              <c:f>'Yamazumi - Atego'!$D$130:$T$130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A1A-4BFA-98FF-38B3D2FC20CF}"/>
            </c:ext>
          </c:extLst>
        </c:ser>
        <c:ser>
          <c:idx val="124"/>
          <c:order val="1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Atego'!$C$131:$T$131</c15:sqref>
                  </c15:fullRef>
                </c:ext>
              </c:extLst>
              <c:f>'Yamazumi - Atego'!$D$131:$T$131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A1A-4BFA-98FF-38B3D2FC20CF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Atego'!$C$132:$T$132</c15:sqref>
                  </c15:fullRef>
                </c:ext>
              </c:extLst>
              <c:f>'Yamazumi - Atego'!$D$132:$T$132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A1A-4BFA-98FF-38B3D2FC20CF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Atego'!$C$133:$T$133</c15:sqref>
                  </c15:fullRef>
                </c:ext>
              </c:extLst>
              <c:f>'Yamazumi - Atego'!$D$133:$T$133</c:f>
              <c:numCache>
                <c:formatCode>h:mm:ss</c:formatCode>
                <c:ptCount val="17"/>
                <c:pt idx="6">
                  <c:v>5.5555555555555556E-4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A1A-4BFA-98FF-38B3D2FC20CF}"/>
            </c:ext>
          </c:extLst>
        </c:ser>
        <c:ser>
          <c:idx val="127"/>
          <c:order val="1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Atego'!$C$134:$T$134</c15:sqref>
                  </c15:fullRef>
                </c:ext>
              </c:extLst>
              <c:f>'Yamazumi - Atego'!$D$134:$T$134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A1A-4BFA-98FF-38B3D2FC20CF}"/>
            </c:ext>
          </c:extLst>
        </c:ser>
        <c:ser>
          <c:idx val="128"/>
          <c:order val="1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Atego'!$C$135:$T$135</c15:sqref>
                  </c15:fullRef>
                </c:ext>
              </c:extLst>
              <c:f>'Yamazumi - Atego'!$D$135:$T$135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A1A-4BFA-98FF-38B3D2FC20CF}"/>
            </c:ext>
          </c:extLst>
        </c:ser>
        <c:ser>
          <c:idx val="129"/>
          <c:order val="1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Atego'!$C$136:$T$136</c15:sqref>
                  </c15:fullRef>
                </c:ext>
              </c:extLst>
              <c:f>'Yamazumi - Atego'!$D$136:$T$136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A1A-4BFA-98FF-38B3D2FC20CF}"/>
            </c:ext>
          </c:extLst>
        </c:ser>
        <c:ser>
          <c:idx val="130"/>
          <c:order val="1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Atego'!$C$137:$T$137</c15:sqref>
                  </c15:fullRef>
                </c:ext>
              </c:extLst>
              <c:f>'Yamazumi - Atego'!$D$137:$T$137</c:f>
              <c:numCache>
                <c:formatCode>h:mm:ss</c:formatCode>
                <c:ptCount val="17"/>
                <c:pt idx="7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A1A-4BFA-98FF-38B3D2FC20CF}"/>
            </c:ext>
          </c:extLst>
        </c:ser>
        <c:ser>
          <c:idx val="131"/>
          <c:order val="13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Atego'!$C$138:$T$138</c15:sqref>
                  </c15:fullRef>
                </c:ext>
              </c:extLst>
              <c:f>'Yamazumi - Atego'!$D$138:$T$138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A1A-4BFA-98FF-38B3D2FC20CF}"/>
            </c:ext>
          </c:extLst>
        </c:ser>
        <c:ser>
          <c:idx val="132"/>
          <c:order val="1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Atego'!$C$139:$T$139</c15:sqref>
                  </c15:fullRef>
                </c:ext>
              </c:extLst>
              <c:f>'Yamazumi - Atego'!$D$139:$T$139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A1A-4BFA-98FF-38B3D2FC20CF}"/>
            </c:ext>
          </c:extLst>
        </c:ser>
        <c:ser>
          <c:idx val="133"/>
          <c:order val="13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Atego'!$C$140:$T$140</c15:sqref>
                  </c15:fullRef>
                </c:ext>
              </c:extLst>
              <c:f>'Yamazumi - Atego'!$D$140:$T$140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9A1A-4BFA-98FF-38B3D2FC20CF}"/>
            </c:ext>
          </c:extLst>
        </c:ser>
        <c:ser>
          <c:idx val="134"/>
          <c:order val="1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Atego'!$C$141:$T$141</c15:sqref>
                  </c15:fullRef>
                </c:ext>
              </c:extLst>
              <c:f>'Yamazumi - Atego'!$D$141:$T$141</c:f>
              <c:numCache>
                <c:formatCode>h:mm:ss</c:formatCode>
                <c:ptCount val="17"/>
                <c:pt idx="7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9A1A-4BFA-98FF-38B3D2FC20CF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Atego'!$C$142:$T$142</c15:sqref>
                  </c15:fullRef>
                </c:ext>
              </c:extLst>
              <c:f>'Yamazumi - Atego'!$D$142:$T$142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9A1A-4BFA-98FF-38B3D2FC20CF}"/>
            </c:ext>
          </c:extLst>
        </c:ser>
        <c:ser>
          <c:idx val="136"/>
          <c:order val="1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Atego'!$C$143:$T$143</c15:sqref>
                  </c15:fullRef>
                </c:ext>
              </c:extLst>
              <c:f>'Yamazumi - Atego'!$D$143:$T$143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9A1A-4BFA-98FF-38B3D2FC20CF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Atego'!$C$144:$T$144</c15:sqref>
                  </c15:fullRef>
                </c:ext>
              </c:extLst>
              <c:f>'Yamazumi - Atego'!$D$144:$T$144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9A1A-4BFA-98FF-38B3D2FC20CF}"/>
            </c:ext>
          </c:extLst>
        </c:ser>
        <c:ser>
          <c:idx val="138"/>
          <c:order val="1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Atego'!$C$145:$T$145</c15:sqref>
                  </c15:fullRef>
                </c:ext>
              </c:extLst>
              <c:f>'Yamazumi - Atego'!$D$145:$T$145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9A1A-4BFA-98FF-38B3D2FC20CF}"/>
            </c:ext>
          </c:extLst>
        </c:ser>
        <c:ser>
          <c:idx val="139"/>
          <c:order val="1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Atego'!$C$146:$T$146</c15:sqref>
                  </c15:fullRef>
                </c:ext>
              </c:extLst>
              <c:f>'Yamazumi - Atego'!$D$146:$T$146</c:f>
              <c:numCache>
                <c:formatCode>h:mm:ss</c:formatCode>
                <c:ptCount val="17"/>
                <c:pt idx="7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9A1A-4BFA-98FF-38B3D2FC20CF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Atego'!$C$147:$T$147</c15:sqref>
                  </c15:fullRef>
                </c:ext>
              </c:extLst>
              <c:f>'Yamazumi - Atego'!$D$147:$T$147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9A1A-4BFA-98FF-38B3D2FC20CF}"/>
            </c:ext>
          </c:extLst>
        </c:ser>
        <c:ser>
          <c:idx val="141"/>
          <c:order val="1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Atego'!$C$148:$T$148</c15:sqref>
                  </c15:fullRef>
                </c:ext>
              </c:extLst>
              <c:f>'Yamazumi - Atego'!$D$148:$T$148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A1A-4BFA-98FF-38B3D2FC20CF}"/>
            </c:ext>
          </c:extLst>
        </c:ser>
        <c:ser>
          <c:idx val="142"/>
          <c:order val="1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Atego'!$C$149:$T$149</c15:sqref>
                  </c15:fullRef>
                </c:ext>
              </c:extLst>
              <c:f>'Yamazumi - Atego'!$D$149:$T$149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9A1A-4BFA-98FF-38B3D2FC20CF}"/>
            </c:ext>
          </c:extLst>
        </c:ser>
        <c:ser>
          <c:idx val="143"/>
          <c:order val="1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Atego'!$C$150:$T$150</c15:sqref>
                  </c15:fullRef>
                </c:ext>
              </c:extLst>
              <c:f>'Yamazumi - Atego'!$D$150:$T$150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9A1A-4BFA-98FF-38B3D2FC20CF}"/>
            </c:ext>
          </c:extLst>
        </c:ser>
        <c:ser>
          <c:idx val="144"/>
          <c:order val="1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Atego'!$C$151:$T$151</c15:sqref>
                  </c15:fullRef>
                </c:ext>
              </c:extLst>
              <c:f>'Yamazumi - Atego'!$D$151:$T$151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9A1A-4BFA-98FF-38B3D2FC20CF}"/>
            </c:ext>
          </c:extLst>
        </c:ser>
        <c:ser>
          <c:idx val="145"/>
          <c:order val="1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Atego'!$C$152:$T$152</c15:sqref>
                  </c15:fullRef>
                </c:ext>
              </c:extLst>
              <c:f>'Yamazumi - Atego'!$D$152:$T$152</c:f>
              <c:numCache>
                <c:formatCode>h:mm:ss</c:formatCode>
                <c:ptCount val="17"/>
                <c:pt idx="7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A1A-4BFA-98FF-38B3D2FC20CF}"/>
            </c:ext>
          </c:extLst>
        </c:ser>
        <c:ser>
          <c:idx val="146"/>
          <c:order val="1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Atego'!$C$153:$T$153</c15:sqref>
                  </c15:fullRef>
                </c:ext>
              </c:extLst>
              <c:f>'Yamazumi - Atego'!$D$153:$T$153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A1A-4BFA-98FF-38B3D2FC20CF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Atego'!$C$154:$T$154</c15:sqref>
                  </c15:fullRef>
                </c:ext>
              </c:extLst>
              <c:f>'Yamazumi - Atego'!$D$154:$T$154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A1A-4BFA-98FF-38B3D2FC20CF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Atego'!$C$155:$T$155</c15:sqref>
                  </c15:fullRef>
                </c:ext>
              </c:extLst>
              <c:f>'Yamazumi - Atego'!$D$155:$T$155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A1A-4BFA-98FF-38B3D2FC20CF}"/>
            </c:ext>
          </c:extLst>
        </c:ser>
        <c:ser>
          <c:idx val="149"/>
          <c:order val="1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Atego'!$C$156:$T$156</c15:sqref>
                  </c15:fullRef>
                </c:ext>
              </c:extLst>
              <c:f>'Yamazumi - Atego'!$D$156:$T$156</c:f>
              <c:numCache>
                <c:formatCode>h:mm:ss</c:formatCode>
                <c:ptCount val="17"/>
                <c:pt idx="7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A1A-4BFA-98FF-38B3D2FC20CF}"/>
            </c:ext>
          </c:extLst>
        </c:ser>
        <c:ser>
          <c:idx val="150"/>
          <c:order val="1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Atego'!$C$157:$T$157</c15:sqref>
                  </c15:fullRef>
                </c:ext>
              </c:extLst>
              <c:f>'Yamazumi - Atego'!$D$157:$T$157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A1A-4BFA-98FF-38B3D2FC20CF}"/>
            </c:ext>
          </c:extLst>
        </c:ser>
        <c:ser>
          <c:idx val="151"/>
          <c:order val="1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Atego'!$C$158:$T$158</c15:sqref>
                  </c15:fullRef>
                </c:ext>
              </c:extLst>
              <c:f>'Yamazumi - Atego'!$D$158:$T$158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A1A-4BFA-98FF-38B3D2FC20CF}"/>
            </c:ext>
          </c:extLst>
        </c:ser>
        <c:ser>
          <c:idx val="152"/>
          <c:order val="1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Atego'!$C$159:$T$159</c15:sqref>
                  </c15:fullRef>
                </c:ext>
              </c:extLst>
              <c:f>'Yamazumi - Atego'!$D$159:$T$159</c:f>
              <c:numCache>
                <c:formatCode>h:mm:ss</c:formatCode>
                <c:ptCount val="17"/>
                <c:pt idx="7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A1A-4BFA-98FF-38B3D2FC20CF}"/>
            </c:ext>
          </c:extLst>
        </c:ser>
        <c:ser>
          <c:idx val="153"/>
          <c:order val="1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Atego'!$C$160:$T$160</c15:sqref>
                  </c15:fullRef>
                </c:ext>
              </c:extLst>
              <c:f>'Yamazumi - Atego'!$D$160:$T$160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A1A-4BFA-98FF-38B3D2FC20CF}"/>
            </c:ext>
          </c:extLst>
        </c:ser>
        <c:ser>
          <c:idx val="154"/>
          <c:order val="15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Atego'!$C$161:$T$161</c15:sqref>
                  </c15:fullRef>
                </c:ext>
              </c:extLst>
              <c:f>'Yamazumi - Atego'!$D$161:$T$161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A1A-4BFA-98FF-38B3D2FC20CF}"/>
            </c:ext>
          </c:extLst>
        </c:ser>
        <c:ser>
          <c:idx val="155"/>
          <c:order val="15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Atego'!$C$162:$T$162</c15:sqref>
                  </c15:fullRef>
                </c:ext>
              </c:extLst>
              <c:f>'Yamazumi - Atego'!$D$162:$T$162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A1A-4BFA-98FF-38B3D2FC20CF}"/>
            </c:ext>
          </c:extLst>
        </c:ser>
        <c:ser>
          <c:idx val="156"/>
          <c:order val="15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Atego'!$C$163:$T$163</c15:sqref>
                  </c15:fullRef>
                </c:ext>
              </c:extLst>
              <c:f>'Yamazumi - Atego'!$D$163:$T$163</c:f>
              <c:numCache>
                <c:formatCode>h:mm:ss</c:formatCode>
                <c:ptCount val="17"/>
                <c:pt idx="8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A1A-4BFA-98FF-38B3D2FC20CF}"/>
            </c:ext>
          </c:extLst>
        </c:ser>
        <c:ser>
          <c:idx val="157"/>
          <c:order val="15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Atego'!$C$164:$T$164</c15:sqref>
                  </c15:fullRef>
                </c:ext>
              </c:extLst>
              <c:f>'Yamazumi - Atego'!$D$164:$T$164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A1A-4BFA-98FF-38B3D2FC20CF}"/>
            </c:ext>
          </c:extLst>
        </c:ser>
        <c:ser>
          <c:idx val="158"/>
          <c:order val="1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Atego'!$C$165:$T$165</c15:sqref>
                  </c15:fullRef>
                </c:ext>
              </c:extLst>
              <c:f>'Yamazumi - Atego'!$D$165:$T$165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A1A-4BFA-98FF-38B3D2FC20CF}"/>
            </c:ext>
          </c:extLst>
        </c:ser>
        <c:ser>
          <c:idx val="159"/>
          <c:order val="1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Atego'!$C$166:$T$166</c15:sqref>
                  </c15:fullRef>
                </c:ext>
              </c:extLst>
              <c:f>'Yamazumi - Atego'!$D$166:$T$166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A1A-4BFA-98FF-38B3D2FC20CF}"/>
            </c:ext>
          </c:extLst>
        </c:ser>
        <c:ser>
          <c:idx val="160"/>
          <c:order val="16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Atego'!$C$167:$T$167</c15:sqref>
                  </c15:fullRef>
                </c:ext>
              </c:extLst>
              <c:f>'Yamazumi - Atego'!$D$167:$T$167</c:f>
              <c:numCache>
                <c:formatCode>h:mm:ss</c:formatCode>
                <c:ptCount val="17"/>
                <c:pt idx="8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A1A-4BFA-98FF-38B3D2FC20CF}"/>
            </c:ext>
          </c:extLst>
        </c:ser>
        <c:ser>
          <c:idx val="161"/>
          <c:order val="1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Atego'!$C$168:$T$168</c15:sqref>
                  </c15:fullRef>
                </c:ext>
              </c:extLst>
              <c:f>'Yamazumi - Atego'!$D$168:$T$168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A1A-4BFA-98FF-38B3D2FC20CF}"/>
            </c:ext>
          </c:extLst>
        </c:ser>
        <c:ser>
          <c:idx val="162"/>
          <c:order val="16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Atego'!$C$169:$T$169</c15:sqref>
                  </c15:fullRef>
                </c:ext>
              </c:extLst>
              <c:f>'Yamazumi - Atego'!$D$169:$T$169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A1A-4BFA-98FF-38B3D2FC20CF}"/>
            </c:ext>
          </c:extLst>
        </c:ser>
        <c:ser>
          <c:idx val="163"/>
          <c:order val="1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Atego'!$C$170:$T$170</c15:sqref>
                  </c15:fullRef>
                </c:ext>
              </c:extLst>
              <c:f>'Yamazumi - Atego'!$D$170:$T$170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A1A-4BFA-98FF-38B3D2FC20CF}"/>
            </c:ext>
          </c:extLst>
        </c:ser>
        <c:ser>
          <c:idx val="164"/>
          <c:order val="16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Atego'!$C$171:$T$171</c15:sqref>
                  </c15:fullRef>
                </c:ext>
              </c:extLst>
              <c:f>'Yamazumi - Atego'!$D$171:$T$171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A1A-4BFA-98FF-38B3D2FC20CF}"/>
            </c:ext>
          </c:extLst>
        </c:ser>
        <c:ser>
          <c:idx val="165"/>
          <c:order val="16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Atego'!$C$172:$T$172</c15:sqref>
                  </c15:fullRef>
                </c:ext>
              </c:extLst>
              <c:f>'Yamazumi - Atego'!$D$172:$T$172</c:f>
              <c:numCache>
                <c:formatCode>h:mm:ss</c:formatCode>
                <c:ptCount val="17"/>
                <c:pt idx="8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9A1A-4BFA-98FF-38B3D2FC20CF}"/>
            </c:ext>
          </c:extLst>
        </c:ser>
        <c:ser>
          <c:idx val="166"/>
          <c:order val="16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Atego'!$C$173:$T$173</c15:sqref>
                  </c15:fullRef>
                </c:ext>
              </c:extLst>
              <c:f>'Yamazumi - Atego'!$D$173:$T$173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A1A-4BFA-98FF-38B3D2FC20CF}"/>
            </c:ext>
          </c:extLst>
        </c:ser>
        <c:ser>
          <c:idx val="167"/>
          <c:order val="16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Atego'!$C$174:$T$174</c15:sqref>
                  </c15:fullRef>
                </c:ext>
              </c:extLst>
              <c:f>'Yamazumi - Atego'!$D$174:$T$174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9A1A-4BFA-98FF-38B3D2FC20CF}"/>
            </c:ext>
          </c:extLst>
        </c:ser>
        <c:ser>
          <c:idx val="168"/>
          <c:order val="16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Atego'!$C$175:$T$175</c15:sqref>
                  </c15:fullRef>
                </c:ext>
              </c:extLst>
              <c:f>'Yamazumi - Atego'!$D$175:$T$175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9A1A-4BFA-98FF-38B3D2FC20CF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Atego'!$C$176:$T$176</c15:sqref>
                  </c15:fullRef>
                </c:ext>
              </c:extLst>
              <c:f>'Yamazumi - Atego'!$D$176:$T$176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9A1A-4BFA-98FF-38B3D2FC20CF}"/>
            </c:ext>
          </c:extLst>
        </c:ser>
        <c:ser>
          <c:idx val="170"/>
          <c:order val="1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Atego'!$C$177:$T$177</c15:sqref>
                  </c15:fullRef>
                </c:ext>
              </c:extLst>
              <c:f>'Yamazumi - Atego'!$D$177:$T$177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9A1A-4BFA-98FF-38B3D2FC20CF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Atego'!$C$178:$T$178</c15:sqref>
                  </c15:fullRef>
                </c:ext>
              </c:extLst>
              <c:f>'Yamazumi - Atego'!$D$178:$T$178</c:f>
              <c:numCache>
                <c:formatCode>h:mm:ss</c:formatCode>
                <c:ptCount val="17"/>
                <c:pt idx="8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9A1A-4BFA-98FF-38B3D2FC20CF}"/>
            </c:ext>
          </c:extLst>
        </c:ser>
        <c:ser>
          <c:idx val="172"/>
          <c:order val="1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Atego'!$C$179:$T$179</c15:sqref>
                  </c15:fullRef>
                </c:ext>
              </c:extLst>
              <c:f>'Yamazumi - Atego'!$D$179:$T$179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9A1A-4BFA-98FF-38B3D2FC20CF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Atego'!$C$180:$T$180</c15:sqref>
                  </c15:fullRef>
                </c:ext>
              </c:extLst>
              <c:f>'Yamazumi - Atego'!$D$180:$T$180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9A1A-4BFA-98FF-38B3D2FC20CF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Atego'!$C$181:$T$181</c15:sqref>
                  </c15:fullRef>
                </c:ext>
              </c:extLst>
              <c:f>'Yamazumi - Atego'!$D$181:$T$181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A1A-4BFA-98FF-38B3D2FC20CF}"/>
            </c:ext>
          </c:extLst>
        </c:ser>
        <c:ser>
          <c:idx val="175"/>
          <c:order val="1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Atego'!$C$182:$T$182</c15:sqref>
                  </c15:fullRef>
                </c:ext>
              </c:extLst>
              <c:f>'Yamazumi - Atego'!$D$182:$T$182</c:f>
              <c:numCache>
                <c:formatCode>h:mm:ss</c:formatCode>
                <c:ptCount val="17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9A1A-4BFA-98FF-38B3D2FC20CF}"/>
            </c:ext>
          </c:extLst>
        </c:ser>
        <c:ser>
          <c:idx val="176"/>
          <c:order val="17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Atego'!$C$183:$T$183</c15:sqref>
                  </c15:fullRef>
                </c:ext>
              </c:extLst>
              <c:f>'Yamazumi - Atego'!$D$183:$T$183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9A1A-4BFA-98FF-38B3D2FC20CF}"/>
            </c:ext>
          </c:extLst>
        </c:ser>
        <c:ser>
          <c:idx val="177"/>
          <c:order val="17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Atego'!$C$184:$T$184</c15:sqref>
                  </c15:fullRef>
                </c:ext>
              </c:extLst>
              <c:f>'Yamazumi - Atego'!$D$184:$T$184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9A1A-4BFA-98FF-38B3D2FC20CF}"/>
            </c:ext>
          </c:extLst>
        </c:ser>
        <c:ser>
          <c:idx val="178"/>
          <c:order val="1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Atego'!$C$185:$T$185</c15:sqref>
                  </c15:fullRef>
                </c:ext>
              </c:extLst>
              <c:f>'Yamazumi - Atego'!$D$185:$T$185</c:f>
              <c:numCache>
                <c:formatCode>h:mm:ss</c:formatCode>
                <c:ptCount val="17"/>
                <c:pt idx="8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9A1A-4BFA-98FF-38B3D2FC20CF}"/>
            </c:ext>
          </c:extLst>
        </c:ser>
        <c:ser>
          <c:idx val="179"/>
          <c:order val="1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Atego'!$C$186:$T$186</c15:sqref>
                  </c15:fullRef>
                </c:ext>
              </c:extLst>
              <c:f>'Yamazumi - Atego'!$D$186:$T$186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A1A-4BFA-98FF-38B3D2FC20CF}"/>
            </c:ext>
          </c:extLst>
        </c:ser>
        <c:ser>
          <c:idx val="180"/>
          <c:order val="1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Atego'!$C$187:$T$187</c15:sqref>
                  </c15:fullRef>
                </c:ext>
              </c:extLst>
              <c:f>'Yamazumi - Atego'!$D$187:$T$187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9A1A-4BFA-98FF-38B3D2FC20CF}"/>
            </c:ext>
          </c:extLst>
        </c:ser>
        <c:ser>
          <c:idx val="181"/>
          <c:order val="1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Atego'!$C$188:$T$188</c15:sqref>
                  </c15:fullRef>
                </c:ext>
              </c:extLst>
              <c:f>'Yamazumi - Atego'!$D$188:$T$188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9A1A-4BFA-98FF-38B3D2FC20CF}"/>
            </c:ext>
          </c:extLst>
        </c:ser>
        <c:ser>
          <c:idx val="182"/>
          <c:order val="18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Atego'!$C$189:$T$189</c15:sqref>
                  </c15:fullRef>
                </c:ext>
              </c:extLst>
              <c:f>'Yamazumi - Atego'!$D$189:$T$189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9A1A-4BFA-98FF-38B3D2FC20CF}"/>
            </c:ext>
          </c:extLst>
        </c:ser>
        <c:ser>
          <c:idx val="183"/>
          <c:order val="18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Atego'!$C$190:$T$190</c15:sqref>
                  </c15:fullRef>
                </c:ext>
              </c:extLst>
              <c:f>'Yamazumi - Atego'!$D$190:$T$190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9A1A-4BFA-98FF-38B3D2FC20CF}"/>
            </c:ext>
          </c:extLst>
        </c:ser>
        <c:ser>
          <c:idx val="184"/>
          <c:order val="1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Atego'!$C$191:$T$191</c15:sqref>
                  </c15:fullRef>
                </c:ext>
              </c:extLst>
              <c:f>'Yamazumi - Atego'!$D$191:$T$191</c:f>
              <c:numCache>
                <c:formatCode>h:mm:ss</c:formatCode>
                <c:ptCount val="17"/>
                <c:pt idx="9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9A1A-4BFA-98FF-38B3D2FC20CF}"/>
            </c:ext>
          </c:extLst>
        </c:ser>
        <c:ser>
          <c:idx val="185"/>
          <c:order val="1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Atego'!$C$192:$T$192</c15:sqref>
                  </c15:fullRef>
                </c:ext>
              </c:extLst>
              <c:f>'Yamazumi - Atego'!$D$192:$T$192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9A1A-4BFA-98FF-38B3D2FC20CF}"/>
            </c:ext>
          </c:extLst>
        </c:ser>
        <c:ser>
          <c:idx val="186"/>
          <c:order val="1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Atego'!$C$193:$T$193</c15:sqref>
                  </c15:fullRef>
                </c:ext>
              </c:extLst>
              <c:f>'Yamazumi - Atego'!$D$193:$T$193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9A1A-4BFA-98FF-38B3D2FC20CF}"/>
            </c:ext>
          </c:extLst>
        </c:ser>
        <c:ser>
          <c:idx val="187"/>
          <c:order val="1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Atego'!$C$194:$T$194</c15:sqref>
                  </c15:fullRef>
                </c:ext>
              </c:extLst>
              <c:f>'Yamazumi - Atego'!$D$194:$T$194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9A1A-4BFA-98FF-38B3D2FC20CF}"/>
            </c:ext>
          </c:extLst>
        </c:ser>
        <c:ser>
          <c:idx val="188"/>
          <c:order val="1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Atego'!$C$195:$T$195</c15:sqref>
                  </c15:fullRef>
                </c:ext>
              </c:extLst>
              <c:f>'Yamazumi - Atego'!$D$195:$T$195</c:f>
              <c:numCache>
                <c:formatCode>h:mm:ss</c:formatCode>
                <c:ptCount val="17"/>
                <c:pt idx="9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9A1A-4BFA-98FF-38B3D2FC20CF}"/>
            </c:ext>
          </c:extLst>
        </c:ser>
        <c:ser>
          <c:idx val="189"/>
          <c:order val="1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Atego'!$C$196:$T$196</c15:sqref>
                  </c15:fullRef>
                </c:ext>
              </c:extLst>
              <c:f>'Yamazumi - Atego'!$D$196:$T$196</c:f>
              <c:numCache>
                <c:formatCode>h:mm:ss</c:formatCode>
                <c:ptCount val="17"/>
                <c:pt idx="9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9A1A-4BFA-98FF-38B3D2FC20CF}"/>
            </c:ext>
          </c:extLst>
        </c:ser>
        <c:ser>
          <c:idx val="190"/>
          <c:order val="19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Atego'!$C$197:$T$197</c15:sqref>
                  </c15:fullRef>
                </c:ext>
              </c:extLst>
              <c:f>'Yamazumi - Atego'!$D$197:$T$197</c:f>
              <c:numCache>
                <c:formatCode>h:mm:ss</c:formatCode>
                <c:ptCount val="17"/>
                <c:pt idx="9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9A1A-4BFA-98FF-38B3D2FC20CF}"/>
            </c:ext>
          </c:extLst>
        </c:ser>
        <c:ser>
          <c:idx val="191"/>
          <c:order val="1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Atego'!$C$198:$T$198</c15:sqref>
                  </c15:fullRef>
                </c:ext>
              </c:extLst>
              <c:f>'Yamazumi - Atego'!$D$198:$T$198</c:f>
              <c:numCache>
                <c:formatCode>h:mm:ss</c:formatCode>
                <c:ptCount val="17"/>
                <c:pt idx="9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9A1A-4BFA-98FF-38B3D2FC20CF}"/>
            </c:ext>
          </c:extLst>
        </c:ser>
        <c:ser>
          <c:idx val="192"/>
          <c:order val="1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Atego'!$C$199:$T$199</c15:sqref>
                  </c15:fullRef>
                </c:ext>
              </c:extLst>
              <c:f>'Yamazumi - Atego'!$D$199:$T$199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9A1A-4BFA-98FF-38B3D2FC20CF}"/>
            </c:ext>
          </c:extLst>
        </c:ser>
        <c:ser>
          <c:idx val="193"/>
          <c:order val="19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Atego'!$C$200:$T$200</c15:sqref>
                  </c15:fullRef>
                </c:ext>
              </c:extLst>
              <c:f>'Yamazumi - Atego'!$D$200:$T$200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9A1A-4BFA-98FF-38B3D2FC20CF}"/>
            </c:ext>
          </c:extLst>
        </c:ser>
        <c:ser>
          <c:idx val="194"/>
          <c:order val="19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Atego'!$C$201:$T$201</c15:sqref>
                  </c15:fullRef>
                </c:ext>
              </c:extLst>
              <c:f>'Yamazumi - Atego'!$D$201:$T$201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9A1A-4BFA-98FF-38B3D2FC20CF}"/>
            </c:ext>
          </c:extLst>
        </c:ser>
        <c:ser>
          <c:idx val="195"/>
          <c:order val="19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Atego'!$C$202:$T$202</c15:sqref>
                  </c15:fullRef>
                </c:ext>
              </c:extLst>
              <c:f>'Yamazumi - Atego'!$D$202:$T$202</c:f>
              <c:numCache>
                <c:formatCode>h:mm:ss</c:formatCode>
                <c:ptCount val="17"/>
                <c:pt idx="9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9A1A-4BFA-98FF-38B3D2FC20CF}"/>
            </c:ext>
          </c:extLst>
        </c:ser>
        <c:ser>
          <c:idx val="196"/>
          <c:order val="1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Atego'!$C$203:$T$203</c15:sqref>
                  </c15:fullRef>
                </c:ext>
              </c:extLst>
              <c:f>'Yamazumi - Atego'!$D$203:$T$203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9A1A-4BFA-98FF-38B3D2FC20CF}"/>
            </c:ext>
          </c:extLst>
        </c:ser>
        <c:ser>
          <c:idx val="197"/>
          <c:order val="1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Atego'!$C$204:$T$204</c15:sqref>
                  </c15:fullRef>
                </c:ext>
              </c:extLst>
              <c:f>'Yamazumi - Atego'!$D$204:$T$204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9A1A-4BFA-98FF-38B3D2FC20CF}"/>
            </c:ext>
          </c:extLst>
        </c:ser>
        <c:ser>
          <c:idx val="198"/>
          <c:order val="1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Atego'!$C$205:$T$205</c15:sqref>
                  </c15:fullRef>
                </c:ext>
              </c:extLst>
              <c:f>'Yamazumi - Atego'!$D$205:$T$205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9A1A-4BFA-98FF-38B3D2FC20CF}"/>
            </c:ext>
          </c:extLst>
        </c:ser>
        <c:ser>
          <c:idx val="199"/>
          <c:order val="1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Atego'!$C$206:$T$206</c15:sqref>
                  </c15:fullRef>
                </c:ext>
              </c:extLst>
              <c:f>'Yamazumi - Atego'!$D$206:$T$206</c:f>
              <c:numCache>
                <c:formatCode>h:mm:ss</c:formatCode>
                <c:ptCount val="17"/>
                <c:pt idx="10">
                  <c:v>1.3888888888888889E-4</c:v>
                </c:pt>
                <c:pt idx="1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9A1A-4BFA-98FF-38B3D2FC20CF}"/>
            </c:ext>
          </c:extLst>
        </c:ser>
        <c:ser>
          <c:idx val="200"/>
          <c:order val="2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Atego'!$C$207:$T$207</c15:sqref>
                  </c15:fullRef>
                </c:ext>
              </c:extLst>
              <c:f>'Yamazumi - Atego'!$D$207:$T$207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9A1A-4BFA-98FF-38B3D2FC20CF}"/>
            </c:ext>
          </c:extLst>
        </c:ser>
        <c:ser>
          <c:idx val="201"/>
          <c:order val="2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Atego'!$C$208:$T$208</c15:sqref>
                  </c15:fullRef>
                </c:ext>
              </c:extLst>
              <c:f>'Yamazumi - Atego'!$D$208:$T$208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9A1A-4BFA-98FF-38B3D2FC20CF}"/>
            </c:ext>
          </c:extLst>
        </c:ser>
        <c:ser>
          <c:idx val="202"/>
          <c:order val="2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Atego'!$C$209:$T$209</c15:sqref>
                  </c15:fullRef>
                </c:ext>
              </c:extLst>
              <c:f>'Yamazumi - Atego'!$D$209:$T$209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9A1A-4BFA-98FF-38B3D2FC20CF}"/>
            </c:ext>
          </c:extLst>
        </c:ser>
        <c:ser>
          <c:idx val="203"/>
          <c:order val="2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Atego'!$C$210:$T$210</c15:sqref>
                  </c15:fullRef>
                </c:ext>
              </c:extLst>
              <c:f>'Yamazumi - Atego'!$D$210:$T$210</c:f>
              <c:numCache>
                <c:formatCode>h:mm:ss</c:formatCode>
                <c:ptCount val="17"/>
                <c:pt idx="10">
                  <c:v>1.8518518518518519E-3</c:v>
                </c:pt>
                <c:pt idx="11">
                  <c:v>1.8518518518518519E-3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9A1A-4BFA-98FF-38B3D2FC20CF}"/>
            </c:ext>
          </c:extLst>
        </c:ser>
        <c:ser>
          <c:idx val="204"/>
          <c:order val="20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Atego'!$C$211:$T$211</c15:sqref>
                  </c15:fullRef>
                </c:ext>
              </c:extLst>
              <c:f>'Yamazumi - Atego'!$D$211:$T$211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9A1A-4BFA-98FF-38B3D2FC20CF}"/>
            </c:ext>
          </c:extLst>
        </c:ser>
        <c:ser>
          <c:idx val="205"/>
          <c:order val="20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Atego'!$C$212:$T$212</c15:sqref>
                  </c15:fullRef>
                </c:ext>
              </c:extLst>
              <c:f>'Yamazumi - Atego'!$D$212:$T$212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9A1A-4BFA-98FF-38B3D2FC20CF}"/>
            </c:ext>
          </c:extLst>
        </c:ser>
        <c:ser>
          <c:idx val="206"/>
          <c:order val="2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Atego'!$C$213:$T$213</c15:sqref>
                  </c15:fullRef>
                </c:ext>
              </c:extLst>
              <c:f>'Yamazumi - Atego'!$D$213:$T$213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9A1A-4BFA-98FF-38B3D2FC20CF}"/>
            </c:ext>
          </c:extLst>
        </c:ser>
        <c:ser>
          <c:idx val="207"/>
          <c:order val="2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Atego'!$C$214:$T$214</c15:sqref>
                  </c15:fullRef>
                </c:ext>
              </c:extLst>
              <c:f>'Yamazumi - Atego'!$D$214:$T$214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9A1A-4BFA-98FF-38B3D2FC20CF}"/>
            </c:ext>
          </c:extLst>
        </c:ser>
        <c:ser>
          <c:idx val="208"/>
          <c:order val="20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Atego'!$C$215:$T$215</c15:sqref>
                  </c15:fullRef>
                </c:ext>
              </c:extLst>
              <c:f>'Yamazumi - Atego'!$D$215:$T$215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9A1A-4BFA-98FF-38B3D2FC20CF}"/>
            </c:ext>
          </c:extLst>
        </c:ser>
        <c:ser>
          <c:idx val="209"/>
          <c:order val="20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Atego'!$C$216:$T$216</c15:sqref>
                  </c15:fullRef>
                </c:ext>
              </c:extLst>
              <c:f>'Yamazumi - Atego'!$D$216:$T$216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A1A-4BFA-98FF-38B3D2FC20CF}"/>
            </c:ext>
          </c:extLst>
        </c:ser>
        <c:ser>
          <c:idx val="210"/>
          <c:order val="21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Atego'!$C$217:$T$217</c15:sqref>
                  </c15:fullRef>
                </c:ext>
              </c:extLst>
              <c:f>'Yamazumi - Atego'!$D$217:$T$217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A1A-4BFA-98FF-38B3D2FC20CF}"/>
            </c:ext>
          </c:extLst>
        </c:ser>
        <c:ser>
          <c:idx val="211"/>
          <c:order val="2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Atego'!$C$218:$T$218</c15:sqref>
                  </c15:fullRef>
                </c:ext>
              </c:extLst>
              <c:f>'Yamazumi - Atego'!$D$218:$T$218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9A1A-4BFA-98FF-38B3D2FC20CF}"/>
            </c:ext>
          </c:extLst>
        </c:ser>
        <c:ser>
          <c:idx val="212"/>
          <c:order val="2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Atego'!$C$219:$T$219</c15:sqref>
                  </c15:fullRef>
                </c:ext>
              </c:extLst>
              <c:f>'Yamazumi - Atego'!$D$219:$T$219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9A1A-4BFA-98FF-38B3D2FC20CF}"/>
            </c:ext>
          </c:extLst>
        </c:ser>
        <c:ser>
          <c:idx val="213"/>
          <c:order val="21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Atego'!$C$220:$T$220</c15:sqref>
                  </c15:fullRef>
                </c:ext>
              </c:extLst>
              <c:f>'Yamazumi - Atego'!$D$220:$T$220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9A1A-4BFA-98FF-38B3D2FC20CF}"/>
            </c:ext>
          </c:extLst>
        </c:ser>
        <c:ser>
          <c:idx val="214"/>
          <c:order val="2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Atego'!$C$221:$T$221</c15:sqref>
                  </c15:fullRef>
                </c:ext>
              </c:extLst>
              <c:f>'Yamazumi - Atego'!$D$221:$T$221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9A1A-4BFA-98FF-38B3D2FC20CF}"/>
            </c:ext>
          </c:extLst>
        </c:ser>
        <c:ser>
          <c:idx val="215"/>
          <c:order val="2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Atego'!$C$222:$T$222</c15:sqref>
                  </c15:fullRef>
                </c:ext>
              </c:extLst>
              <c:f>'Yamazumi - Atego'!$D$222:$T$222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9A1A-4BFA-98FF-38B3D2FC20CF}"/>
            </c:ext>
          </c:extLst>
        </c:ser>
        <c:ser>
          <c:idx val="216"/>
          <c:order val="2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Atego'!$C$223:$T$223</c15:sqref>
                  </c15:fullRef>
                </c:ext>
              </c:extLst>
              <c:f>'Yamazumi - Atego'!$D$223:$T$223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9A1A-4BFA-98FF-38B3D2FC20CF}"/>
            </c:ext>
          </c:extLst>
        </c:ser>
        <c:ser>
          <c:idx val="217"/>
          <c:order val="2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Atego'!$C$224:$T$224</c15:sqref>
                  </c15:fullRef>
                </c:ext>
              </c:extLst>
              <c:f>'Yamazumi - Atego'!$D$224:$T$224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9A1A-4BFA-98FF-38B3D2FC20CF}"/>
            </c:ext>
          </c:extLst>
        </c:ser>
        <c:ser>
          <c:idx val="218"/>
          <c:order val="2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Atego'!$C$225:$T$225</c15:sqref>
                  </c15:fullRef>
                </c:ext>
              </c:extLst>
              <c:f>'Yamazumi - Atego'!$D$225:$T$225</c:f>
              <c:numCache>
                <c:formatCode>h:mm:ss</c:formatCode>
                <c:ptCount val="17"/>
                <c:pt idx="12">
                  <c:v>9.2592592592592588E-5</c:v>
                </c:pt>
                <c:pt idx="1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9A1A-4BFA-98FF-38B3D2FC20CF}"/>
            </c:ext>
          </c:extLst>
        </c:ser>
        <c:ser>
          <c:idx val="219"/>
          <c:order val="2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Atego'!$C$226:$T$226</c15:sqref>
                  </c15:fullRef>
                </c:ext>
              </c:extLst>
              <c:f>'Yamazumi - Atego'!$D$226:$T$226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9A1A-4BFA-98FF-38B3D2FC20CF}"/>
            </c:ext>
          </c:extLst>
        </c:ser>
        <c:ser>
          <c:idx val="220"/>
          <c:order val="2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Atego'!$C$227:$T$227</c15:sqref>
                  </c15:fullRef>
                </c:ext>
              </c:extLst>
              <c:f>'Yamazumi - Atego'!$D$227:$T$227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9A1A-4BFA-98FF-38B3D2FC20CF}"/>
            </c:ext>
          </c:extLst>
        </c:ser>
        <c:ser>
          <c:idx val="221"/>
          <c:order val="2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Atego'!$C$228:$T$228</c15:sqref>
                  </c15:fullRef>
                </c:ext>
              </c:extLst>
              <c:f>'Yamazumi - Atego'!$D$228:$T$228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9A1A-4BFA-98FF-38B3D2FC20CF}"/>
            </c:ext>
          </c:extLst>
        </c:ser>
        <c:ser>
          <c:idx val="222"/>
          <c:order val="2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Atego'!$C$229:$T$229</c15:sqref>
                  </c15:fullRef>
                </c:ext>
              </c:extLst>
              <c:f>'Yamazumi - Atego'!$D$229:$T$229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9A1A-4BFA-98FF-38B3D2FC20CF}"/>
            </c:ext>
          </c:extLst>
        </c:ser>
        <c:ser>
          <c:idx val="223"/>
          <c:order val="2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Atego'!$C$230:$T$230</c15:sqref>
                  </c15:fullRef>
                </c:ext>
              </c:extLst>
              <c:f>'Yamazumi - Atego'!$D$230:$T$230</c:f>
              <c:numCache>
                <c:formatCode>h:mm:ss</c:formatCode>
                <c:ptCount val="17"/>
                <c:pt idx="12">
                  <c:v>3.4953703703703705E-3</c:v>
                </c:pt>
                <c:pt idx="13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9A1A-4BFA-98FF-38B3D2FC20CF}"/>
            </c:ext>
          </c:extLst>
        </c:ser>
        <c:ser>
          <c:idx val="224"/>
          <c:order val="2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Atego'!$C$231:$T$231</c15:sqref>
                  </c15:fullRef>
                </c:ext>
              </c:extLst>
              <c:f>'Yamazumi - Atego'!$D$231:$T$231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9A1A-4BFA-98FF-38B3D2FC20CF}"/>
            </c:ext>
          </c:extLst>
        </c:ser>
        <c:ser>
          <c:idx val="225"/>
          <c:order val="2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Atego'!$C$232:$T$232</c15:sqref>
                  </c15:fullRef>
                </c:ext>
              </c:extLst>
              <c:f>'Yamazumi - Atego'!$D$232:$T$232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9A1A-4BFA-98FF-38B3D2FC20CF}"/>
            </c:ext>
          </c:extLst>
        </c:ser>
        <c:ser>
          <c:idx val="226"/>
          <c:order val="22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Atego'!$C$233:$T$233</c15:sqref>
                  </c15:fullRef>
                </c:ext>
              </c:extLst>
              <c:f>'Yamazumi - Atego'!$D$233:$T$233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9A1A-4BFA-98FF-38B3D2FC20CF}"/>
            </c:ext>
          </c:extLst>
        </c:ser>
        <c:ser>
          <c:idx val="227"/>
          <c:order val="2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Atego'!$C$234:$T$234</c15:sqref>
                  </c15:fullRef>
                </c:ext>
              </c:extLst>
              <c:f>'Yamazumi - Atego'!$D$234:$T$234</c:f>
              <c:numCache>
                <c:formatCode>h:mm:ss</c:formatCode>
                <c:ptCount val="17"/>
                <c:pt idx="12">
                  <c:v>5.7870370370370373E-5</c:v>
                </c:pt>
                <c:pt idx="13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9A1A-4BFA-98FF-38B3D2FC20CF}"/>
            </c:ext>
          </c:extLst>
        </c:ser>
        <c:ser>
          <c:idx val="228"/>
          <c:order val="2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Atego'!$C$235:$T$235</c15:sqref>
                  </c15:fullRef>
                </c:ext>
              </c:extLst>
              <c:f>'Yamazumi - Atego'!$D$235:$T$235</c:f>
              <c:numCache>
                <c:formatCode>h:mm:ss</c:formatCode>
                <c:ptCount val="17"/>
                <c:pt idx="14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9A1A-4BFA-98FF-38B3D2FC20CF}"/>
            </c:ext>
          </c:extLst>
        </c:ser>
        <c:ser>
          <c:idx val="229"/>
          <c:order val="2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Atego'!$C$236:$T$236</c15:sqref>
                  </c15:fullRef>
                </c:ext>
              </c:extLst>
              <c:f>'Yamazumi - Atego'!$D$236:$T$236</c:f>
              <c:numCache>
                <c:formatCode>h:mm:ss</c:formatCode>
                <c:ptCount val="17"/>
                <c:pt idx="14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9A1A-4BFA-98FF-38B3D2FC20CF}"/>
            </c:ext>
          </c:extLst>
        </c:ser>
        <c:ser>
          <c:idx val="230"/>
          <c:order val="2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Atego'!$C$237:$T$237</c15:sqref>
                  </c15:fullRef>
                </c:ext>
              </c:extLst>
              <c:f>'Yamazumi - Atego'!$D$237:$T$237</c:f>
              <c:numCache>
                <c:formatCode>h:mm:ss</c:formatCode>
                <c:ptCount val="17"/>
                <c:pt idx="15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9A1A-4BFA-98FF-38B3D2FC20CF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F39-402E-A53F-9DFED9209A0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Atego'!$C$238:$T$238</c15:sqref>
                  </c15:fullRef>
                </c:ext>
              </c:extLst>
              <c:f>'Yamazumi - Atego'!$D$238:$T$238</c:f>
              <c:numCache>
                <c:formatCode>h:mm:ss</c:formatCode>
                <c:ptCount val="17"/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9A1A-4BFA-98FF-38B3D2FC20CF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Atego'!$C$239:$T$239</c15:sqref>
                  </c15:fullRef>
                </c:ext>
              </c:extLst>
              <c:f>'Yamazumi - Atego'!$D$239:$T$239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8-9A1A-4BFA-98FF-38B3D2FC20CF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Atego'!$C$240:$T$240</c15:sqref>
                  </c15:fullRef>
                </c:ext>
              </c:extLst>
              <c:f>'Yamazumi - Atego'!$D$240:$T$240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9-9A1A-4BFA-98FF-38B3D2FC20CF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Atego'!$C$241:$T$241</c15:sqref>
                  </c15:fullRef>
                </c:ext>
              </c:extLst>
              <c:f>'Yamazumi - Atego'!$D$241:$T$241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A-9A1A-4BFA-98FF-38B3D2FC20CF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Atego'!$C$242:$T$242</c15:sqref>
                  </c15:fullRef>
                </c:ext>
              </c:extLst>
              <c:f>'Yamazumi - Atego'!$D$242:$T$242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B-9A1A-4BFA-98FF-38B3D2FC20CF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Atego'!$C$243:$T$243</c15:sqref>
                  </c15:fullRef>
                </c:ext>
              </c:extLst>
              <c:f>'Yamazumi - Atego'!$D$243:$T$243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C-9A1A-4BFA-98FF-38B3D2FC20CF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Atego'!$C$244:$T$244</c15:sqref>
                  </c15:fullRef>
                </c:ext>
              </c:extLst>
              <c:f>'Yamazumi - Atego'!$D$244:$T$244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D-9A1A-4BFA-98FF-38B3D2FC20CF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Atego'!$C$245:$T$245</c15:sqref>
                  </c15:fullRef>
                </c:ext>
              </c:extLst>
              <c:f>'Yamazumi - Atego'!$D$245:$T$245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E-9A1A-4BFA-98FF-38B3D2FC20CF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Atego'!$C$246:$T$246</c15:sqref>
                  </c15:fullRef>
                </c:ext>
              </c:extLst>
              <c:f>'Yamazumi - Atego'!$D$246:$T$246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EF-9A1A-4BFA-98FF-38B3D2FC20CF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Atego'!$C$247:$T$247</c15:sqref>
                  </c15:fullRef>
                </c:ext>
              </c:extLst>
              <c:f>'Yamazumi - Atego'!$D$247:$T$247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0-9A1A-4BFA-98FF-38B3D2FC20CF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Atego'!$C$248:$T$248</c15:sqref>
                  </c15:fullRef>
                </c:ext>
              </c:extLst>
              <c:f>'Yamazumi - Atego'!$D$248:$T$248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1-9A1A-4BFA-98FF-38B3D2FC20CF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Atego'!$C$249:$T$249</c15:sqref>
                  </c15:fullRef>
                </c:ext>
              </c:extLst>
              <c:f>'Yamazumi - Atego'!$D$249:$T$249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2-9A1A-4BFA-98FF-38B3D2FC20CF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Atego'!$C$250:$T$250</c15:sqref>
                  </c15:fullRef>
                </c:ext>
              </c:extLst>
              <c:f>'Yamazumi - Atego'!$D$250:$T$250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3-9A1A-4BFA-98FF-38B3D2FC20CF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Atego'!$C$251:$T$251</c15:sqref>
                  </c15:fullRef>
                </c:ext>
              </c:extLst>
              <c:f>'Yamazumi - Atego'!$D$251:$T$251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4-9A1A-4BFA-98FF-38B3D2FC20CF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Atego'!$C$252:$T$252</c15:sqref>
                  </c15:fullRef>
                </c:ext>
              </c:extLst>
              <c:f>'Yamazumi - Atego'!$D$252:$T$252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5-9A1A-4BFA-98FF-38B3D2FC20CF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Atego'!$C$253:$T$253</c15:sqref>
                  </c15:fullRef>
                </c:ext>
              </c:extLst>
              <c:f>'Yamazumi - Atego'!$D$253:$T$253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6-9A1A-4BFA-98FF-38B3D2FC20CF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Atego'!$C$254:$T$254</c15:sqref>
                  </c15:fullRef>
                </c:ext>
              </c:extLst>
              <c:f>'Yamazumi - Atego'!$D$254:$T$254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7-9A1A-4BFA-98FF-38B3D2FC20CF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Atego'!$C$255:$T$255</c15:sqref>
                  </c15:fullRef>
                </c:ext>
              </c:extLst>
              <c:f>'Yamazumi - Atego'!$D$255:$T$255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8-9A1A-4BFA-98FF-38B3D2FC20CF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Atego'!$C$256:$T$256</c15:sqref>
                  </c15:fullRef>
                </c:ext>
              </c:extLst>
              <c:f>'Yamazumi - Atego'!$D$256:$T$256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9-9A1A-4BFA-98FF-38B3D2FC20CF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Atego'!$C$257:$T$257</c15:sqref>
                  </c15:fullRef>
                </c:ext>
              </c:extLst>
              <c:f>'Yamazumi - Atego'!$D$257:$T$257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A-9A1A-4BFA-98FF-38B3D2FC20CF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Atego'!$C$6:$T$6</c15:sqref>
                  </c15:fullRef>
                </c:ext>
              </c:extLst>
              <c:f>'Yamazumi - Atego'!$D$6:$T$6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Atego'!$C$258:$T$258</c15:sqref>
                  </c15:fullRef>
                </c:ext>
              </c:extLst>
              <c:f>'Yamazumi - Atego'!$D$258:$T$258</c:f>
              <c:numCache>
                <c:formatCode>h:mm:ss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FB-9A1A-4BFA-98FF-38B3D2FC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Atego'!$C$270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Arrefec.</c:v>
              </c:pt>
              <c:pt idx="1">
                <c:v>Diesel</c:v>
              </c:pt>
              <c:pt idx="2">
                <c:v>Reaperto</c:v>
              </c:pt>
              <c:pt idx="3">
                <c:v>5ª Roda</c:v>
              </c:pt>
              <c:pt idx="4">
                <c:v>Estepe</c:v>
              </c:pt>
              <c:pt idx="5">
                <c:v>Pneu LD</c:v>
              </c:pt>
              <c:pt idx="6">
                <c:v>Pneu LE</c:v>
              </c:pt>
              <c:pt idx="7">
                <c:v>Aperto LD</c:v>
              </c:pt>
              <c:pt idx="8">
                <c:v>Aperto LE</c:v>
              </c:pt>
              <c:pt idx="9">
                <c:v>Grade</c:v>
              </c:pt>
              <c:pt idx="10">
                <c:v>Mecânica 1</c:v>
              </c:pt>
              <c:pt idx="11">
                <c:v>Mecânica 2</c:v>
              </c:pt>
              <c:pt idx="12">
                <c:v>Elétrica 1 </c:v>
              </c:pt>
              <c:pt idx="13">
                <c:v>Elétrica 2</c:v>
              </c:pt>
              <c:pt idx="14">
                <c:v>Controle </c:v>
              </c:pt>
              <c:pt idx="15">
                <c:v>Motorista</c:v>
              </c:pt>
              <c:pt idx="16">
                <c:v>Quis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Atego'!$D$270:$T$270</c15:sqref>
                  </c15:fullRef>
                </c:ext>
              </c:extLst>
              <c:f>'Yamazumi - Atego'!$E$270:$T$270</c:f>
              <c:numCache>
                <c:formatCode>h:mm:ss</c:formatCode>
                <c:ptCount val="16"/>
                <c:pt idx="0">
                  <c:v>3.8194444444444443E-3</c:v>
                </c:pt>
                <c:pt idx="1">
                  <c:v>3.8194444444444443E-3</c:v>
                </c:pt>
                <c:pt idx="2">
                  <c:v>3.8194444444444443E-3</c:v>
                </c:pt>
                <c:pt idx="3">
                  <c:v>3.8194444444444443E-3</c:v>
                </c:pt>
                <c:pt idx="4">
                  <c:v>3.8194444444444443E-3</c:v>
                </c:pt>
                <c:pt idx="5">
                  <c:v>3.8194444444444443E-3</c:v>
                </c:pt>
                <c:pt idx="6">
                  <c:v>3.8194444444444443E-3</c:v>
                </c:pt>
                <c:pt idx="7">
                  <c:v>3.8194444444444443E-3</c:v>
                </c:pt>
                <c:pt idx="8">
                  <c:v>3.8194444444444443E-3</c:v>
                </c:pt>
                <c:pt idx="9">
                  <c:v>3.8194444444444443E-3</c:v>
                </c:pt>
                <c:pt idx="10">
                  <c:v>3.8194444444444443E-3</c:v>
                </c:pt>
                <c:pt idx="11">
                  <c:v>3.8194444444444443E-3</c:v>
                </c:pt>
                <c:pt idx="12">
                  <c:v>3.8194444444444443E-3</c:v>
                </c:pt>
                <c:pt idx="13">
                  <c:v>3.8194444444444443E-3</c:v>
                </c:pt>
                <c:pt idx="14">
                  <c:v>3.8194444444444443E-3</c:v>
                </c:pt>
                <c:pt idx="15">
                  <c:v>3.8194444444444443E-3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9A1A-4BFA-98FF-38B3D2FC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8BA-46AF-B587-2E529FF1319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8BA-46AF-B587-2E529FF1319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8BA-46AF-B587-2E529FF1319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2.4999999999999996E-3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A-46AF-B587-2E529FF131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3C2-4D4D-96DA-8A65AEF21C0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Atego'!$E$266:$E$268</c:f>
              <c:numCache>
                <c:formatCode>h:mm:ss</c:formatCode>
                <c:ptCount val="3"/>
                <c:pt idx="0">
                  <c:v>1.747685185185185E-3</c:v>
                </c:pt>
                <c:pt idx="1">
                  <c:v>0</c:v>
                </c:pt>
                <c:pt idx="2">
                  <c:v>1.8865740740740742E-3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2-4D4D-96DA-8A65AEF21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61CF-4C84-B07D-20729297CA72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Atego'!$F$266:$F$268</c:f>
              <c:numCache>
                <c:formatCode>h:mm:ss</c:formatCode>
                <c:ptCount val="3"/>
                <c:pt idx="0">
                  <c:v>3.0555555555555557E-3</c:v>
                </c:pt>
                <c:pt idx="1">
                  <c:v>0</c:v>
                </c:pt>
                <c:pt idx="2">
                  <c:v>3.4722222222222218E-4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F-4C84-B07D-20729297CA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BE4-45E3-8CEB-3185D267B9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BE4-45E3-8CEB-3185D267B9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BE4-45E3-8CEB-3185D267B906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Atego'!$I$266:$I$268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4-45E3-8CEB-3185D267B9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052-4B85-9974-FA325CD9790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052-4B85-9974-FA325CD9790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052-4B85-9974-FA325CD9790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Atego'!$J$266:$J$268</c:f>
              <c:numCache>
                <c:formatCode>h:mm:ss</c:formatCode>
                <c:ptCount val="3"/>
                <c:pt idx="0">
                  <c:v>2.5231481481481485E-3</c:v>
                </c:pt>
                <c:pt idx="1">
                  <c:v>0</c:v>
                </c:pt>
                <c:pt idx="2">
                  <c:v>1.0416666666666667E-3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52-4B85-9974-FA325CD979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825-4EE3-8FAE-CDA2B9E6227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825-4EE3-8FAE-CDA2B9E6227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825-4EE3-8FAE-CDA2B9E6227A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Atego'!$K$266:$K$268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5-4EE3-8FAE-CDA2B9E622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829-4989-A71B-70A4CB304F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829-4989-A71B-70A4CB304F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829-4989-A71B-70A4CB304FDF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Accelo'!$K$261:$K$263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9-4989-A71B-70A4CB304F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90A6-41EF-AC67-1FABA94AAE7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90A6-41EF-AC67-1FABA94AAE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A6-41EF-AC67-1FABA94AAE7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Atego'!$L$266:$L$268</c:f>
              <c:numCache>
                <c:formatCode>h:mm:ss</c:formatCode>
                <c:ptCount val="3"/>
                <c:pt idx="0">
                  <c:v>2.5925925925925925E-3</c:v>
                </c:pt>
                <c:pt idx="1">
                  <c:v>0</c:v>
                </c:pt>
                <c:pt idx="2">
                  <c:v>1.0532407407407409E-3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6-41EF-AC67-1FABA94AAE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746-4576-9398-2632A5CC175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746-4576-9398-2632A5CC175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746-4576-9398-2632A5CC1754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Atego'!$M$266:$M$268</c:f>
              <c:numCache>
                <c:formatCode>h:mm:ss</c:formatCode>
                <c:ptCount val="3"/>
                <c:pt idx="0">
                  <c:v>2.0949074074074073E-3</c:v>
                </c:pt>
                <c:pt idx="1">
                  <c:v>0</c:v>
                </c:pt>
                <c:pt idx="2">
                  <c:v>6.134259259259259E-4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576-9398-2632A5CC17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235-48B4-8811-9CFBFD242CB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235-48B4-8811-9CFBFD242CB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235-48B4-8811-9CFBFD242CB1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5-48B4-8811-9CFBFD242C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625-41A9-9781-E9BBA230A1C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625-41A9-9781-E9BBA230A1C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625-41A9-9781-E9BBA230A1C3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25-41A9-9781-E9BBA230A1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A2F-4068-BE62-1C0DC4922B8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A2F-4068-BE62-1C0DC4922B8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A2F-4068-BE62-1C0DC4922B8D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F-4068-BE62-1C0DC4922B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EA0-42CD-8DC2-95413D781A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EA0-42CD-8DC2-95413D781A0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EA0-42CD-8DC2-95413D781A09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A0-42CD-8DC2-95413D781A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C2A-4479-98F1-F9FDF0A98D7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C2A-4479-98F1-F9FDF0A98D7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C2A-4479-98F1-F9FDF0A98D7D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A-4479-98F1-F9FDF0A98D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80B-41BF-9D38-6EBA651438E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80B-41BF-9D38-6EBA651438E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0B-41BF-9D38-6EBA651438EC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Atego'!$G$266:$G$268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0B-41BF-9D38-6EBA651438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5FD-45DC-886B-0E27929DF3A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5FD-45DC-886B-0E27929DF3A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5FD-45DC-886B-0E27929DF3A1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Atego'!$H$266:$H$268</c:f>
              <c:numCache>
                <c:formatCode>h:mm:ss</c:formatCode>
                <c:ptCount val="3"/>
                <c:pt idx="0">
                  <c:v>2.2685185185185187E-3</c:v>
                </c:pt>
                <c:pt idx="1">
                  <c:v>0</c:v>
                </c:pt>
                <c:pt idx="2">
                  <c:v>8.2175925925925927E-4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D-45DC-886B-0E27929DF3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347-46E6-A04F-96C49DE734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347-46E6-A04F-96C49DE7340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347-46E6-A04F-96C49DE73409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47-46E6-A04F-96C49DE734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16D-45D5-9336-A2612D0B725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16D-45D5-9336-A2612D0B725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16D-45D5-9336-A2612D0B725C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Accelo'!$L$261:$L$263</c:f>
              <c:numCache>
                <c:formatCode>h:mm:ss</c:formatCode>
                <c:ptCount val="3"/>
                <c:pt idx="0">
                  <c:v>2.6041666666666665E-3</c:v>
                </c:pt>
                <c:pt idx="1">
                  <c:v>0</c:v>
                </c:pt>
                <c:pt idx="2">
                  <c:v>9.1435185185185196E-4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D-45D5-9336-A2612D0B72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Atego'!$I$6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E8E-4B98-941B-B03BD8509C8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FE8E-4B98-941B-B03BD8509C8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FE8E-4B98-941B-B03BD8509C81}"/>
              </c:ext>
            </c:extLst>
          </c:dPt>
          <c:dLbls>
            <c:delete val="1"/>
          </c:dLbls>
          <c:cat>
            <c:strRef>
              <c:f>'Yamazumi - Atego'!$C$266:$C$268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Atego'!$T$266:$T$268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E-4B98-941B-B03BD8509C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DDD-46C6-A7B9-3773534EB45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DDD-46C6-A7B9-3773534EB4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DDD-46C6-A7B9-3773534EB456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2.685185185185185E-3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D-46C6-A7B9-3773534EB4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0A7-4AF0-8ABD-E0177DE3479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ATP'!$E$266:$E$268</c:f>
              <c:numCache>
                <c:formatCode>h:mm:ss</c:formatCode>
                <c:ptCount val="3"/>
                <c:pt idx="0">
                  <c:v>1.6087962962962961E-3</c:v>
                </c:pt>
                <c:pt idx="1">
                  <c:v>0</c:v>
                </c:pt>
                <c:pt idx="2">
                  <c:v>2.1643518518518518E-3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7-4AF0-8ABD-E0177DE347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0B8-4E30-9D82-2101614F16D0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ATP'!$F$266:$F$268</c:f>
              <c:numCache>
                <c:formatCode>h:mm:ss</c:formatCode>
                <c:ptCount val="3"/>
                <c:pt idx="0">
                  <c:v>5.8796296296296305E-3</c:v>
                </c:pt>
                <c:pt idx="1">
                  <c:v>0</c:v>
                </c:pt>
                <c:pt idx="2">
                  <c:v>5.6712962962962967E-4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8-4E30-9D82-2101614F16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BD0-4E68-862D-7E2CA44EE16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BD0-4E68-862D-7E2CA44EE16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BD0-4E68-862D-7E2CA44EE167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ATP'!$I$266:$I$268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0-4E68-862D-7E2CA44EE1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3E1-48D5-859F-BD93E0399E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3E1-48D5-859F-BD93E0399E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E3E1-48D5-859F-BD93E0399E9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ATP'!$J$266:$J$268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1-48D5-859F-BD93E0399E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1C1-48EB-B0DE-212BB2EE388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1C1-48EB-B0DE-212BB2EE388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1C1-48EB-B0DE-212BB2EE388E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ATP'!$K$266:$K$268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1-48EB-B0DE-212BB2EE38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0C4-4630-AD2E-18A5374518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0C4-4630-AD2E-18A53745182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0C4-4630-AD2E-18A53745182D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ATP'!$L$266:$L$268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C4-4630-AD2E-18A5374518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104-44A9-BC0E-110FADA9E75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104-44A9-BC0E-110FADA9E75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104-44A9-BC0E-110FADA9E758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ATP'!$M$266:$M$268</c:f>
              <c:numCache>
                <c:formatCode>h:mm:ss</c:formatCode>
                <c:ptCount val="3"/>
                <c:pt idx="0">
                  <c:v>1.9328703703703702E-3</c:v>
                </c:pt>
                <c:pt idx="1">
                  <c:v>0</c:v>
                </c:pt>
                <c:pt idx="2">
                  <c:v>7.291666666666667E-4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4-44A9-BC0E-110FADA9E7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F21-4497-8A37-976595C8494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F21-4497-8A37-976595C8494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EF21-4497-8A37-976595C8494C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21-4497-8A37-976595C849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2DB-4531-8ED7-0DCBB138117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52DB-4531-8ED7-0DCBB138117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2DB-4531-8ED7-0DCBB138117B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Accelo'!$M$261:$M$263</c:f>
              <c:numCache>
                <c:formatCode>h:mm:ss</c:formatCode>
                <c:ptCount val="3"/>
                <c:pt idx="0">
                  <c:v>2.5231481481481481E-3</c:v>
                </c:pt>
                <c:pt idx="1">
                  <c:v>0</c:v>
                </c:pt>
                <c:pt idx="2">
                  <c:v>6.0185185185185179E-4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B-4531-8ED7-0DCBB13811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77A-4D18-B9B9-89FBEE50955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77A-4D18-B9B9-89FBEE50955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77A-4D18-B9B9-89FBEE509554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A-4D18-B9B9-89FBEE5095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D6E-4D56-8528-199F0BCCD42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D6E-4D56-8528-199F0BCCD42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D6E-4D56-8528-199F0BCCD422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6E-4D56-8528-199F0BCCD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2E2-4E4F-A7FC-E088043351F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2E2-4E4F-A7FC-E088043351F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2E2-4E4F-A7FC-E088043351F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ATP'!$R$266:$R$268</c:f>
              <c:numCache>
                <c:formatCode>h:mm:ss</c:formatCode>
                <c:ptCount val="3"/>
                <c:pt idx="0">
                  <c:v>6.4814814814814813E-4</c:v>
                </c:pt>
                <c:pt idx="1">
                  <c:v>0</c:v>
                </c:pt>
                <c:pt idx="2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E2-4E4F-A7FC-E088043351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C6C-43F1-81A2-3281E5CF9F9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C6C-43F1-81A2-3281E5CF9F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C6C-43F1-81A2-3281E5CF9F97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ATP'!$S$266:$S$268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6C-43F1-81A2-3281E5CF9F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840-4E53-8D38-16E5239073A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840-4E53-8D38-16E5239073A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40-4E53-8D38-16E5239073AB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ATP'!$G$266:$G$268</c:f>
              <c:numCache>
                <c:formatCode>h:mm:ss</c:formatCode>
                <c:ptCount val="3"/>
                <c:pt idx="0">
                  <c:v>4.1087962962962962E-3</c:v>
                </c:pt>
                <c:pt idx="1">
                  <c:v>0</c:v>
                </c:pt>
                <c:pt idx="2">
                  <c:v>8.564814814814815E-4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40-4E53-8D38-16E5239073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4A-49CB-AE61-D6E4EA0EBC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4A-49CB-AE61-D6E4EA0EBC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4A-49CB-AE61-D6E4EA0EBCB7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ATP'!$H$266:$H$268</c:f>
              <c:numCache>
                <c:formatCode>h:mm:ss</c:formatCode>
                <c:ptCount val="3"/>
                <c:pt idx="0">
                  <c:v>2.7893518518518519E-3</c:v>
                </c:pt>
                <c:pt idx="1">
                  <c:v>0</c:v>
                </c:pt>
                <c:pt idx="2">
                  <c:v>9.0277777777777795E-4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A-49CB-AE61-D6E4EA0EBC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2E2-41CF-AC9E-11E254BAEA6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2E2-41CF-AC9E-11E254BAEA6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E2-41CF-AC9E-11E254BAEA62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ATP'!$Q$266:$Q$268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2-41CF-AC9E-11E254BAEA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29A3-4DBF-8DD4-9F20723C49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29A3-4DBF-8DD4-9F20723C49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9A3-4DBF-8DD4-9F20723C49DF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ATP'!$T$266:$T$268</c:f>
              <c:numCache>
                <c:formatCode>h:mm:ss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3-4DBF-8DD4-9F20723C49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P30A ao 34A -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ATP'!$C$7:$T$7</c15:sqref>
                  </c15:fullRef>
                </c:ext>
              </c:extLst>
              <c:f>'Yamazumi - ATP'!$D$7:$T$7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2-4824-8228-0A80F2A8A7DC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ATP'!$C$8:$T$8</c15:sqref>
                  </c15:fullRef>
                </c:ext>
              </c:extLst>
              <c:f>'Yamazumi - ATP'!$D$8:$T$8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2-4824-8228-0A80F2A8A7DC}"/>
            </c:ext>
          </c:extLst>
        </c:ser>
        <c:ser>
          <c:idx val="2"/>
          <c:order val="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ATP'!$C$9:$T$9</c15:sqref>
                  </c15:fullRef>
                </c:ext>
              </c:extLst>
              <c:f>'Yamazumi - ATP'!$D$9:$T$9</c:f>
              <c:numCache>
                <c:formatCode>h:mm:ss</c:formatCode>
                <c:ptCount val="17"/>
                <c:pt idx="0">
                  <c:v>4.6296296296296298E-4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2-4824-8228-0A80F2A8A7DC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ATP'!$C$10:$T$10</c15:sqref>
                  </c15:fullRef>
                </c:ext>
              </c:extLst>
              <c:f>'Yamazumi - ATP'!$D$10:$T$10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2-4824-8228-0A80F2A8A7DC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ATP'!$C$11:$T$11</c15:sqref>
                  </c15:fullRef>
                </c:ext>
              </c:extLst>
              <c:f>'Yamazumi - ATP'!$D$11:$T$11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2-4824-8228-0A80F2A8A7DC}"/>
            </c:ext>
          </c:extLst>
        </c:ser>
        <c:ser>
          <c:idx val="5"/>
          <c:order val="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ATP'!$C$12:$T$12</c15:sqref>
                  </c15:fullRef>
                </c:ext>
              </c:extLst>
              <c:f>'Yamazumi - ATP'!$D$12:$T$12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32-4824-8228-0A80F2A8A7DC}"/>
            </c:ext>
          </c:extLst>
        </c:ser>
        <c:ser>
          <c:idx val="6"/>
          <c:order val="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ATP'!$C$13:$T$13</c15:sqref>
                  </c15:fullRef>
                </c:ext>
              </c:extLst>
              <c:f>'Yamazumi - ATP'!$D$13:$T$13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32-4824-8228-0A80F2A8A7DC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ATP'!$C$14:$T$14</c15:sqref>
                  </c15:fullRef>
                </c:ext>
              </c:extLst>
              <c:f>'Yamazumi - ATP'!$D$14:$T$14</c:f>
              <c:numCache>
                <c:formatCode>h:mm:ss</c:formatCode>
                <c:ptCount val="17"/>
                <c:pt idx="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32-4824-8228-0A80F2A8A7DC}"/>
            </c:ext>
          </c:extLst>
        </c:ser>
        <c:ser>
          <c:idx val="8"/>
          <c:order val="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ATP'!$C$15:$T$15</c15:sqref>
                  </c15:fullRef>
                </c:ext>
              </c:extLst>
              <c:f>'Yamazumi - ATP'!$D$15:$T$15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32-4824-8228-0A80F2A8A7DC}"/>
            </c:ext>
          </c:extLst>
        </c:ser>
        <c:ser>
          <c:idx val="9"/>
          <c:order val="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ATP'!$C$16:$T$16</c15:sqref>
                  </c15:fullRef>
                </c:ext>
              </c:extLst>
              <c:f>'Yamazumi - ATP'!$D$16:$T$16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32-4824-8228-0A80F2A8A7DC}"/>
            </c:ext>
          </c:extLst>
        </c:ser>
        <c:ser>
          <c:idx val="10"/>
          <c:order val="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ATP'!$C$17:$T$17</c15:sqref>
                  </c15:fullRef>
                </c:ext>
              </c:extLst>
              <c:f>'Yamazumi - ATP'!$D$17:$T$17</c:f>
              <c:numCache>
                <c:formatCode>h:mm:ss</c:formatCode>
                <c:ptCount val="17"/>
                <c:pt idx="0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32-4824-8228-0A80F2A8A7DC}"/>
            </c:ext>
          </c:extLst>
        </c:ser>
        <c:ser>
          <c:idx val="11"/>
          <c:order val="1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ATP'!$C$18:$T$18</c15:sqref>
                  </c15:fullRef>
                </c:ext>
              </c:extLst>
              <c:f>'Yamazumi - ATP'!$D$18:$T$18</c:f>
              <c:numCache>
                <c:formatCode>h:mm:ss</c:formatCode>
                <c:ptCount val="17"/>
                <c:pt idx="0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32-4824-8228-0A80F2A8A7DC}"/>
            </c:ext>
          </c:extLst>
        </c:ser>
        <c:ser>
          <c:idx val="12"/>
          <c:order val="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ATP'!$C$19:$T$19</c15:sqref>
                  </c15:fullRef>
                </c:ext>
              </c:extLst>
              <c:f>'Yamazumi - ATP'!$D$19:$T$19</c:f>
              <c:numCache>
                <c:formatCode>h:mm:ss</c:formatCode>
                <c:ptCount val="17"/>
                <c:pt idx="0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32-4824-8228-0A80F2A8A7DC}"/>
            </c:ext>
          </c:extLst>
        </c:ser>
        <c:ser>
          <c:idx val="13"/>
          <c:order val="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ATP'!$C$20:$T$20</c15:sqref>
                  </c15:fullRef>
                </c:ext>
              </c:extLst>
              <c:f>'Yamazumi - ATP'!$D$20:$T$20</c:f>
              <c:numCache>
                <c:formatCode>h:mm:ss</c:formatCode>
                <c:ptCount val="17"/>
                <c:pt idx="0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32-4824-8228-0A80F2A8A7DC}"/>
            </c:ext>
          </c:extLst>
        </c:ser>
        <c:ser>
          <c:idx val="14"/>
          <c:order val="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ATP'!$C$21:$T$21</c15:sqref>
                  </c15:fullRef>
                </c:ext>
              </c:extLst>
              <c:f>'Yamazumi - ATP'!$D$21:$T$21</c:f>
              <c:numCache>
                <c:formatCode>h:mm:ss</c:formatCode>
                <c:ptCount val="17"/>
                <c:pt idx="0">
                  <c:v>8.6805555555555551E-4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32-4824-8228-0A80F2A8A7DC}"/>
            </c:ext>
          </c:extLst>
        </c:ser>
        <c:ser>
          <c:idx val="15"/>
          <c:order val="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ATP'!$C$22:$T$22</c15:sqref>
                  </c15:fullRef>
                </c:ext>
              </c:extLst>
              <c:f>'Yamazumi - ATP'!$D$22:$T$22</c:f>
              <c:numCache>
                <c:formatCode>h:mm:ss</c:formatCode>
                <c:ptCount val="17"/>
                <c:pt idx="0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32-4824-8228-0A80F2A8A7DC}"/>
            </c:ext>
          </c:extLst>
        </c:ser>
        <c:ser>
          <c:idx val="16"/>
          <c:order val="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ATP'!$C$23:$T$23</c15:sqref>
                  </c15:fullRef>
                </c:ext>
              </c:extLst>
              <c:f>'Yamazumi - ATP'!$D$23:$T$23</c:f>
              <c:numCache>
                <c:formatCode>h:mm:ss</c:formatCode>
                <c:ptCount val="17"/>
                <c:pt idx="0">
                  <c:v>1.1805555555555556E-3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32-4824-8228-0A80F2A8A7D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ATP'!$C$24:$T$24</c15:sqref>
                  </c15:fullRef>
                </c:ext>
              </c:extLst>
              <c:f>'Yamazumi - ATP'!$D$24:$T$24</c:f>
              <c:numCache>
                <c:formatCode>h:mm:ss</c:formatCode>
                <c:ptCount val="17"/>
                <c:pt idx="0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32-4824-8228-0A80F2A8A7DC}"/>
            </c:ext>
          </c:extLst>
        </c:ser>
        <c:ser>
          <c:idx val="18"/>
          <c:order val="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ATP'!$C$25:$T$25</c15:sqref>
                  </c15:fullRef>
                </c:ext>
              </c:extLst>
              <c:f>'Yamazumi - ATP'!$D$25:$T$25</c:f>
              <c:numCache>
                <c:formatCode>h:mm:ss</c:formatCode>
                <c:ptCount val="17"/>
                <c:pt idx="0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32-4824-8228-0A80F2A8A7DC}"/>
            </c:ext>
          </c:extLst>
        </c:ser>
        <c:ser>
          <c:idx val="19"/>
          <c:order val="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ATP'!$C$26:$T$26</c15:sqref>
                  </c15:fullRef>
                </c:ext>
              </c:extLst>
              <c:f>'Yamazumi - ATP'!$D$26:$T$26</c:f>
              <c:numCache>
                <c:formatCode>h:mm:ss</c:formatCode>
                <c:ptCount val="17"/>
                <c:pt idx="0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32-4824-8228-0A80F2A8A7DC}"/>
            </c:ext>
          </c:extLst>
        </c:ser>
        <c:ser>
          <c:idx val="20"/>
          <c:order val="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ATP'!$C$27:$T$27</c15:sqref>
                  </c15:fullRef>
                </c:ext>
              </c:extLst>
              <c:f>'Yamazumi - ATP'!$D$27:$T$27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32-4824-8228-0A80F2A8A7DC}"/>
            </c:ext>
          </c:extLst>
        </c:ser>
        <c:ser>
          <c:idx val="21"/>
          <c:order val="2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ATP'!$C$28:$T$28</c15:sqref>
                  </c15:fullRef>
                </c:ext>
              </c:extLst>
              <c:f>'Yamazumi - ATP'!$D$28:$T$28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32-4824-8228-0A80F2A8A7DC}"/>
            </c:ext>
          </c:extLst>
        </c:ser>
        <c:ser>
          <c:idx val="22"/>
          <c:order val="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ATP'!$C$29:$T$29</c15:sqref>
                  </c15:fullRef>
                </c:ext>
              </c:extLst>
              <c:f>'Yamazumi - ATP'!$D$29:$T$29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32-4824-8228-0A80F2A8A7DC}"/>
            </c:ext>
          </c:extLst>
        </c:ser>
        <c:ser>
          <c:idx val="23"/>
          <c:order val="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ATP'!$C$30:$T$30</c15:sqref>
                  </c15:fullRef>
                </c:ext>
              </c:extLst>
              <c:f>'Yamazumi - ATP'!$D$30:$T$30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32-4824-8228-0A80F2A8A7DC}"/>
            </c:ext>
          </c:extLst>
        </c:ser>
        <c:ser>
          <c:idx val="24"/>
          <c:order val="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ATP'!$C$31:$T$31</c15:sqref>
                  </c15:fullRef>
                </c:ext>
              </c:extLst>
              <c:f>'Yamazumi - ATP'!$D$31:$T$31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32-4824-8228-0A80F2A8A7DC}"/>
            </c:ext>
          </c:extLst>
        </c:ser>
        <c:ser>
          <c:idx val="25"/>
          <c:order val="2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ATP'!$C$32:$T$32</c15:sqref>
                  </c15:fullRef>
                </c:ext>
              </c:extLst>
              <c:f>'Yamazumi - ATP'!$D$32:$T$32</c:f>
              <c:numCache>
                <c:formatCode>h:mm:ss</c:formatCode>
                <c:ptCount val="17"/>
                <c:pt idx="1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32-4824-8228-0A80F2A8A7DC}"/>
            </c:ext>
          </c:extLst>
        </c:ser>
        <c:ser>
          <c:idx val="26"/>
          <c:order val="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ATP'!$C$33:$T$33</c15:sqref>
                  </c15:fullRef>
                </c:ext>
              </c:extLst>
              <c:f>'Yamazumi - ATP'!$D$33:$T$33</c:f>
              <c:numCache>
                <c:formatCode>h:mm:ss</c:formatCode>
                <c:ptCount val="17"/>
                <c:pt idx="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32-4824-8228-0A80F2A8A7DC}"/>
            </c:ext>
          </c:extLst>
        </c:ser>
        <c:ser>
          <c:idx val="27"/>
          <c:order val="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ATP'!$C$34:$T$34</c15:sqref>
                  </c15:fullRef>
                </c:ext>
              </c:extLst>
              <c:f>'Yamazumi - ATP'!$D$34:$T$34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32-4824-8228-0A80F2A8A7DC}"/>
            </c:ext>
          </c:extLst>
        </c:ser>
        <c:ser>
          <c:idx val="28"/>
          <c:order val="2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ATP'!$C$35:$T$35</c15:sqref>
                  </c15:fullRef>
                </c:ext>
              </c:extLst>
              <c:f>'Yamazumi - ATP'!$D$35:$T$35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32-4824-8228-0A80F2A8A7DC}"/>
            </c:ext>
          </c:extLst>
        </c:ser>
        <c:ser>
          <c:idx val="29"/>
          <c:order val="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ATP'!$C$36:$T$36</c15:sqref>
                  </c15:fullRef>
                </c:ext>
              </c:extLst>
              <c:f>'Yamazumi - ATP'!$D$36:$T$36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32-4824-8228-0A80F2A8A7DC}"/>
            </c:ext>
          </c:extLst>
        </c:ser>
        <c:ser>
          <c:idx val="30"/>
          <c:order val="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ATP'!$C$37:$T$37</c15:sqref>
                  </c15:fullRef>
                </c:ext>
              </c:extLst>
              <c:f>'Yamazumi - ATP'!$D$37:$T$37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32-4824-8228-0A80F2A8A7DC}"/>
            </c:ext>
          </c:extLst>
        </c:ser>
        <c:ser>
          <c:idx val="31"/>
          <c:order val="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ATP'!$C$38:$T$38</c15:sqref>
                  </c15:fullRef>
                </c:ext>
              </c:extLst>
              <c:f>'Yamazumi - ATP'!$D$38:$T$38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32-4824-8228-0A80F2A8A7DC}"/>
            </c:ext>
          </c:extLst>
        </c:ser>
        <c:ser>
          <c:idx val="32"/>
          <c:order val="3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ATP'!$C$39:$T$39</c15:sqref>
                  </c15:fullRef>
                </c:ext>
              </c:extLst>
              <c:f>'Yamazumi - ATP'!$D$39:$T$39</c:f>
              <c:numCache>
                <c:formatCode>h:mm:ss</c:formatCode>
                <c:ptCount val="17"/>
                <c:pt idx="1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32-4824-8228-0A80F2A8A7DC}"/>
            </c:ext>
          </c:extLst>
        </c:ser>
        <c:ser>
          <c:idx val="33"/>
          <c:order val="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ATP'!$C$40:$T$40</c15:sqref>
                  </c15:fullRef>
                </c:ext>
              </c:extLst>
              <c:f>'Yamazumi - ATP'!$D$40:$T$40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32-4824-8228-0A80F2A8A7DC}"/>
            </c:ext>
          </c:extLst>
        </c:ser>
        <c:ser>
          <c:idx val="34"/>
          <c:order val="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ATP'!$C$41:$T$41</c15:sqref>
                  </c15:fullRef>
                </c:ext>
              </c:extLst>
              <c:f>'Yamazumi - ATP'!$D$41:$T$41</c:f>
              <c:numCache>
                <c:formatCode>h:mm:ss</c:formatCode>
                <c:ptCount val="17"/>
                <c:pt idx="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32-4824-8228-0A80F2A8A7DC}"/>
            </c:ext>
          </c:extLst>
        </c:ser>
        <c:ser>
          <c:idx val="35"/>
          <c:order val="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ATP'!$C$42:$T$42</c15:sqref>
                  </c15:fullRef>
                </c:ext>
              </c:extLst>
              <c:f>'Yamazumi - ATP'!$D$42:$T$42</c:f>
              <c:numCache>
                <c:formatCode>h:mm:ss</c:formatCode>
                <c:ptCount val="17"/>
                <c:pt idx="1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32-4824-8228-0A80F2A8A7DC}"/>
            </c:ext>
          </c:extLst>
        </c:ser>
        <c:ser>
          <c:idx val="36"/>
          <c:order val="3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ATP'!$C$43:$T$43</c15:sqref>
                  </c15:fullRef>
                </c:ext>
              </c:extLst>
              <c:f>'Yamazumi - ATP'!$D$43:$T$43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32-4824-8228-0A80F2A8A7DC}"/>
            </c:ext>
          </c:extLst>
        </c:ser>
        <c:ser>
          <c:idx val="37"/>
          <c:order val="3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ATP'!$C$44:$T$44</c15:sqref>
                  </c15:fullRef>
                </c:ext>
              </c:extLst>
              <c:f>'Yamazumi - ATP'!$D$44:$T$44</c:f>
              <c:numCache>
                <c:formatCode>h:mm:ss</c:formatCode>
                <c:ptCount val="17"/>
                <c:pt idx="1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32-4824-8228-0A80F2A8A7DC}"/>
            </c:ext>
          </c:extLst>
        </c:ser>
        <c:ser>
          <c:idx val="38"/>
          <c:order val="3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ATP'!$C$45:$T$45</c15:sqref>
                  </c15:fullRef>
                </c:ext>
              </c:extLst>
              <c:f>'Yamazumi - ATP'!$D$45:$T$45</c:f>
              <c:numCache>
                <c:formatCode>h:mm:ss</c:formatCode>
                <c:ptCount val="17"/>
                <c:pt idx="1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32-4824-8228-0A80F2A8A7DC}"/>
            </c:ext>
          </c:extLst>
        </c:ser>
        <c:ser>
          <c:idx val="39"/>
          <c:order val="3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ATP'!$C$46:$T$46</c15:sqref>
                  </c15:fullRef>
                </c:ext>
              </c:extLst>
              <c:f>'Yamazumi - ATP'!$D$46:$T$46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32-4824-8228-0A80F2A8A7DC}"/>
            </c:ext>
          </c:extLst>
        </c:ser>
        <c:ser>
          <c:idx val="40"/>
          <c:order val="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ATP'!$C$47:$T$47</c15:sqref>
                  </c15:fullRef>
                </c:ext>
              </c:extLst>
              <c:f>'Yamazumi - ATP'!$D$47:$T$47</c:f>
              <c:numCache>
                <c:formatCode>h:mm:ss</c:formatCode>
                <c:ptCount val="17"/>
                <c:pt idx="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32-4824-8228-0A80F2A8A7DC}"/>
            </c:ext>
          </c:extLst>
        </c:ser>
        <c:ser>
          <c:idx val="41"/>
          <c:order val="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ATP'!$C$48:$T$48</c15:sqref>
                  </c15:fullRef>
                </c:ext>
              </c:extLst>
              <c:f>'Yamazumi - ATP'!$D$48:$T$48</c:f>
              <c:numCache>
                <c:formatCode>h:mm:ss</c:formatCode>
                <c:ptCount val="17"/>
                <c:pt idx="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32-4824-8228-0A80F2A8A7DC}"/>
            </c:ext>
          </c:extLst>
        </c:ser>
        <c:ser>
          <c:idx val="42"/>
          <c:order val="4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ATP'!$C$49:$T$49</c15:sqref>
                  </c15:fullRef>
                </c:ext>
              </c:extLst>
              <c:f>'Yamazumi - ATP'!$D$49:$T$49</c:f>
              <c:numCache>
                <c:formatCode>h:mm:ss</c:formatCode>
                <c:ptCount val="17"/>
                <c:pt idx="1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32-4824-8228-0A80F2A8A7DC}"/>
            </c:ext>
          </c:extLst>
        </c:ser>
        <c:ser>
          <c:idx val="43"/>
          <c:order val="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ATP'!$C$50:$T$50</c15:sqref>
                  </c15:fullRef>
                </c:ext>
              </c:extLst>
              <c:f>'Yamazumi - ATP'!$D$50:$T$50</c:f>
              <c:numCache>
                <c:formatCode>h:mm:ss</c:formatCode>
                <c:ptCount val="17"/>
                <c:pt idx="1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32-4824-8228-0A80F2A8A7DC}"/>
            </c:ext>
          </c:extLst>
        </c:ser>
        <c:ser>
          <c:idx val="44"/>
          <c:order val="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ATP'!$C$51:$T$51</c15:sqref>
                  </c15:fullRef>
                </c:ext>
              </c:extLst>
              <c:f>'Yamazumi - ATP'!$D$51:$T$51</c:f>
              <c:numCache>
                <c:formatCode>h:mm:ss</c:formatCode>
                <c:ptCount val="17"/>
                <c:pt idx="1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32-4824-8228-0A80F2A8A7DC}"/>
            </c:ext>
          </c:extLst>
        </c:ser>
        <c:ser>
          <c:idx val="45"/>
          <c:order val="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ATP'!$C$52:$T$52</c15:sqref>
                  </c15:fullRef>
                </c:ext>
              </c:extLst>
              <c:f>'Yamazumi - ATP'!$D$52:$T$52</c:f>
              <c:numCache>
                <c:formatCode>h:mm:ss</c:formatCode>
                <c:ptCount val="17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32-4824-8228-0A80F2A8A7DC}"/>
            </c:ext>
          </c:extLst>
        </c:ser>
        <c:ser>
          <c:idx val="46"/>
          <c:order val="4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ATP'!$C$53:$T$53</c15:sqref>
                  </c15:fullRef>
                </c:ext>
              </c:extLst>
              <c:f>'Yamazumi - ATP'!$D$53:$T$53</c:f>
              <c:numCache>
                <c:formatCode>h:mm:ss</c:formatCode>
                <c:ptCount val="17"/>
                <c:pt idx="2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32-4824-8228-0A80F2A8A7DC}"/>
            </c:ext>
          </c:extLst>
        </c:ser>
        <c:ser>
          <c:idx val="47"/>
          <c:order val="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ATP'!$C$54:$T$54</c15:sqref>
                  </c15:fullRef>
                </c:ext>
              </c:extLst>
              <c:f>'Yamazumi - ATP'!$D$54:$T$54</c:f>
              <c:numCache>
                <c:formatCode>h:mm:ss</c:formatCode>
                <c:ptCount val="17"/>
                <c:pt idx="2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32-4824-8228-0A80F2A8A7DC}"/>
            </c:ext>
          </c:extLst>
        </c:ser>
        <c:ser>
          <c:idx val="48"/>
          <c:order val="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ATP'!$C$55:$T$55</c15:sqref>
                  </c15:fullRef>
                </c:ext>
              </c:extLst>
              <c:f>'Yamazumi - ATP'!$D$55:$T$55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32-4824-8228-0A80F2A8A7DC}"/>
            </c:ext>
          </c:extLst>
        </c:ser>
        <c:ser>
          <c:idx val="49"/>
          <c:order val="4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ATP'!$C$56:$T$56</c15:sqref>
                  </c15:fullRef>
                </c:ext>
              </c:extLst>
              <c:f>'Yamazumi - ATP'!$D$56:$T$56</c:f>
              <c:numCache>
                <c:formatCode>h:mm:ss</c:formatCode>
                <c:ptCount val="17"/>
                <c:pt idx="2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32-4824-8228-0A80F2A8A7DC}"/>
            </c:ext>
          </c:extLst>
        </c:ser>
        <c:ser>
          <c:idx val="50"/>
          <c:order val="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ATP'!$C$57:$T$57</c15:sqref>
                  </c15:fullRef>
                </c:ext>
              </c:extLst>
              <c:f>'Yamazumi - ATP'!$D$57:$T$57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632-4824-8228-0A80F2A8A7DC}"/>
            </c:ext>
          </c:extLst>
        </c:ser>
        <c:ser>
          <c:idx val="51"/>
          <c:order val="5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ATP'!$C$58:$T$58</c15:sqref>
                  </c15:fullRef>
                </c:ext>
              </c:extLst>
              <c:f>'Yamazumi - ATP'!$D$58:$T$58</c:f>
              <c:numCache>
                <c:formatCode>h:mm:ss</c:formatCode>
                <c:ptCount val="17"/>
                <c:pt idx="2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632-4824-8228-0A80F2A8A7DC}"/>
            </c:ext>
          </c:extLst>
        </c:ser>
        <c:ser>
          <c:idx val="52"/>
          <c:order val="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ATP'!$C$59:$T$59</c15:sqref>
                  </c15:fullRef>
                </c:ext>
              </c:extLst>
              <c:f>'Yamazumi - ATP'!$D$59:$T$59</c:f>
              <c:numCache>
                <c:formatCode>h:mm:ss</c:formatCode>
                <c:ptCount val="17"/>
                <c:pt idx="2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632-4824-8228-0A80F2A8A7DC}"/>
            </c:ext>
          </c:extLst>
        </c:ser>
        <c:ser>
          <c:idx val="53"/>
          <c:order val="5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ATP'!$C$60:$T$60</c15:sqref>
                  </c15:fullRef>
                </c:ext>
              </c:extLst>
              <c:f>'Yamazumi - ATP'!$D$60:$T$60</c:f>
              <c:numCache>
                <c:formatCode>h:mm:ss</c:formatCode>
                <c:ptCount val="17"/>
                <c:pt idx="2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632-4824-8228-0A80F2A8A7DC}"/>
            </c:ext>
          </c:extLst>
        </c:ser>
        <c:ser>
          <c:idx val="54"/>
          <c:order val="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ATP'!$C$61:$T$61</c15:sqref>
                  </c15:fullRef>
                </c:ext>
              </c:extLst>
              <c:f>'Yamazumi - ATP'!$D$61:$T$61</c:f>
              <c:numCache>
                <c:formatCode>h:mm:ss</c:formatCode>
                <c:ptCount val="17"/>
                <c:pt idx="2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632-4824-8228-0A80F2A8A7DC}"/>
            </c:ext>
          </c:extLst>
        </c:ser>
        <c:ser>
          <c:idx val="55"/>
          <c:order val="5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ATP'!$C$62:$T$62</c15:sqref>
                  </c15:fullRef>
                </c:ext>
              </c:extLst>
              <c:f>'Yamazumi - ATP'!$D$62:$T$62</c:f>
              <c:numCache>
                <c:formatCode>h:mm:ss</c:formatCode>
                <c:ptCount val="17"/>
                <c:pt idx="2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632-4824-8228-0A80F2A8A7DC}"/>
            </c:ext>
          </c:extLst>
        </c:ser>
        <c:ser>
          <c:idx val="56"/>
          <c:order val="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ATP'!$C$63:$T$63</c15:sqref>
                  </c15:fullRef>
                </c:ext>
              </c:extLst>
              <c:f>'Yamazumi - ATP'!$D$63:$T$63</c:f>
              <c:numCache>
                <c:formatCode>h:mm:ss</c:formatCode>
                <c:ptCount val="17"/>
                <c:pt idx="2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632-4824-8228-0A80F2A8A7DC}"/>
            </c:ext>
          </c:extLst>
        </c:ser>
        <c:ser>
          <c:idx val="57"/>
          <c:order val="5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ATP'!$C$64:$T$64</c15:sqref>
                  </c15:fullRef>
                </c:ext>
              </c:extLst>
              <c:f>'Yamazumi - ATP'!$D$64:$T$64</c:f>
              <c:numCache>
                <c:formatCode>h:mm:ss</c:formatCode>
                <c:ptCount val="17"/>
                <c:pt idx="2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632-4824-8228-0A80F2A8A7DC}"/>
            </c:ext>
          </c:extLst>
        </c:ser>
        <c:ser>
          <c:idx val="58"/>
          <c:order val="5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ATP'!$C$65:$T$65</c15:sqref>
                  </c15:fullRef>
                </c:ext>
              </c:extLst>
              <c:f>'Yamazumi - ATP'!$D$65:$T$65</c:f>
              <c:numCache>
                <c:formatCode>h:mm:ss</c:formatCode>
                <c:ptCount val="17"/>
                <c:pt idx="2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632-4824-8228-0A80F2A8A7DC}"/>
            </c:ext>
          </c:extLst>
        </c:ser>
        <c:ser>
          <c:idx val="59"/>
          <c:order val="5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ATP'!$C$66:$T$66</c15:sqref>
                  </c15:fullRef>
                </c:ext>
              </c:extLst>
              <c:f>'Yamazumi - ATP'!$D$66:$T$66</c:f>
              <c:numCache>
                <c:formatCode>h:mm:ss</c:formatCode>
                <c:ptCount val="17"/>
                <c:pt idx="2">
                  <c:v>4.0509259259259258E-4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632-4824-8228-0A80F2A8A7DC}"/>
            </c:ext>
          </c:extLst>
        </c:ser>
        <c:ser>
          <c:idx val="60"/>
          <c:order val="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ATP'!$C$67:$T$67</c15:sqref>
                  </c15:fullRef>
                </c:ext>
              </c:extLst>
              <c:f>'Yamazumi - ATP'!$D$67:$T$67</c:f>
              <c:numCache>
                <c:formatCode>h:mm:ss</c:formatCode>
                <c:ptCount val="17"/>
                <c:pt idx="2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632-4824-8228-0A80F2A8A7DC}"/>
            </c:ext>
          </c:extLst>
        </c:ser>
        <c:ser>
          <c:idx val="61"/>
          <c:order val="6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ATP'!$C$68:$T$68</c15:sqref>
                  </c15:fullRef>
                </c:ext>
              </c:extLst>
              <c:f>'Yamazumi - ATP'!$D$68:$T$68</c:f>
              <c:numCache>
                <c:formatCode>h:mm:ss</c:formatCode>
                <c:ptCount val="17"/>
                <c:pt idx="2">
                  <c:v>1.0879629629629629E-3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632-4824-8228-0A80F2A8A7DC}"/>
            </c:ext>
          </c:extLst>
        </c:ser>
        <c:ser>
          <c:idx val="62"/>
          <c:order val="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ATP'!$C$69:$T$69</c15:sqref>
                  </c15:fullRef>
                </c:ext>
              </c:extLst>
              <c:f>'Yamazumi - ATP'!$D$69:$T$69</c:f>
              <c:numCache>
                <c:formatCode>h:mm:ss</c:formatCode>
                <c:ptCount val="17"/>
                <c:pt idx="2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632-4824-8228-0A80F2A8A7DC}"/>
            </c:ext>
          </c:extLst>
        </c:ser>
        <c:ser>
          <c:idx val="63"/>
          <c:order val="6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ATP'!$C$70:$T$70</c15:sqref>
                  </c15:fullRef>
                </c:ext>
              </c:extLst>
              <c:f>'Yamazumi - ATP'!$D$70:$T$70</c:f>
              <c:numCache>
                <c:formatCode>h:mm:ss</c:formatCode>
                <c:ptCount val="17"/>
                <c:pt idx="2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632-4824-8228-0A80F2A8A7DC}"/>
            </c:ext>
          </c:extLst>
        </c:ser>
        <c:ser>
          <c:idx val="64"/>
          <c:order val="6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ATP'!$C$71:$T$71</c15:sqref>
                  </c15:fullRef>
                </c:ext>
              </c:extLst>
              <c:f>'Yamazumi - ATP'!$D$71:$T$71</c:f>
              <c:numCache>
                <c:formatCode>h:mm:ss</c:formatCode>
                <c:ptCount val="17"/>
                <c:pt idx="2">
                  <c:v>5.3240740740740744E-4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632-4824-8228-0A80F2A8A7DC}"/>
            </c:ext>
          </c:extLst>
        </c:ser>
        <c:ser>
          <c:idx val="65"/>
          <c:order val="6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ATP'!$C$72:$T$72</c15:sqref>
                  </c15:fullRef>
                </c:ext>
              </c:extLst>
              <c:f>'Yamazumi - ATP'!$D$72:$T$72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632-4824-8228-0A80F2A8A7DC}"/>
            </c:ext>
          </c:extLst>
        </c:ser>
        <c:ser>
          <c:idx val="66"/>
          <c:order val="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ATP'!$C$73:$T$73</c15:sqref>
                  </c15:fullRef>
                </c:ext>
              </c:extLst>
              <c:f>'Yamazumi - ATP'!$D$73:$T$73</c:f>
              <c:numCache>
                <c:formatCode>h:mm:ss</c:formatCode>
                <c:ptCount val="17"/>
                <c:pt idx="2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632-4824-8228-0A80F2A8A7DC}"/>
            </c:ext>
          </c:extLst>
        </c:ser>
        <c:ser>
          <c:idx val="67"/>
          <c:order val="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ATP'!$C$74:$T$74</c15:sqref>
                  </c15:fullRef>
                </c:ext>
              </c:extLst>
              <c:f>'Yamazumi - ATP'!$D$74:$T$74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632-4824-8228-0A80F2A8A7DC}"/>
            </c:ext>
          </c:extLst>
        </c:ser>
        <c:ser>
          <c:idx val="68"/>
          <c:order val="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ATP'!$C$75:$T$75</c15:sqref>
                  </c15:fullRef>
                </c:ext>
              </c:extLst>
              <c:f>'Yamazumi - ATP'!$D$75:$T$75</c:f>
              <c:numCache>
                <c:formatCode>h:mm:ss</c:formatCode>
                <c:ptCount val="17"/>
                <c:pt idx="2">
                  <c:v>4.3981481481481481E-4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632-4824-8228-0A80F2A8A7DC}"/>
            </c:ext>
          </c:extLst>
        </c:ser>
        <c:ser>
          <c:idx val="69"/>
          <c:order val="6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ATP'!$C$76:$T$76</c15:sqref>
                  </c15:fullRef>
                </c:ext>
              </c:extLst>
              <c:f>'Yamazumi - ATP'!$D$76:$T$76</c:f>
              <c:numCache>
                <c:formatCode>h:mm:ss</c:formatCode>
                <c:ptCount val="17"/>
                <c:pt idx="2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632-4824-8228-0A80F2A8A7DC}"/>
            </c:ext>
          </c:extLst>
        </c:ser>
        <c:ser>
          <c:idx val="70"/>
          <c:order val="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ATP'!$C$77:$T$77</c15:sqref>
                  </c15:fullRef>
                </c:ext>
              </c:extLst>
              <c:f>'Yamazumi - ATP'!$D$77:$T$77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632-4824-8228-0A80F2A8A7DC}"/>
            </c:ext>
          </c:extLst>
        </c:ser>
        <c:ser>
          <c:idx val="71"/>
          <c:order val="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ATP'!$C$78:$T$78</c15:sqref>
                  </c15:fullRef>
                </c:ext>
              </c:extLst>
              <c:f>'Yamazumi - ATP'!$D$78:$T$78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632-4824-8228-0A80F2A8A7DC}"/>
            </c:ext>
          </c:extLst>
        </c:ser>
        <c:ser>
          <c:idx val="72"/>
          <c:order val="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ATP'!$C$79:$T$79</c15:sqref>
                  </c15:fullRef>
                </c:ext>
              </c:extLst>
              <c:f>'Yamazumi - ATP'!$D$79:$T$79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632-4824-8228-0A80F2A8A7DC}"/>
            </c:ext>
          </c:extLst>
        </c:ser>
        <c:ser>
          <c:idx val="73"/>
          <c:order val="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ATP'!$C$80:$T$80</c15:sqref>
                  </c15:fullRef>
                </c:ext>
              </c:extLst>
              <c:f>'Yamazumi - ATP'!$D$80:$T$80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632-4824-8228-0A80F2A8A7DC}"/>
            </c:ext>
          </c:extLst>
        </c:ser>
        <c:ser>
          <c:idx val="74"/>
          <c:order val="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ATP'!$C$81:$T$81</c15:sqref>
                  </c15:fullRef>
                </c:ext>
              </c:extLst>
              <c:f>'Yamazumi - ATP'!$D$81:$T$81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632-4824-8228-0A80F2A8A7DC}"/>
            </c:ext>
          </c:extLst>
        </c:ser>
        <c:ser>
          <c:idx val="75"/>
          <c:order val="7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ATP'!$C$82:$T$82</c15:sqref>
                  </c15:fullRef>
                </c:ext>
              </c:extLst>
              <c:f>'Yamazumi - ATP'!$D$82:$T$82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632-4824-8228-0A80F2A8A7DC}"/>
            </c:ext>
          </c:extLst>
        </c:ser>
        <c:ser>
          <c:idx val="76"/>
          <c:order val="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ATP'!$C$83:$T$83</c15:sqref>
                  </c15:fullRef>
                </c:ext>
              </c:extLst>
              <c:f>'Yamazumi - ATP'!$D$83:$T$83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632-4824-8228-0A80F2A8A7DC}"/>
            </c:ext>
          </c:extLst>
        </c:ser>
        <c:ser>
          <c:idx val="77"/>
          <c:order val="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ATP'!$C$84:$T$84</c15:sqref>
                  </c15:fullRef>
                </c:ext>
              </c:extLst>
              <c:f>'Yamazumi - ATP'!$D$84:$T$84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632-4824-8228-0A80F2A8A7DC}"/>
            </c:ext>
          </c:extLst>
        </c:ser>
        <c:ser>
          <c:idx val="78"/>
          <c:order val="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ATP'!$C$85:$T$85</c15:sqref>
                  </c15:fullRef>
                </c:ext>
              </c:extLst>
              <c:f>'Yamazumi - ATP'!$D$85:$T$85</c:f>
              <c:numCache>
                <c:formatCode>h:mm:ss</c:formatCode>
                <c:ptCount val="17"/>
                <c:pt idx="3">
                  <c:v>2.0833333333333335E-4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632-4824-8228-0A80F2A8A7DC}"/>
            </c:ext>
          </c:extLst>
        </c:ser>
        <c:ser>
          <c:idx val="79"/>
          <c:order val="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ATP'!$C$86:$T$86</c15:sqref>
                  </c15:fullRef>
                </c:ext>
              </c:extLst>
              <c:f>'Yamazumi - ATP'!$D$86:$T$86</c:f>
              <c:numCache>
                <c:formatCode>h:mm:ss</c:formatCode>
                <c:ptCount val="17"/>
                <c:pt idx="3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632-4824-8228-0A80F2A8A7DC}"/>
            </c:ext>
          </c:extLst>
        </c:ser>
        <c:ser>
          <c:idx val="80"/>
          <c:order val="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ATP'!$C$87:$T$87</c15:sqref>
                  </c15:fullRef>
                </c:ext>
              </c:extLst>
              <c:f>'Yamazumi - ATP'!$D$87:$T$87</c:f>
              <c:numCache>
                <c:formatCode>h:mm:ss</c:formatCode>
                <c:ptCount val="17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632-4824-8228-0A80F2A8A7DC}"/>
            </c:ext>
          </c:extLst>
        </c:ser>
        <c:ser>
          <c:idx val="81"/>
          <c:order val="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ATP'!$C$88:$T$88</c15:sqref>
                  </c15:fullRef>
                </c:ext>
              </c:extLst>
              <c:f>'Yamazumi - ATP'!$D$88:$T$88</c:f>
              <c:numCache>
                <c:formatCode>h:mm:ss</c:formatCode>
                <c:ptCount val="17"/>
                <c:pt idx="3">
                  <c:v>3.5879629629629629E-4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632-4824-8228-0A80F2A8A7DC}"/>
            </c:ext>
          </c:extLst>
        </c:ser>
        <c:ser>
          <c:idx val="82"/>
          <c:order val="8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ATP'!$C$89:$T$89</c15:sqref>
                  </c15:fullRef>
                </c:ext>
              </c:extLst>
              <c:f>'Yamazumi - ATP'!$D$89:$T$89</c:f>
              <c:numCache>
                <c:formatCode>h:mm:ss</c:formatCode>
                <c:ptCount val="17"/>
                <c:pt idx="3">
                  <c:v>9.3749999999999997E-4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632-4824-8228-0A80F2A8A7DC}"/>
            </c:ext>
          </c:extLst>
        </c:ser>
        <c:ser>
          <c:idx val="83"/>
          <c:order val="8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ATP'!$C$90:$T$90</c15:sqref>
                  </c15:fullRef>
                </c:ext>
              </c:extLst>
              <c:f>'Yamazumi - ATP'!$D$90:$T$90</c:f>
              <c:numCache>
                <c:formatCode>h:mm:ss</c:formatCode>
                <c:ptCount val="17"/>
                <c:pt idx="3">
                  <c:v>4.7453703703703704E-4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632-4824-8228-0A80F2A8A7DC}"/>
            </c:ext>
          </c:extLst>
        </c:ser>
        <c:ser>
          <c:idx val="84"/>
          <c:order val="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ATP'!$C$91:$T$91</c15:sqref>
                  </c15:fullRef>
                </c:ext>
              </c:extLst>
              <c:f>'Yamazumi - ATP'!$D$91:$T$91</c:f>
              <c:numCache>
                <c:formatCode>h:mm:ss</c:formatCode>
                <c:ptCount val="17"/>
                <c:pt idx="3">
                  <c:v>5.4398148148148144E-4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632-4824-8228-0A80F2A8A7DC}"/>
            </c:ext>
          </c:extLst>
        </c:ser>
        <c:ser>
          <c:idx val="85"/>
          <c:order val="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ATP'!$C$92:$T$92</c15:sqref>
                  </c15:fullRef>
                </c:ext>
              </c:extLst>
              <c:f>'Yamazumi - ATP'!$D$92:$T$92</c:f>
              <c:numCache>
                <c:formatCode>h:mm:ss</c:formatCode>
                <c:ptCount val="17"/>
                <c:pt idx="3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632-4824-8228-0A80F2A8A7DC}"/>
            </c:ext>
          </c:extLst>
        </c:ser>
        <c:ser>
          <c:idx val="86"/>
          <c:order val="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ATP'!$C$93:$T$93</c15:sqref>
                  </c15:fullRef>
                </c:ext>
              </c:extLst>
              <c:f>'Yamazumi - ATP'!$D$93:$T$93</c:f>
              <c:numCache>
                <c:formatCode>h:mm:ss</c:formatCode>
                <c:ptCount val="17"/>
                <c:pt idx="3">
                  <c:v>1.8634259259259259E-3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632-4824-8228-0A80F2A8A7DC}"/>
            </c:ext>
          </c:extLst>
        </c:ser>
        <c:ser>
          <c:idx val="87"/>
          <c:order val="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ATP'!$C$94:$T$94</c15:sqref>
                  </c15:fullRef>
                </c:ext>
              </c:extLst>
              <c:f>'Yamazumi - ATP'!$D$94:$T$94</c:f>
              <c:numCache>
                <c:formatCode>h:mm:ss</c:formatCode>
                <c:ptCount val="17"/>
                <c:pt idx="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632-4824-8228-0A80F2A8A7DC}"/>
            </c:ext>
          </c:extLst>
        </c:ser>
        <c:ser>
          <c:idx val="88"/>
          <c:order val="8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ATP'!$C$95:$T$95</c15:sqref>
                  </c15:fullRef>
                </c:ext>
              </c:extLst>
              <c:f>'Yamazumi - ATP'!$D$95:$T$95</c:f>
              <c:numCache>
                <c:formatCode>h:mm:ss</c:formatCode>
                <c:ptCount val="17"/>
                <c:pt idx="3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632-4824-8228-0A80F2A8A7DC}"/>
            </c:ext>
          </c:extLst>
        </c:ser>
        <c:ser>
          <c:idx val="89"/>
          <c:order val="8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ATP'!$C$96:$T$96</c15:sqref>
                  </c15:fullRef>
                </c:ext>
              </c:extLst>
              <c:f>'Yamazumi - ATP'!$D$96:$T$96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632-4824-8228-0A80F2A8A7DC}"/>
            </c:ext>
          </c:extLst>
        </c:ser>
        <c:ser>
          <c:idx val="90"/>
          <c:order val="9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ATP'!$C$97:$T$97</c15:sqref>
                  </c15:fullRef>
                </c:ext>
              </c:extLst>
              <c:f>'Yamazumi - ATP'!$D$97:$T$97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632-4824-8228-0A80F2A8A7DC}"/>
            </c:ext>
          </c:extLst>
        </c:ser>
        <c:ser>
          <c:idx val="91"/>
          <c:order val="9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ATP'!$C$98:$T$98</c15:sqref>
                  </c15:fullRef>
                </c:ext>
              </c:extLst>
              <c:f>'Yamazumi - ATP'!$D$98:$T$98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632-4824-8228-0A80F2A8A7DC}"/>
            </c:ext>
          </c:extLst>
        </c:ser>
        <c:ser>
          <c:idx val="92"/>
          <c:order val="9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ATP'!$C$99:$T$99</c15:sqref>
                  </c15:fullRef>
                </c:ext>
              </c:extLst>
              <c:f>'Yamazumi - ATP'!$D$99:$T$99</c:f>
              <c:numCache>
                <c:formatCode>h:mm:ss</c:formatCode>
                <c:ptCount val="17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632-4824-8228-0A80F2A8A7DC}"/>
            </c:ext>
          </c:extLst>
        </c:ser>
        <c:ser>
          <c:idx val="93"/>
          <c:order val="9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ATP'!$C$100:$T$100</c15:sqref>
                  </c15:fullRef>
                </c:ext>
              </c:extLst>
              <c:f>'Yamazumi - ATP'!$D$100:$T$100</c:f>
              <c:numCache>
                <c:formatCode>h:mm:ss</c:formatCode>
                <c:ptCount val="17"/>
                <c:pt idx="4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632-4824-8228-0A80F2A8A7DC}"/>
            </c:ext>
          </c:extLst>
        </c:ser>
        <c:ser>
          <c:idx val="94"/>
          <c:order val="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ATP'!$C$101:$T$101</c15:sqref>
                  </c15:fullRef>
                </c:ext>
              </c:extLst>
              <c:f>'Yamazumi - ATP'!$D$101:$T$101</c:f>
              <c:numCache>
                <c:formatCode>h:mm:ss</c:formatCode>
                <c:ptCount val="17"/>
                <c:pt idx="4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632-4824-8228-0A80F2A8A7DC}"/>
            </c:ext>
          </c:extLst>
        </c:ser>
        <c:ser>
          <c:idx val="95"/>
          <c:order val="9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ATP'!$C$102:$T$102</c15:sqref>
                  </c15:fullRef>
                </c:ext>
              </c:extLst>
              <c:f>'Yamazumi - ATP'!$D$102:$T$102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632-4824-8228-0A80F2A8A7DC}"/>
            </c:ext>
          </c:extLst>
        </c:ser>
        <c:ser>
          <c:idx val="96"/>
          <c:order val="9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ATP'!$C$103:$T$103</c15:sqref>
                  </c15:fullRef>
                </c:ext>
              </c:extLst>
              <c:f>'Yamazumi - ATP'!$D$103:$T$103</c:f>
              <c:numCache>
                <c:formatCode>h:mm:ss</c:formatCode>
                <c:ptCount val="17"/>
                <c:pt idx="4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632-4824-8228-0A80F2A8A7DC}"/>
            </c:ext>
          </c:extLst>
        </c:ser>
        <c:ser>
          <c:idx val="97"/>
          <c:order val="9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ATP'!$C$104:$T$104</c15:sqref>
                  </c15:fullRef>
                </c:ext>
              </c:extLst>
              <c:f>'Yamazumi - ATP'!$D$104:$T$104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632-4824-8228-0A80F2A8A7DC}"/>
            </c:ext>
          </c:extLst>
        </c:ser>
        <c:ser>
          <c:idx val="98"/>
          <c:order val="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ATP'!$C$105:$T$105</c15:sqref>
                  </c15:fullRef>
                </c:ext>
              </c:extLst>
              <c:f>'Yamazumi - ATP'!$D$105:$T$105</c:f>
              <c:numCache>
                <c:formatCode>h:mm:ss</c:formatCode>
                <c:ptCount val="17"/>
                <c:pt idx="4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632-4824-8228-0A80F2A8A7DC}"/>
            </c:ext>
          </c:extLst>
        </c:ser>
        <c:ser>
          <c:idx val="99"/>
          <c:order val="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ATP'!$C$106:$T$106</c15:sqref>
                  </c15:fullRef>
                </c:ext>
              </c:extLst>
              <c:f>'Yamazumi - ATP'!$D$106:$T$106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632-4824-8228-0A80F2A8A7DC}"/>
            </c:ext>
          </c:extLst>
        </c:ser>
        <c:ser>
          <c:idx val="100"/>
          <c:order val="1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ATP'!$C$107:$T$107</c15:sqref>
                  </c15:fullRef>
                </c:ext>
              </c:extLst>
              <c:f>'Yamazumi - ATP'!$D$107:$T$107</c:f>
              <c:numCache>
                <c:formatCode>h:mm:ss</c:formatCode>
                <c:ptCount val="17"/>
                <c:pt idx="4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632-4824-8228-0A80F2A8A7DC}"/>
            </c:ext>
          </c:extLst>
        </c:ser>
        <c:ser>
          <c:idx val="101"/>
          <c:order val="1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ATP'!$C$108:$T$108</c15:sqref>
                  </c15:fullRef>
                </c:ext>
              </c:extLst>
              <c:f>'Yamazumi - ATP'!$D$108:$T$108</c:f>
              <c:numCache>
                <c:formatCode>h:mm:ss</c:formatCode>
                <c:ptCount val="17"/>
                <c:pt idx="4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632-4824-8228-0A80F2A8A7DC}"/>
            </c:ext>
          </c:extLst>
        </c:ser>
        <c:ser>
          <c:idx val="102"/>
          <c:order val="1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ATP'!$C$109:$T$109</c15:sqref>
                  </c15:fullRef>
                </c:ext>
              </c:extLst>
              <c:f>'Yamazumi - ATP'!$D$109:$T$109</c:f>
              <c:numCache>
                <c:formatCode>h:mm:ss</c:formatCode>
                <c:ptCount val="17"/>
                <c:pt idx="4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632-4824-8228-0A80F2A8A7DC}"/>
            </c:ext>
          </c:extLst>
        </c:ser>
        <c:ser>
          <c:idx val="103"/>
          <c:order val="1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ATP'!$C$110:$T$110</c15:sqref>
                  </c15:fullRef>
                </c:ext>
              </c:extLst>
              <c:f>'Yamazumi - ATP'!$D$110:$T$110</c:f>
              <c:numCache>
                <c:formatCode>h:mm:ss</c:formatCode>
                <c:ptCount val="17"/>
                <c:pt idx="4">
                  <c:v>1.7361111111111112E-4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632-4824-8228-0A80F2A8A7DC}"/>
            </c:ext>
          </c:extLst>
        </c:ser>
        <c:ser>
          <c:idx val="104"/>
          <c:order val="1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ATP'!$C$111:$T$111</c15:sqref>
                  </c15:fullRef>
                </c:ext>
              </c:extLst>
              <c:f>'Yamazumi - ATP'!$D$111:$T$111</c:f>
              <c:numCache>
                <c:formatCode>h:mm:ss</c:formatCode>
                <c:ptCount val="17"/>
                <c:pt idx="4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632-4824-8228-0A80F2A8A7DC}"/>
            </c:ext>
          </c:extLst>
        </c:ser>
        <c:ser>
          <c:idx val="105"/>
          <c:order val="10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ATP'!$C$112:$T$112</c15:sqref>
                  </c15:fullRef>
                </c:ext>
              </c:extLst>
              <c:f>'Yamazumi - ATP'!$D$112:$T$112</c:f>
              <c:numCache>
                <c:formatCode>h:mm:ss</c:formatCode>
                <c:ptCount val="17"/>
                <c:pt idx="4">
                  <c:v>1.7939814814814815E-3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632-4824-8228-0A80F2A8A7DC}"/>
            </c:ext>
          </c:extLst>
        </c:ser>
        <c:ser>
          <c:idx val="106"/>
          <c:order val="10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ATP'!$C$113:$T$113</c15:sqref>
                  </c15:fullRef>
                </c:ext>
              </c:extLst>
              <c:f>'Yamazumi - ATP'!$D$113:$T$113</c:f>
              <c:numCache>
                <c:formatCode>h:mm:ss</c:formatCode>
                <c:ptCount val="17"/>
                <c:pt idx="4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632-4824-8228-0A80F2A8A7DC}"/>
            </c:ext>
          </c:extLst>
        </c:ser>
        <c:ser>
          <c:idx val="107"/>
          <c:order val="1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ATP'!$C$114:$T$114</c15:sqref>
                  </c15:fullRef>
                </c:ext>
              </c:extLst>
              <c:f>'Yamazumi - ATP'!$D$114:$T$114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632-4824-8228-0A80F2A8A7DC}"/>
            </c:ext>
          </c:extLst>
        </c:ser>
        <c:ser>
          <c:idx val="108"/>
          <c:order val="1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ATP'!$C$115:$T$115</c15:sqref>
                  </c15:fullRef>
                </c:ext>
              </c:extLst>
              <c:f>'Yamazumi - ATP'!$D$115:$T$115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632-4824-8228-0A80F2A8A7DC}"/>
            </c:ext>
          </c:extLst>
        </c:ser>
        <c:ser>
          <c:idx val="109"/>
          <c:order val="10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ATP'!$C$116:$T$116</c15:sqref>
                  </c15:fullRef>
                </c:ext>
              </c:extLst>
              <c:f>'Yamazumi - ATP'!$D$116:$T$116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632-4824-8228-0A80F2A8A7DC}"/>
            </c:ext>
          </c:extLst>
        </c:ser>
        <c:ser>
          <c:idx val="110"/>
          <c:order val="1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ATP'!$C$117:$T$117</c15:sqref>
                  </c15:fullRef>
                </c:ext>
              </c:extLst>
              <c:f>'Yamazumi - ATP'!$D$117:$T$117</c:f>
              <c:numCache>
                <c:formatCode>h:mm:ss</c:formatCode>
                <c:ptCount val="17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632-4824-8228-0A80F2A8A7DC}"/>
            </c:ext>
          </c:extLst>
        </c:ser>
        <c:ser>
          <c:idx val="111"/>
          <c:order val="1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ATP'!$C$118:$T$118</c15:sqref>
                  </c15:fullRef>
                </c:ext>
              </c:extLst>
              <c:f>'Yamazumi - ATP'!$D$118:$T$118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632-4824-8228-0A80F2A8A7DC}"/>
            </c:ext>
          </c:extLst>
        </c:ser>
        <c:ser>
          <c:idx val="112"/>
          <c:order val="11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ATP'!$C$119:$T$119</c15:sqref>
                  </c15:fullRef>
                </c:ext>
              </c:extLst>
              <c:f>'Yamazumi - ATP'!$D$119:$T$119</c:f>
              <c:numCache>
                <c:formatCode>h:mm:ss</c:formatCode>
                <c:ptCount val="17"/>
                <c:pt idx="5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632-4824-8228-0A80F2A8A7DC}"/>
            </c:ext>
          </c:extLst>
        </c:ser>
        <c:ser>
          <c:idx val="113"/>
          <c:order val="11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ATP'!$C$120:$T$120</c15:sqref>
                  </c15:fullRef>
                </c:ext>
              </c:extLst>
              <c:f>'Yamazumi - ATP'!$D$120:$T$120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632-4824-8228-0A80F2A8A7DC}"/>
            </c:ext>
          </c:extLst>
        </c:ser>
        <c:ser>
          <c:idx val="114"/>
          <c:order val="11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ATP'!$C$121:$T$121</c15:sqref>
                  </c15:fullRef>
                </c:ext>
              </c:extLst>
              <c:f>'Yamazumi - ATP'!$D$121:$T$121</c:f>
              <c:numCache>
                <c:formatCode>h:mm:ss</c:formatCode>
                <c:ptCount val="17"/>
                <c:pt idx="5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632-4824-8228-0A80F2A8A7DC}"/>
            </c:ext>
          </c:extLst>
        </c:ser>
        <c:ser>
          <c:idx val="115"/>
          <c:order val="11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ATP'!$C$122:$T$122</c15:sqref>
                  </c15:fullRef>
                </c:ext>
              </c:extLst>
              <c:f>'Yamazumi - ATP'!$D$122:$T$122</c:f>
              <c:numCache>
                <c:formatCode>h:mm:ss</c:formatCode>
                <c:ptCount val="17"/>
                <c:pt idx="5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632-4824-8228-0A80F2A8A7DC}"/>
            </c:ext>
          </c:extLst>
        </c:ser>
        <c:ser>
          <c:idx val="116"/>
          <c:order val="1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ATP'!$C$123:$T$123</c15:sqref>
                  </c15:fullRef>
                </c:ext>
              </c:extLst>
              <c:f>'Yamazumi - ATP'!$D$123:$T$123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632-4824-8228-0A80F2A8A7DC}"/>
            </c:ext>
          </c:extLst>
        </c:ser>
        <c:ser>
          <c:idx val="117"/>
          <c:order val="11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ATP'!$C$124:$T$124</c15:sqref>
                  </c15:fullRef>
                </c:ext>
              </c:extLst>
              <c:f>'Yamazumi - ATP'!$D$124:$T$124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632-4824-8228-0A80F2A8A7DC}"/>
            </c:ext>
          </c:extLst>
        </c:ser>
        <c:ser>
          <c:idx val="118"/>
          <c:order val="1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ATP'!$C$125:$T$125</c15:sqref>
                  </c15:fullRef>
                </c:ext>
              </c:extLst>
              <c:f>'Yamazumi - ATP'!$D$125:$T$125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632-4824-8228-0A80F2A8A7DC}"/>
            </c:ext>
          </c:extLst>
        </c:ser>
        <c:ser>
          <c:idx val="119"/>
          <c:order val="11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ATP'!$C$126:$T$126</c15:sqref>
                  </c15:fullRef>
                </c:ext>
              </c:extLst>
              <c:f>'Yamazumi - ATP'!$D$126:$T$126</c:f>
              <c:numCache>
                <c:formatCode>h:mm:ss</c:formatCode>
                <c:ptCount val="17"/>
                <c:pt idx="5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632-4824-8228-0A80F2A8A7DC}"/>
            </c:ext>
          </c:extLst>
        </c:ser>
        <c:ser>
          <c:idx val="120"/>
          <c:order val="12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ATP'!$C$127:$T$127</c15:sqref>
                  </c15:fullRef>
                </c:ext>
              </c:extLst>
              <c:f>'Yamazumi - ATP'!$D$127:$T$127</c:f>
              <c:numCache>
                <c:formatCode>h:mm:ss</c:formatCode>
                <c:ptCount val="17"/>
                <c:pt idx="5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9632-4824-8228-0A80F2A8A7DC}"/>
            </c:ext>
          </c:extLst>
        </c:ser>
        <c:ser>
          <c:idx val="121"/>
          <c:order val="1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ATP'!$C$128:$T$128</c15:sqref>
                  </c15:fullRef>
                </c:ext>
              </c:extLst>
              <c:f>'Yamazumi - ATP'!$D$128:$T$128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632-4824-8228-0A80F2A8A7DC}"/>
            </c:ext>
          </c:extLst>
        </c:ser>
        <c:ser>
          <c:idx val="122"/>
          <c:order val="12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ATP'!$C$129:$T$129</c15:sqref>
                  </c15:fullRef>
                </c:ext>
              </c:extLst>
              <c:f>'Yamazumi - ATP'!$D$129:$T$129</c:f>
              <c:numCache>
                <c:formatCode>h:mm:ss</c:formatCode>
                <c:ptCount val="17"/>
                <c:pt idx="5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632-4824-8228-0A80F2A8A7DC}"/>
            </c:ext>
          </c:extLst>
        </c:ser>
        <c:ser>
          <c:idx val="123"/>
          <c:order val="12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ATP'!$C$130:$T$130</c15:sqref>
                  </c15:fullRef>
                </c:ext>
              </c:extLst>
              <c:f>'Yamazumi - ATP'!$D$130:$T$130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632-4824-8228-0A80F2A8A7DC}"/>
            </c:ext>
          </c:extLst>
        </c:ser>
        <c:ser>
          <c:idx val="124"/>
          <c:order val="12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ATP'!$C$131:$T$131</c15:sqref>
                  </c15:fullRef>
                </c:ext>
              </c:extLst>
              <c:f>'Yamazumi - ATP'!$D$131:$T$131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632-4824-8228-0A80F2A8A7DC}"/>
            </c:ext>
          </c:extLst>
        </c:ser>
        <c:ser>
          <c:idx val="125"/>
          <c:order val="1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ATP'!$C$132:$T$132</c15:sqref>
                  </c15:fullRef>
                </c:ext>
              </c:extLst>
              <c:f>'Yamazumi - ATP'!$D$132:$T$132</c:f>
              <c:numCache>
                <c:formatCode>h:mm:ss</c:formatCode>
                <c:ptCount val="17"/>
                <c:pt idx="5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632-4824-8228-0A80F2A8A7DC}"/>
            </c:ext>
          </c:extLst>
        </c:ser>
        <c:ser>
          <c:idx val="126"/>
          <c:order val="1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ATP'!$C$133:$T$133</c15:sqref>
                  </c15:fullRef>
                </c:ext>
              </c:extLst>
              <c:f>'Yamazumi - ATP'!$D$133:$T$133</c:f>
              <c:numCache>
                <c:formatCode>h:mm:ss</c:formatCode>
                <c:ptCount val="17"/>
                <c:pt idx="5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632-4824-8228-0A80F2A8A7DC}"/>
            </c:ext>
          </c:extLst>
        </c:ser>
        <c:ser>
          <c:idx val="127"/>
          <c:order val="1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ATP'!$C$134:$T$134</c15:sqref>
                  </c15:fullRef>
                </c:ext>
              </c:extLst>
              <c:f>'Yamazumi - ATP'!$D$134:$T$134</c:f>
              <c:numCache>
                <c:formatCode>h:mm:ss</c:formatCode>
                <c:ptCount val="17"/>
                <c:pt idx="5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632-4824-8228-0A80F2A8A7DC}"/>
            </c:ext>
          </c:extLst>
        </c:ser>
        <c:ser>
          <c:idx val="128"/>
          <c:order val="1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ATP'!$C$135:$T$135</c15:sqref>
                  </c15:fullRef>
                </c:ext>
              </c:extLst>
              <c:f>'Yamazumi - ATP'!$D$135:$T$135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632-4824-8228-0A80F2A8A7DC}"/>
            </c:ext>
          </c:extLst>
        </c:ser>
        <c:ser>
          <c:idx val="129"/>
          <c:order val="12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ATP'!$C$136:$T$136</c15:sqref>
                  </c15:fullRef>
                </c:ext>
              </c:extLst>
              <c:f>'Yamazumi - ATP'!$D$136:$T$136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632-4824-8228-0A80F2A8A7DC}"/>
            </c:ext>
          </c:extLst>
        </c:ser>
        <c:ser>
          <c:idx val="130"/>
          <c:order val="13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ATP'!$C$137:$T$137</c15:sqref>
                  </c15:fullRef>
                </c:ext>
              </c:extLst>
              <c:f>'Yamazumi - ATP'!$D$137:$T$137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632-4824-8228-0A80F2A8A7DC}"/>
            </c:ext>
          </c:extLst>
        </c:ser>
        <c:ser>
          <c:idx val="131"/>
          <c:order val="13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ATP'!$C$138:$T$138</c15:sqref>
                  </c15:fullRef>
                </c:ext>
              </c:extLst>
              <c:f>'Yamazumi - ATP'!$D$138:$T$138</c:f>
              <c:numCache>
                <c:formatCode>h:mm:ss</c:formatCode>
                <c:ptCount val="17"/>
                <c:pt idx="6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632-4824-8228-0A80F2A8A7DC}"/>
            </c:ext>
          </c:extLst>
        </c:ser>
        <c:ser>
          <c:idx val="132"/>
          <c:order val="1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ATP'!$C$139:$T$139</c15:sqref>
                  </c15:fullRef>
                </c:ext>
              </c:extLst>
              <c:f>'Yamazumi - ATP'!$D$139:$T$139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632-4824-8228-0A80F2A8A7DC}"/>
            </c:ext>
          </c:extLst>
        </c:ser>
        <c:ser>
          <c:idx val="133"/>
          <c:order val="1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ATP'!$C$140:$T$140</c15:sqref>
                  </c15:fullRef>
                </c:ext>
              </c:extLst>
              <c:f>'Yamazumi - ATP'!$D$140:$T$140</c:f>
              <c:numCache>
                <c:formatCode>h:mm:ss</c:formatCode>
                <c:ptCount val="17"/>
                <c:pt idx="6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9632-4824-8228-0A80F2A8A7DC}"/>
            </c:ext>
          </c:extLst>
        </c:ser>
        <c:ser>
          <c:idx val="134"/>
          <c:order val="13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ATP'!$C$141:$T$141</c15:sqref>
                  </c15:fullRef>
                </c:ext>
              </c:extLst>
              <c:f>'Yamazumi - ATP'!$D$141:$T$141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9632-4824-8228-0A80F2A8A7DC}"/>
            </c:ext>
          </c:extLst>
        </c:ser>
        <c:ser>
          <c:idx val="135"/>
          <c:order val="13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ATP'!$C$142:$T$142</c15:sqref>
                  </c15:fullRef>
                </c:ext>
              </c:extLst>
              <c:f>'Yamazumi - ATP'!$D$142:$T$142</c:f>
              <c:numCache>
                <c:formatCode>h:mm:ss</c:formatCode>
                <c:ptCount val="17"/>
                <c:pt idx="6">
                  <c:v>2.199074074074074E-4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9632-4824-8228-0A80F2A8A7DC}"/>
            </c:ext>
          </c:extLst>
        </c:ser>
        <c:ser>
          <c:idx val="136"/>
          <c:order val="1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ATP'!$C$143:$T$143</c15:sqref>
                  </c15:fullRef>
                </c:ext>
              </c:extLst>
              <c:f>'Yamazumi - ATP'!$D$143:$T$143</c:f>
              <c:numCache>
                <c:formatCode>h:mm:ss</c:formatCode>
                <c:ptCount val="17"/>
                <c:pt idx="6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9632-4824-8228-0A80F2A8A7DC}"/>
            </c:ext>
          </c:extLst>
        </c:ser>
        <c:ser>
          <c:idx val="137"/>
          <c:order val="1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ATP'!$C$144:$T$144</c15:sqref>
                  </c15:fullRef>
                </c:ext>
              </c:extLst>
              <c:f>'Yamazumi - ATP'!$D$144:$T$144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9632-4824-8228-0A80F2A8A7DC}"/>
            </c:ext>
          </c:extLst>
        </c:ser>
        <c:ser>
          <c:idx val="138"/>
          <c:order val="1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ATP'!$C$145:$T$145</c15:sqref>
                  </c15:fullRef>
                </c:ext>
              </c:extLst>
              <c:f>'Yamazumi - ATP'!$D$145:$T$145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9632-4824-8228-0A80F2A8A7DC}"/>
            </c:ext>
          </c:extLst>
        </c:ser>
        <c:ser>
          <c:idx val="139"/>
          <c:order val="13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ATP'!$C$146:$T$146</c15:sqref>
                  </c15:fullRef>
                </c:ext>
              </c:extLst>
              <c:f>'Yamazumi - ATP'!$D$146:$T$146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9632-4824-8228-0A80F2A8A7DC}"/>
            </c:ext>
          </c:extLst>
        </c:ser>
        <c:ser>
          <c:idx val="140"/>
          <c:order val="1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ATP'!$C$147:$T$147</c15:sqref>
                  </c15:fullRef>
                </c:ext>
              </c:extLst>
              <c:f>'Yamazumi - ATP'!$D$147:$T$147</c:f>
              <c:numCache>
                <c:formatCode>h:mm:ss</c:formatCode>
                <c:ptCount val="17"/>
                <c:pt idx="6">
                  <c:v>2.4305555555555555E-4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9632-4824-8228-0A80F2A8A7DC}"/>
            </c:ext>
          </c:extLst>
        </c:ser>
        <c:ser>
          <c:idx val="141"/>
          <c:order val="14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ATP'!$C$148:$T$148</c15:sqref>
                  </c15:fullRef>
                </c:ext>
              </c:extLst>
              <c:f>'Yamazumi - ATP'!$D$148:$T$148</c:f>
              <c:numCache>
                <c:formatCode>h:mm:ss</c:formatCode>
                <c:ptCount val="17"/>
                <c:pt idx="6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632-4824-8228-0A80F2A8A7DC}"/>
            </c:ext>
          </c:extLst>
        </c:ser>
        <c:ser>
          <c:idx val="142"/>
          <c:order val="14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ATP'!$C$149:$T$149</c15:sqref>
                  </c15:fullRef>
                </c:ext>
              </c:extLst>
              <c:f>'Yamazumi - ATP'!$D$149:$T$149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9632-4824-8228-0A80F2A8A7DC}"/>
            </c:ext>
          </c:extLst>
        </c:ser>
        <c:ser>
          <c:idx val="143"/>
          <c:order val="14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ATP'!$C$150:$T$150</c15:sqref>
                  </c15:fullRef>
                </c:ext>
              </c:extLst>
              <c:f>'Yamazumi - ATP'!$D$150:$T$150</c:f>
              <c:numCache>
                <c:formatCode>h:mm:ss</c:formatCode>
                <c:ptCount val="17"/>
                <c:pt idx="6">
                  <c:v>2.3148148148148149E-4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9632-4824-8228-0A80F2A8A7DC}"/>
            </c:ext>
          </c:extLst>
        </c:ser>
        <c:ser>
          <c:idx val="144"/>
          <c:order val="14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ATP'!$C$151:$T$151</c15:sqref>
                  </c15:fullRef>
                </c:ext>
              </c:extLst>
              <c:f>'Yamazumi - ATP'!$D$151:$T$151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9632-4824-8228-0A80F2A8A7DC}"/>
            </c:ext>
          </c:extLst>
        </c:ser>
        <c:ser>
          <c:idx val="145"/>
          <c:order val="14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ATP'!$C$152:$T$152</c15:sqref>
                  </c15:fullRef>
                </c:ext>
              </c:extLst>
              <c:f>'Yamazumi - ATP'!$D$152:$T$152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632-4824-8228-0A80F2A8A7DC}"/>
            </c:ext>
          </c:extLst>
        </c:ser>
        <c:ser>
          <c:idx val="146"/>
          <c:order val="1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ATP'!$C$153:$T$153</c15:sqref>
                  </c15:fullRef>
                </c:ext>
              </c:extLst>
              <c:f>'Yamazumi - ATP'!$D$153:$T$153</c:f>
              <c:numCache>
                <c:formatCode>h:mm:ss</c:formatCode>
                <c:ptCount val="17"/>
                <c:pt idx="6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632-4824-8228-0A80F2A8A7DC}"/>
            </c:ext>
          </c:extLst>
        </c:ser>
        <c:ser>
          <c:idx val="147"/>
          <c:order val="14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ATP'!$C$154:$T$154</c15:sqref>
                  </c15:fullRef>
                </c:ext>
              </c:extLst>
              <c:f>'Yamazumi - ATP'!$D$154:$T$154</c:f>
              <c:numCache>
                <c:formatCode>h:mm:ss</c:formatCode>
                <c:ptCount val="17"/>
                <c:pt idx="6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632-4824-8228-0A80F2A8A7DC}"/>
            </c:ext>
          </c:extLst>
        </c:ser>
        <c:ser>
          <c:idx val="148"/>
          <c:order val="14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ATP'!$C$155:$T$155</c15:sqref>
                  </c15:fullRef>
                </c:ext>
              </c:extLst>
              <c:f>'Yamazumi - ATP'!$D$155:$T$155</c:f>
              <c:numCache>
                <c:formatCode>h:mm:ss</c:formatCode>
                <c:ptCount val="17"/>
                <c:pt idx="6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632-4824-8228-0A80F2A8A7DC}"/>
            </c:ext>
          </c:extLst>
        </c:ser>
        <c:ser>
          <c:idx val="149"/>
          <c:order val="14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ATP'!$C$156:$T$156</c15:sqref>
                  </c15:fullRef>
                </c:ext>
              </c:extLst>
              <c:f>'Yamazumi - ATP'!$D$156:$T$156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632-4824-8228-0A80F2A8A7DC}"/>
            </c:ext>
          </c:extLst>
        </c:ser>
        <c:ser>
          <c:idx val="150"/>
          <c:order val="15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ATP'!$C$157:$T$157</c15:sqref>
                  </c15:fullRef>
                </c:ext>
              </c:extLst>
              <c:f>'Yamazumi - ATP'!$D$157:$T$157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632-4824-8228-0A80F2A8A7DC}"/>
            </c:ext>
          </c:extLst>
        </c:ser>
        <c:ser>
          <c:idx val="151"/>
          <c:order val="15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ATP'!$C$158:$T$158</c15:sqref>
                  </c15:fullRef>
                </c:ext>
              </c:extLst>
              <c:f>'Yamazumi - ATP'!$D$158:$T$158</c:f>
              <c:numCache>
                <c:formatCode>h:mm:ss</c:formatCode>
                <c:ptCount val="17"/>
                <c:pt idx="7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632-4824-8228-0A80F2A8A7DC}"/>
            </c:ext>
          </c:extLst>
        </c:ser>
        <c:ser>
          <c:idx val="152"/>
          <c:order val="15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ATP'!$C$159:$T$159</c15:sqref>
                  </c15:fullRef>
                </c:ext>
              </c:extLst>
              <c:f>'Yamazumi - ATP'!$D$159:$T$159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632-4824-8228-0A80F2A8A7DC}"/>
            </c:ext>
          </c:extLst>
        </c:ser>
        <c:ser>
          <c:idx val="153"/>
          <c:order val="15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ATP'!$C$160:$T$160</c15:sqref>
                  </c15:fullRef>
                </c:ext>
              </c:extLst>
              <c:f>'Yamazumi - ATP'!$D$160:$T$160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632-4824-8228-0A80F2A8A7DC}"/>
            </c:ext>
          </c:extLst>
        </c:ser>
        <c:ser>
          <c:idx val="154"/>
          <c:order val="15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ATP'!$C$161:$T$161</c15:sqref>
                  </c15:fullRef>
                </c:ext>
              </c:extLst>
              <c:f>'Yamazumi - ATP'!$D$161:$T$161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632-4824-8228-0A80F2A8A7DC}"/>
            </c:ext>
          </c:extLst>
        </c:ser>
        <c:ser>
          <c:idx val="155"/>
          <c:order val="15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ATP'!$C$162:$T$162</c15:sqref>
                  </c15:fullRef>
                </c:ext>
              </c:extLst>
              <c:f>'Yamazumi - ATP'!$D$162:$T$162</c:f>
              <c:numCache>
                <c:formatCode>h:mm:ss</c:formatCode>
                <c:ptCount val="17"/>
                <c:pt idx="7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632-4824-8228-0A80F2A8A7DC}"/>
            </c:ext>
          </c:extLst>
        </c:ser>
        <c:ser>
          <c:idx val="156"/>
          <c:order val="15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ATP'!$C$163:$T$163</c15:sqref>
                  </c15:fullRef>
                </c:ext>
              </c:extLst>
              <c:f>'Yamazumi - ATP'!$D$163:$T$163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632-4824-8228-0A80F2A8A7DC}"/>
            </c:ext>
          </c:extLst>
        </c:ser>
        <c:ser>
          <c:idx val="157"/>
          <c:order val="15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ATP'!$C$164:$T$164</c15:sqref>
                  </c15:fullRef>
                </c:ext>
              </c:extLst>
              <c:f>'Yamazumi - ATP'!$D$164:$T$164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632-4824-8228-0A80F2A8A7DC}"/>
            </c:ext>
          </c:extLst>
        </c:ser>
        <c:ser>
          <c:idx val="158"/>
          <c:order val="15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ATP'!$C$165:$T$165</c15:sqref>
                  </c15:fullRef>
                </c:ext>
              </c:extLst>
              <c:f>'Yamazumi - ATP'!$D$165:$T$165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632-4824-8228-0A80F2A8A7DC}"/>
            </c:ext>
          </c:extLst>
        </c:ser>
        <c:ser>
          <c:idx val="159"/>
          <c:order val="15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ATP'!$C$166:$T$166</c15:sqref>
                  </c15:fullRef>
                </c:ext>
              </c:extLst>
              <c:f>'Yamazumi - ATP'!$D$166:$T$166</c:f>
              <c:numCache>
                <c:formatCode>h:mm:ss</c:formatCode>
                <c:ptCount val="17"/>
                <c:pt idx="7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632-4824-8228-0A80F2A8A7DC}"/>
            </c:ext>
          </c:extLst>
        </c:ser>
        <c:ser>
          <c:idx val="160"/>
          <c:order val="16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ATP'!$C$167:$T$167</c15:sqref>
                  </c15:fullRef>
                </c:ext>
              </c:extLst>
              <c:f>'Yamazumi - ATP'!$D$167:$T$167</c:f>
              <c:numCache>
                <c:formatCode>h:mm:ss</c:formatCode>
                <c:ptCount val="17"/>
                <c:pt idx="7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632-4824-8228-0A80F2A8A7DC}"/>
            </c:ext>
          </c:extLst>
        </c:ser>
        <c:ser>
          <c:idx val="161"/>
          <c:order val="16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ATP'!$C$168:$T$168</c15:sqref>
                  </c15:fullRef>
                </c:ext>
              </c:extLst>
              <c:f>'Yamazumi - ATP'!$D$168:$T$168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632-4824-8228-0A80F2A8A7DC}"/>
            </c:ext>
          </c:extLst>
        </c:ser>
        <c:ser>
          <c:idx val="162"/>
          <c:order val="16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ATP'!$C$169:$T$169</c15:sqref>
                  </c15:fullRef>
                </c:ext>
              </c:extLst>
              <c:f>'Yamazumi - ATP'!$D$169:$T$169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632-4824-8228-0A80F2A8A7DC}"/>
            </c:ext>
          </c:extLst>
        </c:ser>
        <c:ser>
          <c:idx val="163"/>
          <c:order val="16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ATP'!$C$170:$T$170</c15:sqref>
                  </c15:fullRef>
                </c:ext>
              </c:extLst>
              <c:f>'Yamazumi - ATP'!$D$170:$T$170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632-4824-8228-0A80F2A8A7DC}"/>
            </c:ext>
          </c:extLst>
        </c:ser>
        <c:ser>
          <c:idx val="164"/>
          <c:order val="16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ATP'!$C$171:$T$171</c15:sqref>
                  </c15:fullRef>
                </c:ext>
              </c:extLst>
              <c:f>'Yamazumi - ATP'!$D$171:$T$171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632-4824-8228-0A80F2A8A7DC}"/>
            </c:ext>
          </c:extLst>
        </c:ser>
        <c:ser>
          <c:idx val="165"/>
          <c:order val="16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ATP'!$C$172:$T$172</c15:sqref>
                  </c15:fullRef>
                </c:ext>
              </c:extLst>
              <c:f>'Yamazumi - ATP'!$D$172:$T$172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9632-4824-8228-0A80F2A8A7DC}"/>
            </c:ext>
          </c:extLst>
        </c:ser>
        <c:ser>
          <c:idx val="166"/>
          <c:order val="16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ATP'!$C$173:$T$173</c15:sqref>
                  </c15:fullRef>
                </c:ext>
              </c:extLst>
              <c:f>'Yamazumi - ATP'!$D$173:$T$173</c:f>
              <c:numCache>
                <c:formatCode>h:mm:ss</c:formatCode>
                <c:ptCount val="17"/>
                <c:pt idx="7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632-4824-8228-0A80F2A8A7DC}"/>
            </c:ext>
          </c:extLst>
        </c:ser>
        <c:ser>
          <c:idx val="167"/>
          <c:order val="16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ATP'!$C$174:$T$174</c15:sqref>
                  </c15:fullRef>
                </c:ext>
              </c:extLst>
              <c:f>'Yamazumi - ATP'!$D$174:$T$174</c:f>
              <c:numCache>
                <c:formatCode>h:mm:ss</c:formatCode>
                <c:ptCount val="17"/>
                <c:pt idx="7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9632-4824-8228-0A80F2A8A7DC}"/>
            </c:ext>
          </c:extLst>
        </c:ser>
        <c:ser>
          <c:idx val="168"/>
          <c:order val="16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ATP'!$C$175:$T$175</c15:sqref>
                  </c15:fullRef>
                </c:ext>
              </c:extLst>
              <c:f>'Yamazumi - ATP'!$D$175:$T$175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9632-4824-8228-0A80F2A8A7DC}"/>
            </c:ext>
          </c:extLst>
        </c:ser>
        <c:ser>
          <c:idx val="169"/>
          <c:order val="16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ATP'!$C$176:$T$176</c15:sqref>
                  </c15:fullRef>
                </c:ext>
              </c:extLst>
              <c:f>'Yamazumi - ATP'!$D$176:$T$176</c:f>
              <c:numCache>
                <c:formatCode>h:mm:ss</c:formatCode>
                <c:ptCount val="17"/>
                <c:pt idx="7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9632-4824-8228-0A80F2A8A7DC}"/>
            </c:ext>
          </c:extLst>
        </c:ser>
        <c:ser>
          <c:idx val="170"/>
          <c:order val="17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ATP'!$C$177:$T$177</c15:sqref>
                  </c15:fullRef>
                </c:ext>
              </c:extLst>
              <c:f>'Yamazumi - ATP'!$D$177:$T$177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9632-4824-8228-0A80F2A8A7DC}"/>
            </c:ext>
          </c:extLst>
        </c:ser>
        <c:ser>
          <c:idx val="171"/>
          <c:order val="17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ATP'!$C$178:$T$178</c15:sqref>
                  </c15:fullRef>
                </c:ext>
              </c:extLst>
              <c:f>'Yamazumi - ATP'!$D$178:$T$178</c:f>
              <c:numCache>
                <c:formatCode>h:mm:ss</c:formatCode>
                <c:ptCount val="17"/>
                <c:pt idx="7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9632-4824-8228-0A80F2A8A7DC}"/>
            </c:ext>
          </c:extLst>
        </c:ser>
        <c:ser>
          <c:idx val="172"/>
          <c:order val="17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ATP'!$C$179:$T$179</c15:sqref>
                  </c15:fullRef>
                </c:ext>
              </c:extLst>
              <c:f>'Yamazumi - ATP'!$D$179:$T$179</c:f>
              <c:numCache>
                <c:formatCode>h:mm:ss</c:formatCode>
                <c:ptCount val="17"/>
                <c:pt idx="7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9632-4824-8228-0A80F2A8A7DC}"/>
            </c:ext>
          </c:extLst>
        </c:ser>
        <c:ser>
          <c:idx val="173"/>
          <c:order val="17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ATP'!$C$180:$T$180</c15:sqref>
                  </c15:fullRef>
                </c:ext>
              </c:extLst>
              <c:f>'Yamazumi - ATP'!$D$180:$T$180</c:f>
              <c:numCache>
                <c:formatCode>h:mm:ss</c:formatCode>
                <c:ptCount val="17"/>
                <c:pt idx="7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9632-4824-8228-0A80F2A8A7DC}"/>
            </c:ext>
          </c:extLst>
        </c:ser>
        <c:ser>
          <c:idx val="174"/>
          <c:order val="17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ATP'!$C$181:$T$181</c15:sqref>
                  </c15:fullRef>
                </c:ext>
              </c:extLst>
              <c:f>'Yamazumi - ATP'!$D$181:$T$181</c:f>
              <c:numCache>
                <c:formatCode>h:mm:ss</c:formatCode>
                <c:ptCount val="17"/>
                <c:pt idx="7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632-4824-8228-0A80F2A8A7DC}"/>
            </c:ext>
          </c:extLst>
        </c:ser>
        <c:ser>
          <c:idx val="175"/>
          <c:order val="17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ATP'!$C$182:$T$182</c15:sqref>
                  </c15:fullRef>
                </c:ext>
              </c:extLst>
              <c:f>'Yamazumi - ATP'!$D$182:$T$182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9632-4824-8228-0A80F2A8A7DC}"/>
            </c:ext>
          </c:extLst>
        </c:ser>
        <c:ser>
          <c:idx val="176"/>
          <c:order val="17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ATP'!$C$183:$T$183</c15:sqref>
                  </c15:fullRef>
                </c:ext>
              </c:extLst>
              <c:f>'Yamazumi - ATP'!$D$183:$T$183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9632-4824-8228-0A80F2A8A7DC}"/>
            </c:ext>
          </c:extLst>
        </c:ser>
        <c:ser>
          <c:idx val="177"/>
          <c:order val="17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ATP'!$C$184:$T$184</c15:sqref>
                  </c15:fullRef>
                </c:ext>
              </c:extLst>
              <c:f>'Yamazumi - ATP'!$D$184:$T$184</c:f>
              <c:numCache>
                <c:formatCode>h:mm:ss</c:formatCode>
                <c:ptCount val="17"/>
                <c:pt idx="8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9632-4824-8228-0A80F2A8A7DC}"/>
            </c:ext>
          </c:extLst>
        </c:ser>
        <c:ser>
          <c:idx val="178"/>
          <c:order val="17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ATP'!$C$185:$T$185</c15:sqref>
                  </c15:fullRef>
                </c:ext>
              </c:extLst>
              <c:f>'Yamazumi - ATP'!$D$185:$T$185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9632-4824-8228-0A80F2A8A7DC}"/>
            </c:ext>
          </c:extLst>
        </c:ser>
        <c:ser>
          <c:idx val="179"/>
          <c:order val="17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ATP'!$C$186:$T$186</c15:sqref>
                  </c15:fullRef>
                </c:ext>
              </c:extLst>
              <c:f>'Yamazumi - ATP'!$D$186:$T$186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632-4824-8228-0A80F2A8A7DC}"/>
            </c:ext>
          </c:extLst>
        </c:ser>
        <c:ser>
          <c:idx val="180"/>
          <c:order val="18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ATP'!$C$187:$T$187</c15:sqref>
                  </c15:fullRef>
                </c:ext>
              </c:extLst>
              <c:f>'Yamazumi - ATP'!$D$187:$T$187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9632-4824-8228-0A80F2A8A7DC}"/>
            </c:ext>
          </c:extLst>
        </c:ser>
        <c:ser>
          <c:idx val="181"/>
          <c:order val="18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ATP'!$C$188:$T$188</c15:sqref>
                  </c15:fullRef>
                </c:ext>
              </c:extLst>
              <c:f>'Yamazumi - ATP'!$D$188:$T$188</c:f>
              <c:numCache>
                <c:formatCode>h:mm:ss</c:formatCode>
                <c:ptCount val="17"/>
                <c:pt idx="8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9632-4824-8228-0A80F2A8A7DC}"/>
            </c:ext>
          </c:extLst>
        </c:ser>
        <c:ser>
          <c:idx val="182"/>
          <c:order val="18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ATP'!$C$189:$T$189</c15:sqref>
                  </c15:fullRef>
                </c:ext>
              </c:extLst>
              <c:f>'Yamazumi - ATP'!$D$189:$T$189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9632-4824-8228-0A80F2A8A7DC}"/>
            </c:ext>
          </c:extLst>
        </c:ser>
        <c:ser>
          <c:idx val="183"/>
          <c:order val="18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ATP'!$C$190:$T$190</c15:sqref>
                  </c15:fullRef>
                </c:ext>
              </c:extLst>
              <c:f>'Yamazumi - ATP'!$D$190:$T$190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9632-4824-8228-0A80F2A8A7DC}"/>
            </c:ext>
          </c:extLst>
        </c:ser>
        <c:ser>
          <c:idx val="184"/>
          <c:order val="18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ATP'!$C$191:$T$191</c15:sqref>
                  </c15:fullRef>
                </c:ext>
              </c:extLst>
              <c:f>'Yamazumi - ATP'!$D$191:$T$191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9632-4824-8228-0A80F2A8A7DC}"/>
            </c:ext>
          </c:extLst>
        </c:ser>
        <c:ser>
          <c:idx val="185"/>
          <c:order val="18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ATP'!$C$192:$T$192</c15:sqref>
                  </c15:fullRef>
                </c:ext>
              </c:extLst>
              <c:f>'Yamazumi - ATP'!$D$192:$T$192</c:f>
              <c:numCache>
                <c:formatCode>h:mm:ss</c:formatCode>
                <c:ptCount val="17"/>
                <c:pt idx="8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9632-4824-8228-0A80F2A8A7DC}"/>
            </c:ext>
          </c:extLst>
        </c:ser>
        <c:ser>
          <c:idx val="186"/>
          <c:order val="18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ATP'!$C$193:$T$193</c15:sqref>
                  </c15:fullRef>
                </c:ext>
              </c:extLst>
              <c:f>'Yamazumi - ATP'!$D$193:$T$193</c:f>
              <c:numCache>
                <c:formatCode>h:mm:ss</c:formatCode>
                <c:ptCount val="17"/>
                <c:pt idx="8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9632-4824-8228-0A80F2A8A7DC}"/>
            </c:ext>
          </c:extLst>
        </c:ser>
        <c:ser>
          <c:idx val="187"/>
          <c:order val="18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ATP'!$C$194:$T$194</c15:sqref>
                  </c15:fullRef>
                </c:ext>
              </c:extLst>
              <c:f>'Yamazumi - ATP'!$D$194:$T$194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9632-4824-8228-0A80F2A8A7DC}"/>
            </c:ext>
          </c:extLst>
        </c:ser>
        <c:ser>
          <c:idx val="188"/>
          <c:order val="18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ATP'!$C$195:$T$195</c15:sqref>
                  </c15:fullRef>
                </c:ext>
              </c:extLst>
              <c:f>'Yamazumi - ATP'!$D$195:$T$195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9632-4824-8228-0A80F2A8A7DC}"/>
            </c:ext>
          </c:extLst>
        </c:ser>
        <c:ser>
          <c:idx val="189"/>
          <c:order val="18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ATP'!$C$196:$T$196</c15:sqref>
                  </c15:fullRef>
                </c:ext>
              </c:extLst>
              <c:f>'Yamazumi - ATP'!$D$196:$T$196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9632-4824-8228-0A80F2A8A7DC}"/>
            </c:ext>
          </c:extLst>
        </c:ser>
        <c:ser>
          <c:idx val="190"/>
          <c:order val="19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ATP'!$C$197:$T$197</c15:sqref>
                  </c15:fullRef>
                </c:ext>
              </c:extLst>
              <c:f>'Yamazumi - ATP'!$D$197:$T$197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9632-4824-8228-0A80F2A8A7DC}"/>
            </c:ext>
          </c:extLst>
        </c:ser>
        <c:ser>
          <c:idx val="191"/>
          <c:order val="19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ATP'!$C$198:$T$198</c15:sqref>
                  </c15:fullRef>
                </c:ext>
              </c:extLst>
              <c:f>'Yamazumi - ATP'!$D$198:$T$198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9632-4824-8228-0A80F2A8A7DC}"/>
            </c:ext>
          </c:extLst>
        </c:ser>
        <c:ser>
          <c:idx val="192"/>
          <c:order val="19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ATP'!$C$199:$T$199</c15:sqref>
                  </c15:fullRef>
                </c:ext>
              </c:extLst>
              <c:f>'Yamazumi - ATP'!$D$199:$T$199</c:f>
              <c:numCache>
                <c:formatCode>h:mm:ss</c:formatCode>
                <c:ptCount val="17"/>
                <c:pt idx="8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9632-4824-8228-0A80F2A8A7DC}"/>
            </c:ext>
          </c:extLst>
        </c:ser>
        <c:ser>
          <c:idx val="193"/>
          <c:order val="19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ATP'!$C$200:$T$200</c15:sqref>
                  </c15:fullRef>
                </c:ext>
              </c:extLst>
              <c:f>'Yamazumi - ATP'!$D$200:$T$200</c:f>
              <c:numCache>
                <c:formatCode>h:mm:ss</c:formatCode>
                <c:ptCount val="17"/>
                <c:pt idx="8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9632-4824-8228-0A80F2A8A7DC}"/>
            </c:ext>
          </c:extLst>
        </c:ser>
        <c:ser>
          <c:idx val="194"/>
          <c:order val="19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ATP'!$C$201:$T$201</c15:sqref>
                  </c15:fullRef>
                </c:ext>
              </c:extLst>
              <c:f>'Yamazumi - ATP'!$D$201:$T$201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9632-4824-8228-0A80F2A8A7DC}"/>
            </c:ext>
          </c:extLst>
        </c:ser>
        <c:ser>
          <c:idx val="195"/>
          <c:order val="19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ATP'!$C$202:$T$202</c15:sqref>
                  </c15:fullRef>
                </c:ext>
              </c:extLst>
              <c:f>'Yamazumi - ATP'!$D$202:$T$202</c:f>
              <c:numCache>
                <c:formatCode>h:mm:ss</c:formatCode>
                <c:ptCount val="17"/>
                <c:pt idx="8">
                  <c:v>3.2407407407407406E-4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9632-4824-8228-0A80F2A8A7DC}"/>
            </c:ext>
          </c:extLst>
        </c:ser>
        <c:ser>
          <c:idx val="196"/>
          <c:order val="19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ATP'!$C$203:$T$203</c15:sqref>
                  </c15:fullRef>
                </c:ext>
              </c:extLst>
              <c:f>'Yamazumi - ATP'!$D$203:$T$203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9632-4824-8228-0A80F2A8A7DC}"/>
            </c:ext>
          </c:extLst>
        </c:ser>
        <c:ser>
          <c:idx val="197"/>
          <c:order val="19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ATP'!$C$204:$T$204</c15:sqref>
                  </c15:fullRef>
                </c:ext>
              </c:extLst>
              <c:f>'Yamazumi - ATP'!$D$204:$T$204</c:f>
              <c:numCache>
                <c:formatCode>h:mm:ss</c:formatCode>
                <c:ptCount val="17"/>
                <c:pt idx="8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9632-4824-8228-0A80F2A8A7DC}"/>
            </c:ext>
          </c:extLst>
        </c:ser>
        <c:ser>
          <c:idx val="198"/>
          <c:order val="19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ATP'!$C$205:$T$205</c15:sqref>
                  </c15:fullRef>
                </c:ext>
              </c:extLst>
              <c:f>'Yamazumi - ATP'!$D$205:$T$205</c:f>
              <c:numCache>
                <c:formatCode>h:mm:ss</c:formatCode>
                <c:ptCount val="17"/>
                <c:pt idx="8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9632-4824-8228-0A80F2A8A7DC}"/>
            </c:ext>
          </c:extLst>
        </c:ser>
        <c:ser>
          <c:idx val="199"/>
          <c:order val="19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ATP'!$C$206:$T$206</c15:sqref>
                  </c15:fullRef>
                </c:ext>
              </c:extLst>
              <c:f>'Yamazumi - ATP'!$D$206:$T$206</c:f>
              <c:numCache>
                <c:formatCode>h:mm:ss</c:formatCode>
                <c:ptCount val="17"/>
                <c:pt idx="8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9632-4824-8228-0A80F2A8A7DC}"/>
            </c:ext>
          </c:extLst>
        </c:ser>
        <c:ser>
          <c:idx val="200"/>
          <c:order val="20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ATP'!$C$207:$T$207</c15:sqref>
                  </c15:fullRef>
                </c:ext>
              </c:extLst>
              <c:f>'Yamazumi - ATP'!$D$207:$T$207</c:f>
              <c:numCache>
                <c:formatCode>h:mm:ss</c:formatCode>
                <c:ptCount val="17"/>
                <c:pt idx="8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9632-4824-8228-0A80F2A8A7DC}"/>
            </c:ext>
          </c:extLst>
        </c:ser>
        <c:ser>
          <c:idx val="201"/>
          <c:order val="20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ATP'!$C$208:$T$208</c15:sqref>
                  </c15:fullRef>
                </c:ext>
              </c:extLst>
              <c:f>'Yamazumi - ATP'!$D$208:$T$208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9632-4824-8228-0A80F2A8A7DC}"/>
            </c:ext>
          </c:extLst>
        </c:ser>
        <c:ser>
          <c:idx val="202"/>
          <c:order val="20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ATP'!$C$209:$T$209</c15:sqref>
                  </c15:fullRef>
                </c:ext>
              </c:extLst>
              <c:f>'Yamazumi - ATP'!$D$209:$T$209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9632-4824-8228-0A80F2A8A7DC}"/>
            </c:ext>
          </c:extLst>
        </c:ser>
        <c:ser>
          <c:idx val="203"/>
          <c:order val="20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ATP'!$C$210:$T$210</c15:sqref>
                  </c15:fullRef>
                </c:ext>
              </c:extLst>
              <c:f>'Yamazumi - ATP'!$D$210:$T$210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9632-4824-8228-0A80F2A8A7DC}"/>
            </c:ext>
          </c:extLst>
        </c:ser>
        <c:ser>
          <c:idx val="204"/>
          <c:order val="20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ATP'!$C$211:$T$211</c15:sqref>
                  </c15:fullRef>
                </c:ext>
              </c:extLst>
              <c:f>'Yamazumi - ATP'!$D$211:$T$211</c:f>
              <c:numCache>
                <c:formatCode>h:mm:ss</c:formatCode>
                <c:ptCount val="17"/>
                <c:pt idx="9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9632-4824-8228-0A80F2A8A7DC}"/>
            </c:ext>
          </c:extLst>
        </c:ser>
        <c:ser>
          <c:idx val="205"/>
          <c:order val="20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ATP'!$C$212:$T$212</c15:sqref>
                  </c15:fullRef>
                </c:ext>
              </c:extLst>
              <c:f>'Yamazumi - ATP'!$D$212:$T$212</c:f>
              <c:numCache>
                <c:formatCode>h:mm:ss</c:formatCode>
                <c:ptCount val="17"/>
                <c:pt idx="9">
                  <c:v>6.5972222222222224E-4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9632-4824-8228-0A80F2A8A7DC}"/>
            </c:ext>
          </c:extLst>
        </c:ser>
        <c:ser>
          <c:idx val="206"/>
          <c:order val="20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ATP'!$C$213:$T$213</c15:sqref>
                  </c15:fullRef>
                </c:ext>
              </c:extLst>
              <c:f>'Yamazumi - ATP'!$D$213:$T$213</c:f>
              <c:numCache>
                <c:formatCode>h:mm:ss</c:formatCode>
                <c:ptCount val="17"/>
                <c:pt idx="9">
                  <c:v>2.5462962962962961E-4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9632-4824-8228-0A80F2A8A7DC}"/>
            </c:ext>
          </c:extLst>
        </c:ser>
        <c:ser>
          <c:idx val="207"/>
          <c:order val="20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ATP'!$C$214:$T$214</c15:sqref>
                  </c15:fullRef>
                </c:ext>
              </c:extLst>
              <c:f>'Yamazumi - ATP'!$D$214:$T$214</c:f>
              <c:numCache>
                <c:formatCode>h:mm:ss</c:formatCode>
                <c:ptCount val="17"/>
                <c:pt idx="9">
                  <c:v>1.0416666666666667E-4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9632-4824-8228-0A80F2A8A7DC}"/>
            </c:ext>
          </c:extLst>
        </c:ser>
        <c:ser>
          <c:idx val="208"/>
          <c:order val="20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ATP'!$C$215:$T$215</c15:sqref>
                  </c15:fullRef>
                </c:ext>
              </c:extLst>
              <c:f>'Yamazumi - ATP'!$D$215:$T$215</c:f>
              <c:numCache>
                <c:formatCode>h:mm:ss</c:formatCode>
                <c:ptCount val="17"/>
                <c:pt idx="9">
                  <c:v>1.1574074074074075E-4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9632-4824-8228-0A80F2A8A7DC}"/>
            </c:ext>
          </c:extLst>
        </c:ser>
        <c:ser>
          <c:idx val="209"/>
          <c:order val="20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ATP'!$C$216:$T$216</c15:sqref>
                  </c15:fullRef>
                </c:ext>
              </c:extLst>
              <c:f>'Yamazumi - ATP'!$D$216:$T$216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632-4824-8228-0A80F2A8A7DC}"/>
            </c:ext>
          </c:extLst>
        </c:ser>
        <c:ser>
          <c:idx val="210"/>
          <c:order val="21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ATP'!$C$217:$T$217</c15:sqref>
                  </c15:fullRef>
                </c:ext>
              </c:extLst>
              <c:f>'Yamazumi - ATP'!$D$217:$T$217</c:f>
              <c:numCache>
                <c:formatCode>h:mm:ss</c:formatCode>
                <c:ptCount val="17"/>
                <c:pt idx="9">
                  <c:v>1.273148148148148E-4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632-4824-8228-0A80F2A8A7DC}"/>
            </c:ext>
          </c:extLst>
        </c:ser>
        <c:ser>
          <c:idx val="211"/>
          <c:order val="21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ATP'!$C$218:$T$218</c15:sqref>
                  </c15:fullRef>
                </c:ext>
              </c:extLst>
              <c:f>'Yamazumi - ATP'!$D$218:$T$218</c:f>
              <c:numCache>
                <c:formatCode>h:mm:ss</c:formatCode>
                <c:ptCount val="17"/>
                <c:pt idx="9">
                  <c:v>8.1018518518518516E-5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9632-4824-8228-0A80F2A8A7DC}"/>
            </c:ext>
          </c:extLst>
        </c:ser>
        <c:ser>
          <c:idx val="212"/>
          <c:order val="21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ATP'!$C$219:$T$219</c15:sqref>
                  </c15:fullRef>
                </c:ext>
              </c:extLst>
              <c:f>'Yamazumi - ATP'!$D$219:$T$219</c:f>
              <c:numCache>
                <c:formatCode>h:mm:ss</c:formatCode>
                <c:ptCount val="17"/>
                <c:pt idx="9">
                  <c:v>3.7037037037037035E-4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9632-4824-8228-0A80F2A8A7DC}"/>
            </c:ext>
          </c:extLst>
        </c:ser>
        <c:ser>
          <c:idx val="213"/>
          <c:order val="21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ATP'!$C$220:$T$220</c15:sqref>
                  </c15:fullRef>
                </c:ext>
              </c:extLst>
              <c:f>'Yamazumi - ATP'!$D$220:$T$220</c:f>
              <c:numCache>
                <c:formatCode>h:mm:ss</c:formatCode>
                <c:ptCount val="17"/>
                <c:pt idx="9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9632-4824-8228-0A80F2A8A7DC}"/>
            </c:ext>
          </c:extLst>
        </c:ser>
        <c:ser>
          <c:idx val="214"/>
          <c:order val="21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ATP'!$C$221:$T$221</c15:sqref>
                  </c15:fullRef>
                </c:ext>
              </c:extLst>
              <c:f>'Yamazumi - ATP'!$D$221:$T$221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9632-4824-8228-0A80F2A8A7DC}"/>
            </c:ext>
          </c:extLst>
        </c:ser>
        <c:ser>
          <c:idx val="215"/>
          <c:order val="21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ATP'!$C$222:$T$222</c15:sqref>
                  </c15:fullRef>
                </c:ext>
              </c:extLst>
              <c:f>'Yamazumi - ATP'!$D$222:$T$222</c:f>
              <c:numCache>
                <c:formatCode>h:mm:ss</c:formatCode>
                <c:ptCount val="17"/>
                <c:pt idx="9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9632-4824-8228-0A80F2A8A7DC}"/>
            </c:ext>
          </c:extLst>
        </c:ser>
        <c:ser>
          <c:idx val="216"/>
          <c:order val="21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ATP'!$C$223:$T$223</c15:sqref>
                  </c15:fullRef>
                </c:ext>
              </c:extLst>
              <c:f>'Yamazumi - ATP'!$D$223:$T$223</c:f>
              <c:numCache>
                <c:formatCode>h:mm:ss</c:formatCode>
                <c:ptCount val="17"/>
                <c:pt idx="9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9632-4824-8228-0A80F2A8A7DC}"/>
            </c:ext>
          </c:extLst>
        </c:ser>
        <c:ser>
          <c:idx val="217"/>
          <c:order val="217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ATP'!$C$224:$T$224</c15:sqref>
                  </c15:fullRef>
                </c:ext>
              </c:extLst>
              <c:f>'Yamazumi - ATP'!$D$224:$T$224</c:f>
              <c:numCache>
                <c:formatCode>h:mm:ss</c:formatCode>
                <c:ptCount val="17"/>
                <c:pt idx="9">
                  <c:v>1.5046296296296297E-4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9632-4824-8228-0A80F2A8A7DC}"/>
            </c:ext>
          </c:extLst>
        </c:ser>
        <c:ser>
          <c:idx val="218"/>
          <c:order val="21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ATP'!$C$225:$T$225</c15:sqref>
                  </c15:fullRef>
                </c:ext>
              </c:extLst>
              <c:f>'Yamazumi - ATP'!$D$225:$T$225</c:f>
              <c:numCache>
                <c:formatCode>h:mm:ss</c:formatCode>
                <c:ptCount val="17"/>
                <c:pt idx="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9632-4824-8228-0A80F2A8A7DC}"/>
            </c:ext>
          </c:extLst>
        </c:ser>
        <c:ser>
          <c:idx val="219"/>
          <c:order val="219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ATP'!$C$226:$T$226</c15:sqref>
                  </c15:fullRef>
                </c:ext>
              </c:extLst>
              <c:f>'Yamazumi - ATP'!$D$226:$T$226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9632-4824-8228-0A80F2A8A7DC}"/>
            </c:ext>
          </c:extLst>
        </c:ser>
        <c:ser>
          <c:idx val="220"/>
          <c:order val="22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ATP'!$C$227:$T$227</c15:sqref>
                  </c15:fullRef>
                </c:ext>
              </c:extLst>
              <c:f>'Yamazumi - ATP'!$D$227:$T$227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9632-4824-8228-0A80F2A8A7DC}"/>
            </c:ext>
          </c:extLst>
        </c:ser>
        <c:ser>
          <c:idx val="221"/>
          <c:order val="22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ATP'!$C$228:$T$228</c15:sqref>
                  </c15:fullRef>
                </c:ext>
              </c:extLst>
              <c:f>'Yamazumi - ATP'!$D$228:$T$228</c:f>
              <c:numCache>
                <c:formatCode>h:mm:ss</c:formatCode>
                <c:ptCount val="17"/>
                <c:pt idx="10">
                  <c:v>1.3888888888888889E-4</c:v>
                </c:pt>
                <c:pt idx="11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9632-4824-8228-0A80F2A8A7DC}"/>
            </c:ext>
          </c:extLst>
        </c:ser>
        <c:ser>
          <c:idx val="222"/>
          <c:order val="22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ATP'!$C$229:$T$229</c15:sqref>
                  </c15:fullRef>
                </c:ext>
              </c:extLst>
              <c:f>'Yamazumi - ATP'!$D$229:$T$229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9632-4824-8228-0A80F2A8A7DC}"/>
            </c:ext>
          </c:extLst>
        </c:ser>
        <c:ser>
          <c:idx val="223"/>
          <c:order val="22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ATP'!$C$230:$T$230</c15:sqref>
                  </c15:fullRef>
                </c:ext>
              </c:extLst>
              <c:f>'Yamazumi - ATP'!$D$230:$T$230</c:f>
              <c:numCache>
                <c:formatCode>h:mm:ss</c:formatCode>
                <c:ptCount val="17"/>
                <c:pt idx="10">
                  <c:v>4.6296296296296294E-5</c:v>
                </c:pt>
                <c:pt idx="11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9632-4824-8228-0A80F2A8A7DC}"/>
            </c:ext>
          </c:extLst>
        </c:ser>
        <c:ser>
          <c:idx val="224"/>
          <c:order val="224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ATP'!$C$231:$T$231</c15:sqref>
                  </c15:fullRef>
                </c:ext>
              </c:extLst>
              <c:f>'Yamazumi - ATP'!$D$231:$T$231</c:f>
              <c:numCache>
                <c:formatCode>h:mm:ss</c:formatCode>
                <c:ptCount val="17"/>
                <c:pt idx="10">
                  <c:v>5.7870370370370373E-5</c:v>
                </c:pt>
                <c:pt idx="11">
                  <c:v>5.7870370370370373E-5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9632-4824-8228-0A80F2A8A7DC}"/>
            </c:ext>
          </c:extLst>
        </c:ser>
        <c:ser>
          <c:idx val="225"/>
          <c:order val="22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ATP'!$C$232:$T$232</c15:sqref>
                  </c15:fullRef>
                </c:ext>
              </c:extLst>
              <c:f>'Yamazumi - ATP'!$D$232:$T$232</c:f>
              <c:numCache>
                <c:formatCode>h:mm:ss</c:formatCode>
                <c:ptCount val="17"/>
                <c:pt idx="10">
                  <c:v>1.8518518518518519E-3</c:v>
                </c:pt>
                <c:pt idx="11">
                  <c:v>1.8518518518518519E-3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9632-4824-8228-0A80F2A8A7DC}"/>
            </c:ext>
          </c:extLst>
        </c:ser>
        <c:ser>
          <c:idx val="226"/>
          <c:order val="226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ATP'!$C$233:$T$233</c15:sqref>
                  </c15:fullRef>
                </c:ext>
              </c:extLst>
              <c:f>'Yamazumi - ATP'!$D$233:$T$233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9632-4824-8228-0A80F2A8A7DC}"/>
            </c:ext>
          </c:extLst>
        </c:ser>
        <c:ser>
          <c:idx val="227"/>
          <c:order val="22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ATP'!$C$234:$T$234</c15:sqref>
                  </c15:fullRef>
                </c:ext>
              </c:extLst>
              <c:f>'Yamazumi - ATP'!$D$234:$T$234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9632-4824-8228-0A80F2A8A7DC}"/>
            </c:ext>
          </c:extLst>
        </c:ser>
        <c:ser>
          <c:idx val="228"/>
          <c:order val="22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ATP'!$C$235:$T$235</c15:sqref>
                  </c15:fullRef>
                </c:ext>
              </c:extLst>
              <c:f>'Yamazumi - ATP'!$D$235:$T$235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9632-4824-8228-0A80F2A8A7DC}"/>
            </c:ext>
          </c:extLst>
        </c:ser>
        <c:ser>
          <c:idx val="229"/>
          <c:order val="22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ATP'!$C$236:$T$236</c15:sqref>
                  </c15:fullRef>
                </c:ext>
              </c:extLst>
              <c:f>'Yamazumi - ATP'!$D$236:$T$236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9632-4824-8228-0A80F2A8A7DC}"/>
            </c:ext>
          </c:extLst>
        </c:ser>
        <c:ser>
          <c:idx val="230"/>
          <c:order val="23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ATP'!$C$237:$T$237</c15:sqref>
                  </c15:fullRef>
                </c:ext>
              </c:extLst>
              <c:f>'Yamazumi - ATP'!$D$237:$T$237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9632-4824-8228-0A80F2A8A7DC}"/>
            </c:ext>
          </c:extLst>
        </c:ser>
        <c:ser>
          <c:idx val="231"/>
          <c:order val="23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ATP'!$C$238:$T$238</c15:sqref>
                  </c15:fullRef>
                </c:ext>
              </c:extLst>
              <c:f>'Yamazumi - ATP'!$D$238:$T$238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9632-4824-8228-0A80F2A8A7DC}"/>
            </c:ext>
          </c:extLst>
        </c:ser>
        <c:ser>
          <c:idx val="232"/>
          <c:order val="23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ATP'!$C$239:$T$239</c15:sqref>
                  </c15:fullRef>
                </c:ext>
              </c:extLst>
              <c:f>'Yamazumi - ATP'!$D$239:$T$239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9632-4824-8228-0A80F2A8A7DC}"/>
            </c:ext>
          </c:extLst>
        </c:ser>
        <c:ser>
          <c:idx val="233"/>
          <c:order val="23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ATP'!$C$240:$T$240</c15:sqref>
                  </c15:fullRef>
                </c:ext>
              </c:extLst>
              <c:f>'Yamazumi - ATP'!$D$240:$T$240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9632-4824-8228-0A80F2A8A7DC}"/>
            </c:ext>
          </c:extLst>
        </c:ser>
        <c:ser>
          <c:idx val="234"/>
          <c:order val="23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ATP'!$C$241:$T$241</c15:sqref>
                  </c15:fullRef>
                </c:ext>
              </c:extLst>
              <c:f>'Yamazumi - ATP'!$D$241:$T$241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9632-4824-8228-0A80F2A8A7DC}"/>
            </c:ext>
          </c:extLst>
        </c:ser>
        <c:ser>
          <c:idx val="235"/>
          <c:order val="23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ATP'!$C$242:$T$242</c15:sqref>
                  </c15:fullRef>
                </c:ext>
              </c:extLst>
              <c:f>'Yamazumi - ATP'!$D$242:$T$242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9632-4824-8228-0A80F2A8A7DC}"/>
            </c:ext>
          </c:extLst>
        </c:ser>
        <c:ser>
          <c:idx val="236"/>
          <c:order val="23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ATP'!$C$243:$T$243</c15:sqref>
                  </c15:fullRef>
                </c:ext>
              </c:extLst>
              <c:f>'Yamazumi - ATP'!$D$243:$T$243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9632-4824-8228-0A80F2A8A7DC}"/>
            </c:ext>
          </c:extLst>
        </c:ser>
        <c:ser>
          <c:idx val="237"/>
          <c:order val="23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ATP'!$C$244:$T$244</c15:sqref>
                  </c15:fullRef>
                </c:ext>
              </c:extLst>
              <c:f>'Yamazumi - ATP'!$D$244:$T$244</c:f>
              <c:numCache>
                <c:formatCode>h:mm:ss</c:formatCode>
                <c:ptCount val="17"/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9632-4824-8228-0A80F2A8A7DC}"/>
            </c:ext>
          </c:extLst>
        </c:ser>
        <c:ser>
          <c:idx val="238"/>
          <c:order val="238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ATP'!$C$245:$T$245</c15:sqref>
                  </c15:fullRef>
                </c:ext>
              </c:extLst>
              <c:f>'Yamazumi - ATP'!$D$245:$T$245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9632-4824-8228-0A80F2A8A7DC}"/>
            </c:ext>
          </c:extLst>
        </c:ser>
        <c:ser>
          <c:idx val="239"/>
          <c:order val="23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ATP'!$C$246:$T$246</c15:sqref>
                  </c15:fullRef>
                </c:ext>
              </c:extLst>
              <c:f>'Yamazumi - ATP'!$D$246:$T$246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9632-4824-8228-0A80F2A8A7DC}"/>
            </c:ext>
          </c:extLst>
        </c:ser>
        <c:ser>
          <c:idx val="240"/>
          <c:order val="24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ATP'!$C$247:$T$247</c15:sqref>
                  </c15:fullRef>
                </c:ext>
              </c:extLst>
              <c:f>'Yamazumi - ATP'!$D$247:$T$247</c:f>
              <c:numCache>
                <c:formatCode>h:mm:ss</c:formatCode>
                <c:ptCount val="17"/>
                <c:pt idx="12">
                  <c:v>9.2592592592592588E-5</c:v>
                </c:pt>
                <c:pt idx="13">
                  <c:v>9.2592592592592588E-5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9632-4824-8228-0A80F2A8A7DC}"/>
            </c:ext>
          </c:extLst>
        </c:ser>
        <c:ser>
          <c:idx val="241"/>
          <c:order val="24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ATP'!$C$248:$T$248</c15:sqref>
                  </c15:fullRef>
                </c:ext>
              </c:extLst>
              <c:f>'Yamazumi - ATP'!$D$248:$T$248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9632-4824-8228-0A80F2A8A7DC}"/>
            </c:ext>
          </c:extLst>
        </c:ser>
        <c:ser>
          <c:idx val="242"/>
          <c:order val="24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ATP'!$C$249:$T$249</c15:sqref>
                  </c15:fullRef>
                </c:ext>
              </c:extLst>
              <c:f>'Yamazumi - ATP'!$D$249:$T$249</c:f>
              <c:numCache>
                <c:formatCode>h:mm:ss</c:formatCode>
                <c:ptCount val="17"/>
                <c:pt idx="12">
                  <c:v>4.6296296296296294E-5</c:v>
                </c:pt>
                <c:pt idx="13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9632-4824-8228-0A80F2A8A7DC}"/>
            </c:ext>
          </c:extLst>
        </c:ser>
        <c:ser>
          <c:idx val="243"/>
          <c:order val="24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ATP'!$C$250:$T$250</c15:sqref>
                  </c15:fullRef>
                </c:ext>
              </c:extLst>
              <c:f>'Yamazumi - ATP'!$D$250:$T$250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9632-4824-8228-0A80F2A8A7DC}"/>
            </c:ext>
          </c:extLst>
        </c:ser>
        <c:ser>
          <c:idx val="244"/>
          <c:order val="24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ATP'!$C$251:$T$251</c15:sqref>
                  </c15:fullRef>
                </c:ext>
              </c:extLst>
              <c:f>'Yamazumi - ATP'!$D$251:$T$251</c:f>
              <c:numCache>
                <c:formatCode>h:mm:ss</c:formatCode>
                <c:ptCount val="17"/>
                <c:pt idx="12">
                  <c:v>6.9444444444444444E-5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9632-4824-8228-0A80F2A8A7DC}"/>
            </c:ext>
          </c:extLst>
        </c:ser>
        <c:ser>
          <c:idx val="245"/>
          <c:order val="245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ATP'!$C$252:$T$252</c15:sqref>
                  </c15:fullRef>
                </c:ext>
              </c:extLst>
              <c:f>'Yamazumi - ATP'!$D$252:$T$252</c:f>
              <c:numCache>
                <c:formatCode>h:mm:ss</c:formatCode>
                <c:ptCount val="17"/>
                <c:pt idx="12">
                  <c:v>3.4953703703703705E-3</c:v>
                </c:pt>
                <c:pt idx="13">
                  <c:v>3.4953703703703705E-3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9632-4824-8228-0A80F2A8A7DC}"/>
            </c:ext>
          </c:extLst>
        </c:ser>
        <c:ser>
          <c:idx val="246"/>
          <c:order val="246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ATP'!$C$253:$T$253</c15:sqref>
                  </c15:fullRef>
                </c:ext>
              </c:extLst>
              <c:f>'Yamazumi - ATP'!$D$253:$T$253</c:f>
              <c:numCache>
                <c:formatCode>h:mm:ss</c:formatCode>
                <c:ptCount val="17"/>
                <c:pt idx="12">
                  <c:v>3.4722222222222222E-5</c:v>
                </c:pt>
                <c:pt idx="13">
                  <c:v>3.4722222222222222E-5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9632-4824-8228-0A80F2A8A7DC}"/>
            </c:ext>
          </c:extLst>
        </c:ser>
        <c:ser>
          <c:idx val="247"/>
          <c:order val="247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ATP'!$C$254:$T$254</c15:sqref>
                  </c15:fullRef>
                </c:ext>
              </c:extLst>
              <c:f>'Yamazumi - ATP'!$D$254:$T$254</c:f>
              <c:numCache>
                <c:formatCode>h:mm:ss</c:formatCode>
                <c:ptCount val="17"/>
                <c:pt idx="12">
                  <c:v>1.3888888888888889E-4</c:v>
                </c:pt>
                <c:pt idx="13">
                  <c:v>1.3888888888888889E-4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9632-4824-8228-0A80F2A8A7DC}"/>
            </c:ext>
          </c:extLst>
        </c:ser>
        <c:ser>
          <c:idx val="248"/>
          <c:order val="248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ATP'!$C$255:$T$255</c15:sqref>
                  </c15:fullRef>
                </c:ext>
              </c:extLst>
              <c:f>'Yamazumi - ATP'!$D$255:$T$255</c:f>
              <c:numCache>
                <c:formatCode>h:mm:ss</c:formatCode>
                <c:ptCount val="17"/>
                <c:pt idx="14">
                  <c:v>6.4814814814814813E-4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9632-4824-8228-0A80F2A8A7DC}"/>
            </c:ext>
          </c:extLst>
        </c:ser>
        <c:ser>
          <c:idx val="249"/>
          <c:order val="249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ATP'!$C$256:$T$256</c15:sqref>
                  </c15:fullRef>
                </c:ext>
              </c:extLst>
              <c:f>'Yamazumi - ATP'!$D$256:$T$256</c:f>
              <c:numCache>
                <c:formatCode>h:mm:ss</c:formatCode>
                <c:ptCount val="17"/>
                <c:pt idx="14">
                  <c:v>2.5347222222222221E-3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9632-4824-8228-0A80F2A8A7DC}"/>
            </c:ext>
          </c:extLst>
        </c:ser>
        <c:ser>
          <c:idx val="250"/>
          <c:order val="25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ATP'!$C$257:$T$257</c15:sqref>
                  </c15:fullRef>
                </c:ext>
              </c:extLst>
              <c:f>'Yamazumi - ATP'!$D$257:$T$257</c:f>
              <c:numCache>
                <c:formatCode>h:mm:ss</c:formatCode>
                <c:ptCount val="17"/>
                <c:pt idx="15">
                  <c:v>3.0787037037037037E-3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9632-4824-8228-0A80F2A8A7DC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CF7-4624-838C-B64DA758694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'Yamazumi - ATP'!$C$6:$T$6</c15:sqref>
                  </c15:fullRef>
                </c:ext>
              </c:extLst>
              <c:f>'Yamazumi - ATP'!$D$6:$T$6</c:f>
              <c:strCache>
                <c:ptCount val="17"/>
                <c:pt idx="0">
                  <c:v>Arrefec.</c:v>
                </c:pt>
                <c:pt idx="1">
                  <c:v>Diesel</c:v>
                </c:pt>
                <c:pt idx="2">
                  <c:v>Reaperto</c:v>
                </c:pt>
                <c:pt idx="3">
                  <c:v>5ª Roda</c:v>
                </c:pt>
                <c:pt idx="4">
                  <c:v>Estepe</c:v>
                </c:pt>
                <c:pt idx="5">
                  <c:v>Pneu LD</c:v>
                </c:pt>
                <c:pt idx="6">
                  <c:v>Pneu LE</c:v>
                </c:pt>
                <c:pt idx="7">
                  <c:v>Aperto LD</c:v>
                </c:pt>
                <c:pt idx="8">
                  <c:v>Aperto LE</c:v>
                </c:pt>
                <c:pt idx="9">
                  <c:v>Grade</c:v>
                </c:pt>
                <c:pt idx="10">
                  <c:v>Mecânica 1</c:v>
                </c:pt>
                <c:pt idx="11">
                  <c:v>Mecânica 2</c:v>
                </c:pt>
                <c:pt idx="12">
                  <c:v>Elétrica 1 </c:v>
                </c:pt>
                <c:pt idx="13">
                  <c:v>Elétrica 2</c:v>
                </c:pt>
                <c:pt idx="14">
                  <c:v>Controle </c:v>
                </c:pt>
                <c:pt idx="15">
                  <c:v>Motorista</c:v>
                </c:pt>
                <c:pt idx="16">
                  <c:v>Quis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ATP'!$C$258:$T$258</c15:sqref>
                  </c15:fullRef>
                </c:ext>
              </c:extLst>
              <c:f>'Yamazumi - ATP'!$D$258:$T$258</c:f>
              <c:numCache>
                <c:formatCode>h:mm:ss</c:formatCode>
                <c:ptCount val="17"/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9632-4824-8228-0A80F2A8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65903"/>
        <c:axId val="1224080095"/>
      </c:barChart>
      <c:lineChart>
        <c:grouping val="standard"/>
        <c:varyColors val="0"/>
        <c:ser>
          <c:idx val="252"/>
          <c:order val="252"/>
          <c:tx>
            <c:strRef>
              <c:f>'Yamazumi - ATP'!$C$270</c:f>
              <c:strCache>
                <c:ptCount val="1"/>
                <c:pt idx="0">
                  <c:v>Takt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Arrefec.</c:v>
              </c:pt>
              <c:pt idx="1">
                <c:v>Diesel</c:v>
              </c:pt>
              <c:pt idx="2">
                <c:v>Reaperto</c:v>
              </c:pt>
              <c:pt idx="3">
                <c:v>5ª Roda</c:v>
              </c:pt>
              <c:pt idx="4">
                <c:v>Estepe</c:v>
              </c:pt>
              <c:pt idx="5">
                <c:v>Pneu LD</c:v>
              </c:pt>
              <c:pt idx="6">
                <c:v>Pneu LE</c:v>
              </c:pt>
              <c:pt idx="7">
                <c:v>Aperto LD</c:v>
              </c:pt>
              <c:pt idx="8">
                <c:v>Aperto LE</c:v>
              </c:pt>
              <c:pt idx="9">
                <c:v>Grade</c:v>
              </c:pt>
              <c:pt idx="10">
                <c:v>Mecânica 1</c:v>
              </c:pt>
              <c:pt idx="11">
                <c:v>Mecânica 2</c:v>
              </c:pt>
              <c:pt idx="12">
                <c:v>Elétrica 1 </c:v>
              </c:pt>
              <c:pt idx="13">
                <c:v>Elétrica 2</c:v>
              </c:pt>
              <c:pt idx="14">
                <c:v>Controle </c:v>
              </c:pt>
              <c:pt idx="15">
                <c:v>Motorista</c:v>
              </c:pt>
              <c:pt idx="16">
                <c:v>Quis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'Yamazumi - ATP'!$D$270:$T$270</c15:sqref>
                  </c15:fullRef>
                </c:ext>
              </c:extLst>
              <c:f>'Yamazumi - ATP'!$E$270:$T$270</c:f>
              <c:numCache>
                <c:formatCode>h:mm:ss</c:formatCode>
                <c:ptCount val="16"/>
                <c:pt idx="0">
                  <c:v>3.8194444444444443E-3</c:v>
                </c:pt>
                <c:pt idx="1">
                  <c:v>3.8194444444444443E-3</c:v>
                </c:pt>
                <c:pt idx="2">
                  <c:v>3.8194444444444443E-3</c:v>
                </c:pt>
                <c:pt idx="3">
                  <c:v>3.8194444444444443E-3</c:v>
                </c:pt>
                <c:pt idx="4">
                  <c:v>3.8194444444444443E-3</c:v>
                </c:pt>
                <c:pt idx="5">
                  <c:v>3.8194444444444443E-3</c:v>
                </c:pt>
                <c:pt idx="6">
                  <c:v>3.8194444444444443E-3</c:v>
                </c:pt>
                <c:pt idx="7">
                  <c:v>3.8194444444444443E-3</c:v>
                </c:pt>
                <c:pt idx="8">
                  <c:v>3.8194444444444443E-3</c:v>
                </c:pt>
                <c:pt idx="9">
                  <c:v>3.8194444444444443E-3</c:v>
                </c:pt>
                <c:pt idx="10">
                  <c:v>3.8194444444444443E-3</c:v>
                </c:pt>
                <c:pt idx="11">
                  <c:v>3.8194444444444443E-3</c:v>
                </c:pt>
                <c:pt idx="12">
                  <c:v>3.8194444444444443E-3</c:v>
                </c:pt>
                <c:pt idx="13">
                  <c:v>3.8194444444444443E-3</c:v>
                </c:pt>
                <c:pt idx="14">
                  <c:v>3.8194444444444443E-3</c:v>
                </c:pt>
                <c:pt idx="15">
                  <c:v>3.8194444444444443E-3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9632-4824-8228-0A80F2A8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5903"/>
        <c:axId val="1224080095"/>
      </c:lineChart>
      <c:catAx>
        <c:axId val="1403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080095"/>
        <c:crosses val="autoZero"/>
        <c:auto val="1"/>
        <c:lblAlgn val="ctr"/>
        <c:lblOffset val="100"/>
        <c:noMultiLvlLbl val="0"/>
      </c:catAx>
      <c:valAx>
        <c:axId val="1224080095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9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ATP'!$D$6</c:f>
              <c:strCache>
                <c:ptCount val="1"/>
                <c:pt idx="0">
                  <c:v>Arrefec.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38-47DD-B47B-7CCE6AAB580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0D38-47DD-B47B-7CCE6AAB580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D38-47DD-B47B-7CCE6AAB5804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ATP'!$D$266:$D$268</c:f>
              <c:numCache>
                <c:formatCode>h:mm:ss</c:formatCode>
                <c:ptCount val="3"/>
                <c:pt idx="0">
                  <c:v>1.1342592592592591E-3</c:v>
                </c:pt>
                <c:pt idx="1">
                  <c:v>0</c:v>
                </c:pt>
                <c:pt idx="2">
                  <c:v>2.685185185185185E-3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38-47DD-B47B-7CCE6AAB58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Accelo'!$I$6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74D-4AB9-94A5-22E13D6EC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74D-4AB9-94A5-22E13D6ECDD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74D-4AB9-94A5-22E13D6ECDD5}"/>
              </c:ext>
            </c:extLst>
          </c:dPt>
          <c:dLbls>
            <c:delete val="1"/>
          </c:dLbls>
          <c:cat>
            <c:strRef>
              <c:f>'Yamazumi - Accelo'!$C$261:$C$263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Accelo'!$N$261:$N$263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D-4AB9-94A5-22E13D6ECD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ATP'!$E$6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B5A-4861-8882-5DEDC5EA2C78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ATP'!$E$266:$E$268</c:f>
              <c:numCache>
                <c:formatCode>h:mm:ss</c:formatCode>
                <c:ptCount val="3"/>
                <c:pt idx="0">
                  <c:v>1.6087962962962961E-3</c:v>
                </c:pt>
                <c:pt idx="1">
                  <c:v>0</c:v>
                </c:pt>
                <c:pt idx="2">
                  <c:v>2.1643518518518518E-3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A-4861-8882-5DEDC5EA2C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ATP'!$H$6</c:f>
              <c:strCache>
                <c:ptCount val="1"/>
                <c:pt idx="0">
                  <c:v>Estepe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F876-4AEE-9FD3-146EB61DBE11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ATP'!$F$266:$F$268</c:f>
              <c:numCache>
                <c:formatCode>h:mm:ss</c:formatCode>
                <c:ptCount val="3"/>
                <c:pt idx="0">
                  <c:v>5.8796296296296305E-3</c:v>
                </c:pt>
                <c:pt idx="1">
                  <c:v>0</c:v>
                </c:pt>
                <c:pt idx="2">
                  <c:v>5.6712962962962967E-4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6-4AEE-9FD3-146EB61DBE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456-40AC-A379-EE5ACA1695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456-40AC-A379-EE5ACA1695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56-40AC-A379-EE5ACA1695E3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ATP'!$I$266:$I$268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6-40AC-A379-EE5ACA1695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1C3-4B00-B690-DAB8A20C387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1C3-4B00-B690-DAB8A20C387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1C3-4B00-B690-DAB8A20C387A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ATP'!$J$266:$J$268</c:f>
              <c:numCache>
                <c:formatCode>h:mm:ss</c:formatCode>
                <c:ptCount val="3"/>
                <c:pt idx="0">
                  <c:v>2.0138888888888888E-3</c:v>
                </c:pt>
                <c:pt idx="1">
                  <c:v>0</c:v>
                </c:pt>
                <c:pt idx="2">
                  <c:v>9.4907407407407408E-4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3-4B00-B690-DAB8A20C38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31A0-43C0-998F-F44E8B7BCEE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31A0-43C0-998F-F44E8B7BCEE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1A0-43C0-998F-F44E8B7BCEEE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ATP'!$K$266:$K$268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A0-43C0-998F-F44E8B7BCE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463-43ED-B981-824ADAFFD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463-43ED-B981-824ADAFFDB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463-43ED-B981-824ADAFFDBB6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ATP'!$L$266:$L$268</c:f>
              <c:numCache>
                <c:formatCode>h:mm:ss</c:formatCode>
                <c:ptCount val="3"/>
                <c:pt idx="0">
                  <c:v>2.8472222222222219E-3</c:v>
                </c:pt>
                <c:pt idx="1">
                  <c:v>0</c:v>
                </c:pt>
                <c:pt idx="2">
                  <c:v>8.9120370370370384E-4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3-43ED-B981-824ADAFFDB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8CD1-47F5-819E-528647659F3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CD1-47F5-819E-528647659F3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CD1-47F5-819E-528647659F3F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ATP'!$M$266:$M$268</c:f>
              <c:numCache>
                <c:formatCode>h:mm:ss</c:formatCode>
                <c:ptCount val="3"/>
                <c:pt idx="0">
                  <c:v>1.9328703703703702E-3</c:v>
                </c:pt>
                <c:pt idx="1">
                  <c:v>0</c:v>
                </c:pt>
                <c:pt idx="2">
                  <c:v>7.291666666666667E-4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D1-47F5-819E-528647659F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70C3-4D0A-AC2E-54910B421EC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0C3-4D0A-AC2E-54910B421EC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0C3-4D0A-AC2E-54910B421EC5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ATP'!$N$266:$N$268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3-4D0A-AC2E-54910B421E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CAC-46A8-BA08-D6F9EB4A6CE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CAC-46A8-BA08-D6F9EB4A6CE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ECAC-46A8-BA08-D6F9EB4A6CEC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ATP'!$O$266:$O$268</c:f>
              <c:numCache>
                <c:formatCode>h:mm:ss</c:formatCode>
                <c:ptCount val="3"/>
                <c:pt idx="0">
                  <c:v>2.4305555555555555E-4</c:v>
                </c:pt>
                <c:pt idx="1">
                  <c:v>0</c:v>
                </c:pt>
                <c:pt idx="2">
                  <c:v>2.0023148148148148E-3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AC-46A8-BA08-D6F9EB4A6C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'Yamazumi - ATP'!$I$6</c:f>
              <c:strCache>
                <c:ptCount val="1"/>
                <c:pt idx="0">
                  <c:v>Pneu LD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A8B2-424F-811C-7FBDE87A1C2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8B2-424F-811C-7FBDE87A1C2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8B2-424F-811C-7FBDE87A1C2E}"/>
              </c:ext>
            </c:extLst>
          </c:dPt>
          <c:dLbls>
            <c:delete val="1"/>
          </c:dLbls>
          <c:cat>
            <c:strRef>
              <c:f>'Yamazumi - ATP'!$C$266:$C$268</c:f>
              <c:strCache>
                <c:ptCount val="3"/>
                <c:pt idx="0">
                  <c:v>Agrega</c:v>
                </c:pt>
                <c:pt idx="1">
                  <c:v>Necessário</c:v>
                </c:pt>
                <c:pt idx="2">
                  <c:v>Não agrega</c:v>
                </c:pt>
              </c:strCache>
            </c:strRef>
          </c:cat>
          <c:val>
            <c:numRef>
              <c:f>'Yamazumi - ATP'!$P$266:$P$268</c:f>
              <c:numCache>
                <c:formatCode>h:mm:ss</c:formatCode>
                <c:ptCount val="3"/>
                <c:pt idx="0">
                  <c:v>3.5416666666666669E-3</c:v>
                </c:pt>
                <c:pt idx="1">
                  <c:v>0</c:v>
                </c:pt>
                <c:pt idx="2">
                  <c:v>6.2500000000000001E-4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2-424F-811C-7FBDE87A1C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4.xml"/><Relationship Id="rId21" Type="http://schemas.openxmlformats.org/officeDocument/2006/relationships/chart" Target="../charts/chart19.xml"/><Relationship Id="rId34" Type="http://schemas.openxmlformats.org/officeDocument/2006/relationships/chart" Target="../charts/chart3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3.xml"/><Relationship Id="rId33" Type="http://schemas.openxmlformats.org/officeDocument/2006/relationships/chart" Target="../charts/chart3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8.xml"/><Relationship Id="rId29" Type="http://schemas.openxmlformats.org/officeDocument/2006/relationships/chart" Target="../charts/chart27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2.xml"/><Relationship Id="rId32" Type="http://schemas.openxmlformats.org/officeDocument/2006/relationships/chart" Target="../charts/chart30.xml"/><Relationship Id="rId37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1.xml"/><Relationship Id="rId28" Type="http://schemas.openxmlformats.org/officeDocument/2006/relationships/chart" Target="../charts/chart26.xml"/><Relationship Id="rId36" Type="http://schemas.openxmlformats.org/officeDocument/2006/relationships/chart" Target="../charts/chart34.xml"/><Relationship Id="rId10" Type="http://schemas.openxmlformats.org/officeDocument/2006/relationships/chart" Target="../charts/chart9.xml"/><Relationship Id="rId19" Type="http://schemas.openxmlformats.org/officeDocument/2006/relationships/image" Target="../media/image2.png"/><Relationship Id="rId31" Type="http://schemas.openxmlformats.org/officeDocument/2006/relationships/chart" Target="../charts/chart2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0.xml"/><Relationship Id="rId27" Type="http://schemas.openxmlformats.org/officeDocument/2006/relationships/chart" Target="../charts/chart25.xml"/><Relationship Id="rId30" Type="http://schemas.openxmlformats.org/officeDocument/2006/relationships/chart" Target="../charts/chart28.xml"/><Relationship Id="rId35" Type="http://schemas.openxmlformats.org/officeDocument/2006/relationships/chart" Target="../charts/chart33.xml"/><Relationship Id="rId8" Type="http://schemas.openxmlformats.org/officeDocument/2006/relationships/chart" Target="../charts/chart7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26" Type="http://schemas.openxmlformats.org/officeDocument/2006/relationships/chart" Target="../charts/chart59.xml"/><Relationship Id="rId21" Type="http://schemas.openxmlformats.org/officeDocument/2006/relationships/chart" Target="../charts/chart54.xml"/><Relationship Id="rId34" Type="http://schemas.openxmlformats.org/officeDocument/2006/relationships/chart" Target="../charts/chart6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5" Type="http://schemas.openxmlformats.org/officeDocument/2006/relationships/chart" Target="../charts/chart58.xml"/><Relationship Id="rId33" Type="http://schemas.openxmlformats.org/officeDocument/2006/relationships/chart" Target="../charts/chart66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image" Target="../media/image1.png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24" Type="http://schemas.openxmlformats.org/officeDocument/2006/relationships/chart" Target="../charts/chart57.xml"/><Relationship Id="rId32" Type="http://schemas.openxmlformats.org/officeDocument/2006/relationships/chart" Target="../charts/chart65.xml"/><Relationship Id="rId37" Type="http://schemas.openxmlformats.org/officeDocument/2006/relationships/chart" Target="../charts/chart70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36" Type="http://schemas.openxmlformats.org/officeDocument/2006/relationships/chart" Target="../charts/chart69.xml"/><Relationship Id="rId10" Type="http://schemas.openxmlformats.org/officeDocument/2006/relationships/chart" Target="../charts/chart44.xml"/><Relationship Id="rId19" Type="http://schemas.openxmlformats.org/officeDocument/2006/relationships/image" Target="../media/image2.png"/><Relationship Id="rId31" Type="http://schemas.openxmlformats.org/officeDocument/2006/relationships/chart" Target="../charts/chart6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Relationship Id="rId35" Type="http://schemas.openxmlformats.org/officeDocument/2006/relationships/chart" Target="../charts/chart68.xml"/><Relationship Id="rId8" Type="http://schemas.openxmlformats.org/officeDocument/2006/relationships/chart" Target="../charts/chart42.xml"/><Relationship Id="rId3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2.xml"/><Relationship Id="rId18" Type="http://schemas.openxmlformats.org/officeDocument/2006/relationships/chart" Target="../charts/chart87.xml"/><Relationship Id="rId26" Type="http://schemas.openxmlformats.org/officeDocument/2006/relationships/chart" Target="../charts/chart94.xml"/><Relationship Id="rId21" Type="http://schemas.openxmlformats.org/officeDocument/2006/relationships/chart" Target="../charts/chart89.xml"/><Relationship Id="rId34" Type="http://schemas.openxmlformats.org/officeDocument/2006/relationships/chart" Target="../charts/chart10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17" Type="http://schemas.openxmlformats.org/officeDocument/2006/relationships/chart" Target="../charts/chart86.xml"/><Relationship Id="rId25" Type="http://schemas.openxmlformats.org/officeDocument/2006/relationships/chart" Target="../charts/chart93.xml"/><Relationship Id="rId33" Type="http://schemas.openxmlformats.org/officeDocument/2006/relationships/chart" Target="../charts/chart101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20" Type="http://schemas.openxmlformats.org/officeDocument/2006/relationships/chart" Target="../charts/chart88.xml"/><Relationship Id="rId29" Type="http://schemas.openxmlformats.org/officeDocument/2006/relationships/chart" Target="../charts/chart97.xml"/><Relationship Id="rId1" Type="http://schemas.openxmlformats.org/officeDocument/2006/relationships/image" Target="../media/image1.png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24" Type="http://schemas.openxmlformats.org/officeDocument/2006/relationships/chart" Target="../charts/chart92.xml"/><Relationship Id="rId32" Type="http://schemas.openxmlformats.org/officeDocument/2006/relationships/chart" Target="../charts/chart100.xml"/><Relationship Id="rId37" Type="http://schemas.openxmlformats.org/officeDocument/2006/relationships/chart" Target="../charts/chart105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23" Type="http://schemas.openxmlformats.org/officeDocument/2006/relationships/chart" Target="../charts/chart91.xml"/><Relationship Id="rId28" Type="http://schemas.openxmlformats.org/officeDocument/2006/relationships/chart" Target="../charts/chart96.xml"/><Relationship Id="rId36" Type="http://schemas.openxmlformats.org/officeDocument/2006/relationships/chart" Target="../charts/chart104.xml"/><Relationship Id="rId10" Type="http://schemas.openxmlformats.org/officeDocument/2006/relationships/chart" Target="../charts/chart79.xml"/><Relationship Id="rId19" Type="http://schemas.openxmlformats.org/officeDocument/2006/relationships/image" Target="../media/image2.png"/><Relationship Id="rId31" Type="http://schemas.openxmlformats.org/officeDocument/2006/relationships/chart" Target="../charts/chart9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Relationship Id="rId22" Type="http://schemas.openxmlformats.org/officeDocument/2006/relationships/chart" Target="../charts/chart90.xml"/><Relationship Id="rId27" Type="http://schemas.openxmlformats.org/officeDocument/2006/relationships/chart" Target="../charts/chart95.xml"/><Relationship Id="rId30" Type="http://schemas.openxmlformats.org/officeDocument/2006/relationships/chart" Target="../charts/chart98.xml"/><Relationship Id="rId35" Type="http://schemas.openxmlformats.org/officeDocument/2006/relationships/chart" Target="../charts/chart103.xml"/><Relationship Id="rId8" Type="http://schemas.openxmlformats.org/officeDocument/2006/relationships/chart" Target="../charts/chart77.xml"/><Relationship Id="rId3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2770111</xdr:colOff>
      <xdr:row>2</xdr:row>
      <xdr:rowOff>220889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CDCC2B-4AB2-4F59-846D-3C75EFD9A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786" y="172812"/>
          <a:ext cx="2593218" cy="61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78349</xdr:colOff>
      <xdr:row>265</xdr:row>
      <xdr:rowOff>173718</xdr:rowOff>
    </xdr:from>
    <xdr:to>
      <xdr:col>19</xdr:col>
      <xdr:colOff>812370</xdr:colOff>
      <xdr:row>269</xdr:row>
      <xdr:rowOff>97818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29889DE1-83CD-46E0-29AD-DA7AB3C398C3}"/>
            </a:ext>
          </a:extLst>
        </xdr:cNvPr>
        <xdr:cNvGrpSpPr/>
      </xdr:nvGrpSpPr>
      <xdr:grpSpPr>
        <a:xfrm>
          <a:off x="4857178" y="52653747"/>
          <a:ext cx="14493563" cy="707871"/>
          <a:chOff x="4942449" y="51227718"/>
          <a:chExt cx="14754821" cy="686100"/>
        </a:xfrm>
      </xdr:grpSpPr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5F7916DF-9A75-C41E-B0DE-772B0DC05759}"/>
              </a:ext>
            </a:extLst>
          </xdr:cNvPr>
          <xdr:cNvGraphicFramePr>
            <a:graphicFrameLocks/>
          </xdr:cNvGraphicFramePr>
        </xdr:nvGraphicFramePr>
        <xdr:xfrm>
          <a:off x="4942449" y="51227718"/>
          <a:ext cx="717274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78A0D53A-4FF7-B229-EF1B-CF8BDF6DBFAA}"/>
              </a:ext>
            </a:extLst>
          </xdr:cNvPr>
          <xdr:cNvGraphicFramePr>
            <a:graphicFrameLocks/>
          </xdr:cNvGraphicFramePr>
        </xdr:nvGraphicFramePr>
        <xdr:xfrm>
          <a:off x="5806300" y="51227718"/>
          <a:ext cx="730765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E724BF59-FFFF-2F45-C1A5-57A665BDE7EE}"/>
              </a:ext>
            </a:extLst>
          </xdr:cNvPr>
          <xdr:cNvGraphicFramePr>
            <a:graphicFrameLocks/>
          </xdr:cNvGraphicFramePr>
        </xdr:nvGraphicFramePr>
        <xdr:xfrm>
          <a:off x="6682742" y="51227718"/>
          <a:ext cx="73705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BCB8684D-A0A1-8EC1-87C6-30B1FD7B2418}"/>
              </a:ext>
            </a:extLst>
          </xdr:cNvPr>
          <xdr:cNvGraphicFramePr>
            <a:graphicFrameLocks/>
          </xdr:cNvGraphicFramePr>
        </xdr:nvGraphicFramePr>
        <xdr:xfrm>
          <a:off x="9326906" y="51227718"/>
          <a:ext cx="737060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Gráfico 18">
            <a:extLst>
              <a:ext uri="{FF2B5EF4-FFF2-40B4-BE49-F238E27FC236}">
                <a16:creationId xmlns:a16="http://schemas.microsoft.com/office/drawing/2014/main" id="{4A4BEF3E-397C-24DC-6299-9C024CA0737A}"/>
              </a:ext>
            </a:extLst>
          </xdr:cNvPr>
          <xdr:cNvGraphicFramePr>
            <a:graphicFrameLocks/>
          </xdr:cNvGraphicFramePr>
        </xdr:nvGraphicFramePr>
        <xdr:xfrm>
          <a:off x="10209643" y="51227718"/>
          <a:ext cx="730766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460255B1-26F1-502D-CFEC-A2DA4573D5BC}"/>
              </a:ext>
            </a:extLst>
          </xdr:cNvPr>
          <xdr:cNvGraphicFramePr>
            <a:graphicFrameLocks/>
          </xdr:cNvGraphicFramePr>
        </xdr:nvGraphicFramePr>
        <xdr:xfrm>
          <a:off x="11062253" y="51227718"/>
          <a:ext cx="73706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493B3E6C-6E33-EEB1-33AC-87F88FAD13DB}"/>
              </a:ext>
            </a:extLst>
          </xdr:cNvPr>
          <xdr:cNvGraphicFramePr>
            <a:graphicFrameLocks/>
          </xdr:cNvGraphicFramePr>
        </xdr:nvGraphicFramePr>
        <xdr:xfrm>
          <a:off x="11965676" y="51227718"/>
          <a:ext cx="73391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640778B8-C020-4E33-B3B0-1ECB3CB41DE2}"/>
              </a:ext>
            </a:extLst>
          </xdr:cNvPr>
          <xdr:cNvGraphicFramePr>
            <a:graphicFrameLocks/>
          </xdr:cNvGraphicFramePr>
        </xdr:nvGraphicFramePr>
        <xdr:xfrm>
          <a:off x="12834924" y="51227718"/>
          <a:ext cx="71727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9FE016F9-E4AD-CA5E-F40C-01863471224C}"/>
              </a:ext>
            </a:extLst>
          </xdr:cNvPr>
          <xdr:cNvGraphicFramePr>
            <a:graphicFrameLocks/>
          </xdr:cNvGraphicFramePr>
        </xdr:nvGraphicFramePr>
        <xdr:xfrm>
          <a:off x="13697876" y="51227718"/>
          <a:ext cx="73623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A80590B0-F3A0-C496-48EB-CABBCCE8AE15}"/>
              </a:ext>
            </a:extLst>
          </xdr:cNvPr>
          <xdr:cNvGraphicFramePr>
            <a:graphicFrameLocks/>
          </xdr:cNvGraphicFramePr>
        </xdr:nvGraphicFramePr>
        <xdr:xfrm>
          <a:off x="14579786" y="51227718"/>
          <a:ext cx="74020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2BACC961-218E-B11C-F4CD-6495C0D9DD29}"/>
              </a:ext>
            </a:extLst>
          </xdr:cNvPr>
          <xdr:cNvGraphicFramePr>
            <a:graphicFrameLocks/>
          </xdr:cNvGraphicFramePr>
        </xdr:nvGraphicFramePr>
        <xdr:xfrm>
          <a:off x="15452182" y="51227718"/>
          <a:ext cx="740209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A3F3CD73-850E-AB09-3CE1-36F271A15A07}"/>
              </a:ext>
            </a:extLst>
          </xdr:cNvPr>
          <xdr:cNvGraphicFramePr>
            <a:graphicFrameLocks/>
          </xdr:cNvGraphicFramePr>
        </xdr:nvGraphicFramePr>
        <xdr:xfrm>
          <a:off x="17219908" y="51227718"/>
          <a:ext cx="730765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3CB28ADE-A6D6-1C43-0BC8-EA6DEE8C5246}"/>
              </a:ext>
            </a:extLst>
          </xdr:cNvPr>
          <xdr:cNvGraphicFramePr>
            <a:graphicFrameLocks/>
          </xdr:cNvGraphicFramePr>
        </xdr:nvGraphicFramePr>
        <xdr:xfrm>
          <a:off x="18096350" y="51227718"/>
          <a:ext cx="730766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E022AB19-EF87-4DD8-A975-3E9A89C3FB45}"/>
              </a:ext>
            </a:extLst>
          </xdr:cNvPr>
          <xdr:cNvGraphicFramePr>
            <a:graphicFrameLocks/>
          </xdr:cNvGraphicFramePr>
        </xdr:nvGraphicFramePr>
        <xdr:xfrm>
          <a:off x="7578070" y="51227718"/>
          <a:ext cx="73705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1" name="Gráfico 18">
            <a:extLst>
              <a:ext uri="{FF2B5EF4-FFF2-40B4-BE49-F238E27FC236}">
                <a16:creationId xmlns:a16="http://schemas.microsoft.com/office/drawing/2014/main" id="{4B5F489C-6D62-464D-BCC5-1D818283FE2F}"/>
              </a:ext>
            </a:extLst>
          </xdr:cNvPr>
          <xdr:cNvGraphicFramePr>
            <a:graphicFrameLocks/>
          </xdr:cNvGraphicFramePr>
        </xdr:nvGraphicFramePr>
        <xdr:xfrm>
          <a:off x="8450464" y="51227718"/>
          <a:ext cx="724468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EAB85C54-E50A-4E9E-81A2-C6DF8444C2DA}"/>
              </a:ext>
            </a:extLst>
          </xdr:cNvPr>
          <xdr:cNvGraphicFramePr>
            <a:graphicFrameLocks/>
          </xdr:cNvGraphicFramePr>
        </xdr:nvGraphicFramePr>
        <xdr:xfrm>
          <a:off x="16330873" y="51227718"/>
          <a:ext cx="74335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6C7CAAB1-86EA-4FBE-9D99-200ED6BB2A9B}"/>
              </a:ext>
            </a:extLst>
          </xdr:cNvPr>
          <xdr:cNvGraphicFramePr>
            <a:graphicFrameLocks/>
          </xdr:cNvGraphicFramePr>
        </xdr:nvGraphicFramePr>
        <xdr:xfrm>
          <a:off x="18972800" y="51227718"/>
          <a:ext cx="724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21</xdr:col>
      <xdr:colOff>19208</xdr:colOff>
      <xdr:row>4</xdr:row>
      <xdr:rowOff>183976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851373DA-ECC7-3C6A-B3DA-6FCC9CDA1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820697" y="587375"/>
          <a:ext cx="2820011" cy="926926"/>
        </a:xfrm>
        <a:prstGeom prst="rect">
          <a:avLst/>
        </a:prstGeom>
      </xdr:spPr>
    </xdr:pic>
    <xdr:clientData/>
  </xdr:twoCellAnchor>
  <xdr:twoCellAnchor>
    <xdr:from>
      <xdr:col>21</xdr:col>
      <xdr:colOff>9525</xdr:colOff>
      <xdr:row>5</xdr:row>
      <xdr:rowOff>0</xdr:rowOff>
    </xdr:from>
    <xdr:to>
      <xdr:col>44</xdr:col>
      <xdr:colOff>296865</xdr:colOff>
      <xdr:row>38</xdr:row>
      <xdr:rowOff>23475</xdr:rowOff>
    </xdr:to>
    <xdr:graphicFrame macro="">
      <xdr:nvGraphicFramePr>
        <xdr:cNvPr id="61" name="Gráfico 18">
          <a:extLst>
            <a:ext uri="{FF2B5EF4-FFF2-40B4-BE49-F238E27FC236}">
              <a16:creationId xmlns:a16="http://schemas.microsoft.com/office/drawing/2014/main" id="{8B427AB6-301F-CD86-BEF5-4E31F3F89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47461</xdr:colOff>
      <xdr:row>38</xdr:row>
      <xdr:rowOff>127331</xdr:rowOff>
    </xdr:from>
    <xdr:to>
      <xdr:col>44</xdr:col>
      <xdr:colOff>127570</xdr:colOff>
      <xdr:row>42</xdr:row>
      <xdr:rowOff>88547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97C16E19-E0EC-71CE-793B-A30AC8C0DFC2}"/>
            </a:ext>
          </a:extLst>
        </xdr:cNvPr>
        <xdr:cNvGrpSpPr/>
      </xdr:nvGrpSpPr>
      <xdr:grpSpPr>
        <a:xfrm>
          <a:off x="20175147" y="8128331"/>
          <a:ext cx="13491309" cy="744987"/>
          <a:chOff x="20532561" y="7937831"/>
          <a:chExt cx="13491309" cy="723216"/>
        </a:xfrm>
      </xdr:grpSpPr>
      <xdr:graphicFrame macro="">
        <xdr:nvGraphicFramePr>
          <xdr:cNvPr id="16" name="Gráfico 18">
            <a:extLst>
              <a:ext uri="{FF2B5EF4-FFF2-40B4-BE49-F238E27FC236}">
                <a16:creationId xmlns:a16="http://schemas.microsoft.com/office/drawing/2014/main" id="{31ECCBD1-67B4-B826-CFAE-8107DB29EA2A}"/>
              </a:ext>
            </a:extLst>
          </xdr:cNvPr>
          <xdr:cNvGraphicFramePr>
            <a:graphicFrameLocks/>
          </xdr:cNvGraphicFramePr>
        </xdr:nvGraphicFramePr>
        <xdr:xfrm>
          <a:off x="20532561" y="7937831"/>
          <a:ext cx="703100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0" name="Gráfico 18">
            <a:extLst>
              <a:ext uri="{FF2B5EF4-FFF2-40B4-BE49-F238E27FC236}">
                <a16:creationId xmlns:a16="http://schemas.microsoft.com/office/drawing/2014/main" id="{ABDD8E25-F3FA-00F7-A438-61E241B43130}"/>
              </a:ext>
            </a:extLst>
          </xdr:cNvPr>
          <xdr:cNvGraphicFramePr>
            <a:graphicFrameLocks/>
          </xdr:cNvGraphicFramePr>
        </xdr:nvGraphicFramePr>
        <xdr:xfrm>
          <a:off x="21308847" y="7937831"/>
          <a:ext cx="710120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2" name="Gráfico 18">
            <a:extLst>
              <a:ext uri="{FF2B5EF4-FFF2-40B4-BE49-F238E27FC236}">
                <a16:creationId xmlns:a16="http://schemas.microsoft.com/office/drawing/2014/main" id="{8CBD894B-AA2F-A77C-01B9-13620CB7CD3F}"/>
              </a:ext>
            </a:extLst>
          </xdr:cNvPr>
          <xdr:cNvGraphicFramePr>
            <a:graphicFrameLocks/>
          </xdr:cNvGraphicFramePr>
        </xdr:nvGraphicFramePr>
        <xdr:xfrm>
          <a:off x="22092153" y="7937831"/>
          <a:ext cx="732150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5" name="Gráfico 18">
            <a:extLst>
              <a:ext uri="{FF2B5EF4-FFF2-40B4-BE49-F238E27FC236}">
                <a16:creationId xmlns:a16="http://schemas.microsoft.com/office/drawing/2014/main" id="{3BC58353-182A-EA71-E7A1-2E69F84ECBCC}"/>
              </a:ext>
            </a:extLst>
          </xdr:cNvPr>
          <xdr:cNvGraphicFramePr>
            <a:graphicFrameLocks/>
          </xdr:cNvGraphicFramePr>
        </xdr:nvGraphicFramePr>
        <xdr:xfrm>
          <a:off x="24476739" y="7937831"/>
          <a:ext cx="741634" cy="687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6" name="Gráfico 18">
            <a:extLst>
              <a:ext uri="{FF2B5EF4-FFF2-40B4-BE49-F238E27FC236}">
                <a16:creationId xmlns:a16="http://schemas.microsoft.com/office/drawing/2014/main" id="{952D0BB5-A303-DE5C-7D29-801E052C1B6A}"/>
              </a:ext>
            </a:extLst>
          </xdr:cNvPr>
          <xdr:cNvGraphicFramePr>
            <a:graphicFrameLocks/>
          </xdr:cNvGraphicFramePr>
        </xdr:nvGraphicFramePr>
        <xdr:xfrm>
          <a:off x="25291558" y="7937831"/>
          <a:ext cx="722765" cy="7232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3FDEF91E-5300-44B1-4BC8-4DA18BBC3C24}"/>
              </a:ext>
            </a:extLst>
          </xdr:cNvPr>
          <xdr:cNvGraphicFramePr>
            <a:graphicFrameLocks/>
          </xdr:cNvGraphicFramePr>
        </xdr:nvGraphicFramePr>
        <xdr:xfrm>
          <a:off x="26087508" y="7937831"/>
          <a:ext cx="732151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FAC92F1A-12EF-CAA7-252E-786F6A706F46}"/>
              </a:ext>
            </a:extLst>
          </xdr:cNvPr>
          <xdr:cNvGraphicFramePr>
            <a:graphicFrameLocks/>
          </xdr:cNvGraphicFramePr>
        </xdr:nvGraphicFramePr>
        <xdr:xfrm>
          <a:off x="26892844" y="7937831"/>
          <a:ext cx="725877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55EB78CF-E1D6-06D0-E61B-B77836EEB7FA}"/>
              </a:ext>
            </a:extLst>
          </xdr:cNvPr>
          <xdr:cNvGraphicFramePr>
            <a:graphicFrameLocks/>
          </xdr:cNvGraphicFramePr>
        </xdr:nvGraphicFramePr>
        <xdr:xfrm>
          <a:off x="27691906" y="7937831"/>
          <a:ext cx="709421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F469FD71-DB5A-0954-BAA9-5160D480A337}"/>
              </a:ext>
            </a:extLst>
          </xdr:cNvPr>
          <xdr:cNvGraphicFramePr>
            <a:graphicFrameLocks/>
          </xdr:cNvGraphicFramePr>
        </xdr:nvGraphicFramePr>
        <xdr:xfrm>
          <a:off x="28474512" y="7937831"/>
          <a:ext cx="737656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E9696C28-3725-727C-7D84-ACAD36981756}"/>
              </a:ext>
            </a:extLst>
          </xdr:cNvPr>
          <xdr:cNvGraphicFramePr>
            <a:graphicFrameLocks/>
          </xdr:cNvGraphicFramePr>
        </xdr:nvGraphicFramePr>
        <xdr:xfrm>
          <a:off x="29285353" y="7937831"/>
          <a:ext cx="741586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34" name="Gráfico 33">
            <a:extLst>
              <a:ext uri="{FF2B5EF4-FFF2-40B4-BE49-F238E27FC236}">
                <a16:creationId xmlns:a16="http://schemas.microsoft.com/office/drawing/2014/main" id="{C8001B8D-5567-CD01-88AB-1531503A18EA}"/>
              </a:ext>
            </a:extLst>
          </xdr:cNvPr>
          <xdr:cNvGraphicFramePr>
            <a:graphicFrameLocks/>
          </xdr:cNvGraphicFramePr>
        </xdr:nvGraphicFramePr>
        <xdr:xfrm>
          <a:off x="30100124" y="7937831"/>
          <a:ext cx="728944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D8A85B71-81B6-7E72-3698-A8A225DB1A10}"/>
              </a:ext>
            </a:extLst>
          </xdr:cNvPr>
          <xdr:cNvGraphicFramePr>
            <a:graphicFrameLocks/>
          </xdr:cNvGraphicFramePr>
        </xdr:nvGraphicFramePr>
        <xdr:xfrm>
          <a:off x="31713817" y="7937831"/>
          <a:ext cx="722764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36" name="Gráfico 35">
            <a:extLst>
              <a:ext uri="{FF2B5EF4-FFF2-40B4-BE49-F238E27FC236}">
                <a16:creationId xmlns:a16="http://schemas.microsoft.com/office/drawing/2014/main" id="{FF369679-33A4-938E-730B-7EDDB84C5C9D}"/>
              </a:ext>
            </a:extLst>
          </xdr:cNvPr>
          <xdr:cNvGraphicFramePr>
            <a:graphicFrameLocks/>
          </xdr:cNvGraphicFramePr>
        </xdr:nvGraphicFramePr>
        <xdr:xfrm>
          <a:off x="32509766" y="7937831"/>
          <a:ext cx="716443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aphicFrame macro="">
        <xdr:nvGraphicFramePr>
          <xdr:cNvPr id="37" name="Gráfico 18">
            <a:extLst>
              <a:ext uri="{FF2B5EF4-FFF2-40B4-BE49-F238E27FC236}">
                <a16:creationId xmlns:a16="http://schemas.microsoft.com/office/drawing/2014/main" id="{93464E40-3A9F-E138-A712-CBAE02AB1AC7}"/>
              </a:ext>
            </a:extLst>
          </xdr:cNvPr>
          <xdr:cNvGraphicFramePr>
            <a:graphicFrameLocks/>
          </xdr:cNvGraphicFramePr>
        </xdr:nvGraphicFramePr>
        <xdr:xfrm>
          <a:off x="22897488" y="7937831"/>
          <a:ext cx="719506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38" name="Gráfico 18">
            <a:extLst>
              <a:ext uri="{FF2B5EF4-FFF2-40B4-BE49-F238E27FC236}">
                <a16:creationId xmlns:a16="http://schemas.microsoft.com/office/drawing/2014/main" id="{1384D95F-5D9A-1CE9-948B-2EAA3151522B}"/>
              </a:ext>
            </a:extLst>
          </xdr:cNvPr>
          <xdr:cNvGraphicFramePr>
            <a:graphicFrameLocks/>
          </xdr:cNvGraphicFramePr>
        </xdr:nvGraphicFramePr>
        <xdr:xfrm>
          <a:off x="23690179" y="7937831"/>
          <a:ext cx="713375" cy="6871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54B53CB8-1401-DDC7-63AC-3B2F46BE56E9}"/>
              </a:ext>
            </a:extLst>
          </xdr:cNvPr>
          <xdr:cNvGraphicFramePr>
            <a:graphicFrameLocks/>
          </xdr:cNvGraphicFramePr>
        </xdr:nvGraphicFramePr>
        <xdr:xfrm>
          <a:off x="30902253" y="7937831"/>
          <a:ext cx="738379" cy="68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4D9271CA-C855-4300-827B-E288B034F2A0}"/>
              </a:ext>
            </a:extLst>
          </xdr:cNvPr>
          <xdr:cNvGraphicFramePr>
            <a:graphicFrameLocks/>
          </xdr:cNvGraphicFramePr>
        </xdr:nvGraphicFramePr>
        <xdr:xfrm>
          <a:off x="33299400" y="7937831"/>
          <a:ext cx="724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2773286</xdr:colOff>
      <xdr:row>2</xdr:row>
      <xdr:rowOff>217714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C51CAE-193B-47CF-9617-33F44855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043" y="172812"/>
          <a:ext cx="2593218" cy="616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78349</xdr:colOff>
      <xdr:row>270</xdr:row>
      <xdr:rowOff>173718</xdr:rowOff>
    </xdr:from>
    <xdr:to>
      <xdr:col>19</xdr:col>
      <xdr:colOff>809195</xdr:colOff>
      <xdr:row>274</xdr:row>
      <xdr:rowOff>97818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8E6061A-9706-47D9-BCA5-8081E362C2C6}"/>
            </a:ext>
          </a:extLst>
        </xdr:cNvPr>
        <xdr:cNvGrpSpPr/>
      </xdr:nvGrpSpPr>
      <xdr:grpSpPr>
        <a:xfrm>
          <a:off x="4857178" y="53633461"/>
          <a:ext cx="14490388" cy="707871"/>
          <a:chOff x="4201313" y="59419218"/>
          <a:chExt cx="14882275" cy="686100"/>
        </a:xfrm>
      </xdr:grpSpPr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5296819D-AA1B-7AB5-F481-64ED98F6DB73}"/>
              </a:ext>
            </a:extLst>
          </xdr:cNvPr>
          <xdr:cNvGraphicFramePr>
            <a:graphicFrameLocks/>
          </xdr:cNvGraphicFramePr>
        </xdr:nvGraphicFramePr>
        <xdr:xfrm>
          <a:off x="4201313" y="59419218"/>
          <a:ext cx="72347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354D9FD7-B82B-46E9-853B-7FADAEC7CD4A}"/>
              </a:ext>
            </a:extLst>
          </xdr:cNvPr>
          <xdr:cNvGraphicFramePr>
            <a:graphicFrameLocks/>
          </xdr:cNvGraphicFramePr>
        </xdr:nvGraphicFramePr>
        <xdr:xfrm>
          <a:off x="5072626" y="59419218"/>
          <a:ext cx="73707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2898511A-BBA1-C38D-8A86-B766B6B62A80}"/>
              </a:ext>
            </a:extLst>
          </xdr:cNvPr>
          <xdr:cNvGraphicFramePr>
            <a:graphicFrameLocks/>
          </xdr:cNvGraphicFramePr>
        </xdr:nvGraphicFramePr>
        <xdr:xfrm>
          <a:off x="5956639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78F2EC25-C036-E8F8-7C85-11A2B6184A38}"/>
              </a:ext>
            </a:extLst>
          </xdr:cNvPr>
          <xdr:cNvGraphicFramePr>
            <a:graphicFrameLocks/>
          </xdr:cNvGraphicFramePr>
        </xdr:nvGraphicFramePr>
        <xdr:xfrm>
          <a:off x="8623643" y="59419218"/>
          <a:ext cx="743427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A5091AA1-A7C9-3A85-B46E-4AE8B4767774}"/>
              </a:ext>
            </a:extLst>
          </xdr:cNvPr>
          <xdr:cNvGraphicFramePr>
            <a:graphicFrameLocks/>
          </xdr:cNvGraphicFramePr>
        </xdr:nvGraphicFramePr>
        <xdr:xfrm>
          <a:off x="9514006" y="59419218"/>
          <a:ext cx="737078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F0418285-25A9-B5F0-CC10-A7E59A378CAA}"/>
              </a:ext>
            </a:extLst>
          </xdr:cNvPr>
          <xdr:cNvGraphicFramePr>
            <a:graphicFrameLocks/>
          </xdr:cNvGraphicFramePr>
        </xdr:nvGraphicFramePr>
        <xdr:xfrm>
          <a:off x="10373981" y="59419218"/>
          <a:ext cx="7434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67763A01-8E79-3C73-277C-262C682E3DCD}"/>
              </a:ext>
            </a:extLst>
          </xdr:cNvPr>
          <xdr:cNvGraphicFramePr>
            <a:graphicFrameLocks/>
          </xdr:cNvGraphicFramePr>
        </xdr:nvGraphicFramePr>
        <xdr:xfrm>
          <a:off x="11285208" y="59419218"/>
          <a:ext cx="74025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66D541F6-94E3-7342-E821-4F69E2802B61}"/>
              </a:ext>
            </a:extLst>
          </xdr:cNvPr>
          <xdr:cNvGraphicFramePr>
            <a:graphicFrameLocks/>
          </xdr:cNvGraphicFramePr>
        </xdr:nvGraphicFramePr>
        <xdr:xfrm>
          <a:off x="12161964" y="59419218"/>
          <a:ext cx="723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30CDBDBE-C40C-9466-47EA-CFF22A6A4AFF}"/>
              </a:ext>
            </a:extLst>
          </xdr:cNvPr>
          <xdr:cNvGraphicFramePr>
            <a:graphicFrameLocks/>
          </xdr:cNvGraphicFramePr>
        </xdr:nvGraphicFramePr>
        <xdr:xfrm>
          <a:off x="13032370" y="59419218"/>
          <a:ext cx="74259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A618621D-3091-1CD5-EF0E-96AD116F32F8}"/>
              </a:ext>
            </a:extLst>
          </xdr:cNvPr>
          <xdr:cNvGraphicFramePr>
            <a:graphicFrameLocks/>
          </xdr:cNvGraphicFramePr>
        </xdr:nvGraphicFramePr>
        <xdr:xfrm>
          <a:off x="13921899" y="59419218"/>
          <a:ext cx="74660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39455517-6BEB-4245-6577-88AD22EDA973}"/>
              </a:ext>
            </a:extLst>
          </xdr:cNvPr>
          <xdr:cNvGraphicFramePr>
            <a:graphicFrameLocks/>
          </xdr:cNvGraphicFramePr>
        </xdr:nvGraphicFramePr>
        <xdr:xfrm>
          <a:off x="14801830" y="59419218"/>
          <a:ext cx="74660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C6222DE3-B3F7-E413-87D3-E21CAC60A5CC}"/>
              </a:ext>
            </a:extLst>
          </xdr:cNvPr>
          <xdr:cNvGraphicFramePr>
            <a:graphicFrameLocks/>
          </xdr:cNvGraphicFramePr>
        </xdr:nvGraphicFramePr>
        <xdr:xfrm>
          <a:off x="16584826" y="59419218"/>
          <a:ext cx="73707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0F693B27-631F-F0A0-BB64-245E0AF90954}"/>
              </a:ext>
            </a:extLst>
          </xdr:cNvPr>
          <xdr:cNvGraphicFramePr>
            <a:graphicFrameLocks/>
          </xdr:cNvGraphicFramePr>
        </xdr:nvGraphicFramePr>
        <xdr:xfrm>
          <a:off x="17468839" y="59419218"/>
          <a:ext cx="7370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7" name="Gráfico 18">
            <a:extLst>
              <a:ext uri="{FF2B5EF4-FFF2-40B4-BE49-F238E27FC236}">
                <a16:creationId xmlns:a16="http://schemas.microsoft.com/office/drawing/2014/main" id="{A0C095BA-35CF-1CEC-A9FB-409184B34015}"/>
              </a:ext>
            </a:extLst>
          </xdr:cNvPr>
          <xdr:cNvGraphicFramePr>
            <a:graphicFrameLocks/>
          </xdr:cNvGraphicFramePr>
        </xdr:nvGraphicFramePr>
        <xdr:xfrm>
          <a:off x="6859701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8" name="Gráfico 18">
            <a:extLst>
              <a:ext uri="{FF2B5EF4-FFF2-40B4-BE49-F238E27FC236}">
                <a16:creationId xmlns:a16="http://schemas.microsoft.com/office/drawing/2014/main" id="{1276FF5E-6819-0E26-797B-0395CF960FB4}"/>
              </a:ext>
            </a:extLst>
          </xdr:cNvPr>
          <xdr:cNvGraphicFramePr>
            <a:graphicFrameLocks/>
          </xdr:cNvGraphicFramePr>
        </xdr:nvGraphicFramePr>
        <xdr:xfrm>
          <a:off x="7739631" y="59419218"/>
          <a:ext cx="7307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85350987-46A3-5B24-01C8-500D288D06CB}"/>
              </a:ext>
            </a:extLst>
          </xdr:cNvPr>
          <xdr:cNvGraphicFramePr>
            <a:graphicFrameLocks/>
          </xdr:cNvGraphicFramePr>
        </xdr:nvGraphicFramePr>
        <xdr:xfrm>
          <a:off x="15688112" y="59419218"/>
          <a:ext cx="7497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BAF46E55-07BD-6F86-212D-2F55AECD1130}"/>
              </a:ext>
            </a:extLst>
          </xdr:cNvPr>
          <xdr:cNvGraphicFramePr>
            <a:graphicFrameLocks/>
          </xdr:cNvGraphicFramePr>
        </xdr:nvGraphicFramePr>
        <xdr:xfrm>
          <a:off x="18352860" y="59419218"/>
          <a:ext cx="73072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21</xdr:col>
      <xdr:colOff>19208</xdr:colOff>
      <xdr:row>4</xdr:row>
      <xdr:rowOff>180801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B086BAA-2D4D-4857-8ED2-33FDED4AB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061997" y="587375"/>
          <a:ext cx="2832711" cy="926926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44</xdr:col>
      <xdr:colOff>544743</xdr:colOff>
      <xdr:row>38</xdr:row>
      <xdr:rowOff>30965</xdr:rowOff>
    </xdr:to>
    <xdr:graphicFrame macro="">
      <xdr:nvGraphicFramePr>
        <xdr:cNvPr id="1050" name="Gráfico 21">
          <a:extLst>
            <a:ext uri="{FF2B5EF4-FFF2-40B4-BE49-F238E27FC236}">
              <a16:creationId xmlns:a16="http://schemas.microsoft.com/office/drawing/2014/main" id="{024FF91D-0D58-4194-B738-39809A7A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486681</xdr:colOff>
      <xdr:row>38</xdr:row>
      <xdr:rowOff>15876</xdr:rowOff>
    </xdr:from>
    <xdr:to>
      <xdr:col>44</xdr:col>
      <xdr:colOff>345764</xdr:colOff>
      <xdr:row>41</xdr:row>
      <xdr:rowOff>130476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B55545F7-7858-AA5E-0DDA-A7B6F0D42AA8}"/>
            </a:ext>
          </a:extLst>
        </xdr:cNvPr>
        <xdr:cNvGrpSpPr/>
      </xdr:nvGrpSpPr>
      <xdr:grpSpPr>
        <a:xfrm>
          <a:off x="20004767" y="8016876"/>
          <a:ext cx="13879883" cy="702429"/>
          <a:chOff x="20254685" y="7826376"/>
          <a:chExt cx="13945650" cy="686100"/>
        </a:xfrm>
      </xdr:grpSpPr>
      <xdr:graphicFrame macro="">
        <xdr:nvGraphicFramePr>
          <xdr:cNvPr id="23" name="Gráfico 18">
            <a:extLst>
              <a:ext uri="{FF2B5EF4-FFF2-40B4-BE49-F238E27FC236}">
                <a16:creationId xmlns:a16="http://schemas.microsoft.com/office/drawing/2014/main" id="{971B6378-29C3-42D0-9A74-74B64E95E829}"/>
              </a:ext>
            </a:extLst>
          </xdr:cNvPr>
          <xdr:cNvGraphicFramePr>
            <a:graphicFrameLocks/>
          </xdr:cNvGraphicFramePr>
        </xdr:nvGraphicFramePr>
        <xdr:xfrm>
          <a:off x="20254685" y="7826376"/>
          <a:ext cx="725741" cy="6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4" name="Gráfico 18">
            <a:extLst>
              <a:ext uri="{FF2B5EF4-FFF2-40B4-BE49-F238E27FC236}">
                <a16:creationId xmlns:a16="http://schemas.microsoft.com/office/drawing/2014/main" id="{63A23CBB-B244-458D-5152-AE303CEFD8FA}"/>
              </a:ext>
            </a:extLst>
          </xdr:cNvPr>
          <xdr:cNvGraphicFramePr>
            <a:graphicFrameLocks/>
          </xdr:cNvGraphicFramePr>
        </xdr:nvGraphicFramePr>
        <xdr:xfrm>
          <a:off x="21080959" y="7826376"/>
          <a:ext cx="726451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5" name="Gráfico 18">
            <a:extLst>
              <a:ext uri="{FF2B5EF4-FFF2-40B4-BE49-F238E27FC236}">
                <a16:creationId xmlns:a16="http://schemas.microsoft.com/office/drawing/2014/main" id="{A5DE2CB6-1DFC-41B8-C1AC-B816284B8644}"/>
              </a:ext>
            </a:extLst>
          </xdr:cNvPr>
          <xdr:cNvGraphicFramePr>
            <a:graphicFrameLocks/>
          </xdr:cNvGraphicFramePr>
        </xdr:nvGraphicFramePr>
        <xdr:xfrm>
          <a:off x="21904768" y="7826376"/>
          <a:ext cx="72635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6" name="Gráfico 18">
            <a:extLst>
              <a:ext uri="{FF2B5EF4-FFF2-40B4-BE49-F238E27FC236}">
                <a16:creationId xmlns:a16="http://schemas.microsoft.com/office/drawing/2014/main" id="{004FD3A5-2481-896A-F931-9AD538532F06}"/>
              </a:ext>
            </a:extLst>
          </xdr:cNvPr>
          <xdr:cNvGraphicFramePr>
            <a:graphicFrameLocks/>
          </xdr:cNvGraphicFramePr>
        </xdr:nvGraphicFramePr>
        <xdr:xfrm>
          <a:off x="24369752" y="7826376"/>
          <a:ext cx="748585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7" name="Gráfico 18">
            <a:extLst>
              <a:ext uri="{FF2B5EF4-FFF2-40B4-BE49-F238E27FC236}">
                <a16:creationId xmlns:a16="http://schemas.microsoft.com/office/drawing/2014/main" id="{E7970496-9497-C817-47BA-D8E4F3B98AB4}"/>
              </a:ext>
            </a:extLst>
          </xdr:cNvPr>
          <xdr:cNvGraphicFramePr>
            <a:graphicFrameLocks/>
          </xdr:cNvGraphicFramePr>
        </xdr:nvGraphicFramePr>
        <xdr:xfrm>
          <a:off x="25215695" y="7826376"/>
          <a:ext cx="726452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DCC577E6-C355-CB2A-597F-CB1AA13AB6E7}"/>
              </a:ext>
            </a:extLst>
          </xdr:cNvPr>
          <xdr:cNvGraphicFramePr>
            <a:graphicFrameLocks/>
          </xdr:cNvGraphicFramePr>
        </xdr:nvGraphicFramePr>
        <xdr:xfrm>
          <a:off x="26039505" y="7826376"/>
          <a:ext cx="723185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C3BB864A-93E1-829C-6D96-0082C5317873}"/>
              </a:ext>
            </a:extLst>
          </xdr:cNvPr>
          <xdr:cNvGraphicFramePr>
            <a:graphicFrameLocks/>
          </xdr:cNvGraphicFramePr>
        </xdr:nvGraphicFramePr>
        <xdr:xfrm>
          <a:off x="26866398" y="7826376"/>
          <a:ext cx="739106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13276728-0AD6-767C-776C-1795DD91B4B9}"/>
              </a:ext>
            </a:extLst>
          </xdr:cNvPr>
          <xdr:cNvGraphicFramePr>
            <a:graphicFrameLocks/>
          </xdr:cNvGraphicFramePr>
        </xdr:nvGraphicFramePr>
        <xdr:xfrm>
          <a:off x="27702862" y="7826376"/>
          <a:ext cx="709866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2C955495-B4D9-6A9E-0FAF-4B12D9FD2577}"/>
              </a:ext>
            </a:extLst>
          </xdr:cNvPr>
          <xdr:cNvGraphicFramePr>
            <a:graphicFrameLocks/>
          </xdr:cNvGraphicFramePr>
        </xdr:nvGraphicFramePr>
        <xdr:xfrm>
          <a:off x="28503736" y="7826376"/>
          <a:ext cx="73823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06ED68FE-71F6-8A8F-6DDC-ACE3B6072551}"/>
              </a:ext>
            </a:extLst>
          </xdr:cNvPr>
          <xdr:cNvGraphicFramePr>
            <a:graphicFrameLocks/>
          </xdr:cNvGraphicFramePr>
        </xdr:nvGraphicFramePr>
        <xdr:xfrm>
          <a:off x="29339332" y="7826376"/>
          <a:ext cx="73266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32946F28-BFDF-9A81-DEDA-69165DEC5C3A}"/>
              </a:ext>
            </a:extLst>
          </xdr:cNvPr>
          <xdr:cNvGraphicFramePr>
            <a:graphicFrameLocks/>
          </xdr:cNvGraphicFramePr>
        </xdr:nvGraphicFramePr>
        <xdr:xfrm>
          <a:off x="30175704" y="7826376"/>
          <a:ext cx="739015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34" name="Gráfico 33">
            <a:extLst>
              <a:ext uri="{FF2B5EF4-FFF2-40B4-BE49-F238E27FC236}">
                <a16:creationId xmlns:a16="http://schemas.microsoft.com/office/drawing/2014/main" id="{ECD0CD76-7041-F492-439C-09BFAF120B25}"/>
              </a:ext>
            </a:extLst>
          </xdr:cNvPr>
          <xdr:cNvGraphicFramePr>
            <a:graphicFrameLocks/>
          </xdr:cNvGraphicFramePr>
        </xdr:nvGraphicFramePr>
        <xdr:xfrm>
          <a:off x="31854754" y="7826376"/>
          <a:ext cx="726451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AA802C07-6986-08CE-4F3A-E79AA3F8A24D}"/>
              </a:ext>
            </a:extLst>
          </xdr:cNvPr>
          <xdr:cNvGraphicFramePr>
            <a:graphicFrameLocks/>
          </xdr:cNvGraphicFramePr>
        </xdr:nvGraphicFramePr>
        <xdr:xfrm>
          <a:off x="32678563" y="7826376"/>
          <a:ext cx="7169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aphicFrame macro="">
        <xdr:nvGraphicFramePr>
          <xdr:cNvPr id="36" name="Gráfico 18">
            <a:extLst>
              <a:ext uri="{FF2B5EF4-FFF2-40B4-BE49-F238E27FC236}">
                <a16:creationId xmlns:a16="http://schemas.microsoft.com/office/drawing/2014/main" id="{D02C1C6F-6A36-6DF6-933F-1B29C62729EF}"/>
              </a:ext>
            </a:extLst>
          </xdr:cNvPr>
          <xdr:cNvGraphicFramePr>
            <a:graphicFrameLocks/>
          </xdr:cNvGraphicFramePr>
        </xdr:nvGraphicFramePr>
        <xdr:xfrm>
          <a:off x="22722135" y="7826376"/>
          <a:ext cx="742234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37" name="Gráfico 18">
            <a:extLst>
              <a:ext uri="{FF2B5EF4-FFF2-40B4-BE49-F238E27FC236}">
                <a16:creationId xmlns:a16="http://schemas.microsoft.com/office/drawing/2014/main" id="{77FEC0C2-6877-42FB-5946-9EF2FFB4125D}"/>
              </a:ext>
            </a:extLst>
          </xdr:cNvPr>
          <xdr:cNvGraphicFramePr>
            <a:graphicFrameLocks/>
          </xdr:cNvGraphicFramePr>
        </xdr:nvGraphicFramePr>
        <xdr:xfrm>
          <a:off x="23561727" y="7826376"/>
          <a:ext cx="71701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4DAF1DEE-F203-1A0F-4E08-C3EBD16B9366}"/>
              </a:ext>
            </a:extLst>
          </xdr:cNvPr>
          <xdr:cNvGraphicFramePr>
            <a:graphicFrameLocks/>
          </xdr:cNvGraphicFramePr>
        </xdr:nvGraphicFramePr>
        <xdr:xfrm>
          <a:off x="31012077" y="7826376"/>
          <a:ext cx="745319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AA304729-1306-188A-19A3-2FD0F33C5661}"/>
              </a:ext>
            </a:extLst>
          </xdr:cNvPr>
          <xdr:cNvGraphicFramePr>
            <a:graphicFrameLocks/>
          </xdr:cNvGraphicFramePr>
        </xdr:nvGraphicFramePr>
        <xdr:xfrm>
          <a:off x="33492841" y="7826376"/>
          <a:ext cx="707494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176893</xdr:colOff>
      <xdr:row>0</xdr:row>
      <xdr:rowOff>172812</xdr:rowOff>
    </xdr:from>
    <xdr:to>
      <xdr:col>1</xdr:col>
      <xdr:colOff>2773286</xdr:colOff>
      <xdr:row>2</xdr:row>
      <xdr:rowOff>217714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9A8E69-012D-4842-A116-32BB58891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043" y="172812"/>
          <a:ext cx="2590043" cy="619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78349</xdr:colOff>
      <xdr:row>270</xdr:row>
      <xdr:rowOff>173718</xdr:rowOff>
    </xdr:from>
    <xdr:to>
      <xdr:col>19</xdr:col>
      <xdr:colOff>809195</xdr:colOff>
      <xdr:row>274</xdr:row>
      <xdr:rowOff>97818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D57BD86-8626-48CA-9878-933AA38BF6B6}"/>
            </a:ext>
          </a:extLst>
        </xdr:cNvPr>
        <xdr:cNvGrpSpPr/>
      </xdr:nvGrpSpPr>
      <xdr:grpSpPr>
        <a:xfrm>
          <a:off x="4857178" y="53633461"/>
          <a:ext cx="14490388" cy="707871"/>
          <a:chOff x="4201313" y="59419218"/>
          <a:chExt cx="14882275" cy="686100"/>
        </a:xfrm>
      </xdr:grpSpPr>
      <xdr:graphicFrame macro="">
        <xdr:nvGraphicFramePr>
          <xdr:cNvPr id="4" name="Gráfico 18">
            <a:extLst>
              <a:ext uri="{FF2B5EF4-FFF2-40B4-BE49-F238E27FC236}">
                <a16:creationId xmlns:a16="http://schemas.microsoft.com/office/drawing/2014/main" id="{006E796F-8CEF-D46B-0F26-CB6943D95EF2}"/>
              </a:ext>
            </a:extLst>
          </xdr:cNvPr>
          <xdr:cNvGraphicFramePr>
            <a:graphicFrameLocks/>
          </xdr:cNvGraphicFramePr>
        </xdr:nvGraphicFramePr>
        <xdr:xfrm>
          <a:off x="4201313" y="59419218"/>
          <a:ext cx="723470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18">
            <a:extLst>
              <a:ext uri="{FF2B5EF4-FFF2-40B4-BE49-F238E27FC236}">
                <a16:creationId xmlns:a16="http://schemas.microsoft.com/office/drawing/2014/main" id="{47A8042D-9DF0-F7E4-A546-A03D9BA356E6}"/>
              </a:ext>
            </a:extLst>
          </xdr:cNvPr>
          <xdr:cNvGraphicFramePr>
            <a:graphicFrameLocks/>
          </xdr:cNvGraphicFramePr>
        </xdr:nvGraphicFramePr>
        <xdr:xfrm>
          <a:off x="5072626" y="59419218"/>
          <a:ext cx="737077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18">
            <a:extLst>
              <a:ext uri="{FF2B5EF4-FFF2-40B4-BE49-F238E27FC236}">
                <a16:creationId xmlns:a16="http://schemas.microsoft.com/office/drawing/2014/main" id="{F6E9CDA8-6A03-35BE-6493-764CBE4CDAD1}"/>
              </a:ext>
            </a:extLst>
          </xdr:cNvPr>
          <xdr:cNvGraphicFramePr>
            <a:graphicFrameLocks/>
          </xdr:cNvGraphicFramePr>
        </xdr:nvGraphicFramePr>
        <xdr:xfrm>
          <a:off x="5956639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áfico 18">
            <a:extLst>
              <a:ext uri="{FF2B5EF4-FFF2-40B4-BE49-F238E27FC236}">
                <a16:creationId xmlns:a16="http://schemas.microsoft.com/office/drawing/2014/main" id="{DE2977F6-4301-739A-FC18-68C4E4ECDAF0}"/>
              </a:ext>
            </a:extLst>
          </xdr:cNvPr>
          <xdr:cNvGraphicFramePr>
            <a:graphicFrameLocks/>
          </xdr:cNvGraphicFramePr>
        </xdr:nvGraphicFramePr>
        <xdr:xfrm>
          <a:off x="8623643" y="59419218"/>
          <a:ext cx="743427" cy="66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áfico 18">
            <a:extLst>
              <a:ext uri="{FF2B5EF4-FFF2-40B4-BE49-F238E27FC236}">
                <a16:creationId xmlns:a16="http://schemas.microsoft.com/office/drawing/2014/main" id="{CE9DA2A6-2DC2-94CD-AF27-269234E1090F}"/>
              </a:ext>
            </a:extLst>
          </xdr:cNvPr>
          <xdr:cNvGraphicFramePr>
            <a:graphicFrameLocks/>
          </xdr:cNvGraphicFramePr>
        </xdr:nvGraphicFramePr>
        <xdr:xfrm>
          <a:off x="9514006" y="59419218"/>
          <a:ext cx="737078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279166E8-9B36-DAA5-35DC-C155EAAA81A0}"/>
              </a:ext>
            </a:extLst>
          </xdr:cNvPr>
          <xdr:cNvGraphicFramePr>
            <a:graphicFrameLocks/>
          </xdr:cNvGraphicFramePr>
        </xdr:nvGraphicFramePr>
        <xdr:xfrm>
          <a:off x="10373981" y="59419218"/>
          <a:ext cx="74342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B8E7625E-4319-38A0-D0BE-1BF61E3F41EE}"/>
              </a:ext>
            </a:extLst>
          </xdr:cNvPr>
          <xdr:cNvGraphicFramePr>
            <a:graphicFrameLocks/>
          </xdr:cNvGraphicFramePr>
        </xdr:nvGraphicFramePr>
        <xdr:xfrm>
          <a:off x="11285208" y="59419218"/>
          <a:ext cx="74025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A72484F7-2763-160C-58AD-54416CC79D71}"/>
              </a:ext>
            </a:extLst>
          </xdr:cNvPr>
          <xdr:cNvGraphicFramePr>
            <a:graphicFrameLocks/>
          </xdr:cNvGraphicFramePr>
        </xdr:nvGraphicFramePr>
        <xdr:xfrm>
          <a:off x="12161964" y="59419218"/>
          <a:ext cx="723470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1C7CC3F1-BA5E-A9B3-51C6-F2AF3CC9B85A}"/>
              </a:ext>
            </a:extLst>
          </xdr:cNvPr>
          <xdr:cNvGraphicFramePr>
            <a:graphicFrameLocks/>
          </xdr:cNvGraphicFramePr>
        </xdr:nvGraphicFramePr>
        <xdr:xfrm>
          <a:off x="13032370" y="59419218"/>
          <a:ext cx="74259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85129F32-2FB2-79EA-CC58-10E59C61520C}"/>
              </a:ext>
            </a:extLst>
          </xdr:cNvPr>
          <xdr:cNvGraphicFramePr>
            <a:graphicFrameLocks/>
          </xdr:cNvGraphicFramePr>
        </xdr:nvGraphicFramePr>
        <xdr:xfrm>
          <a:off x="13921899" y="59419218"/>
          <a:ext cx="746602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FF5A39C1-4E1C-BC5A-ECD6-3022909F4BB4}"/>
              </a:ext>
            </a:extLst>
          </xdr:cNvPr>
          <xdr:cNvGraphicFramePr>
            <a:graphicFrameLocks/>
          </xdr:cNvGraphicFramePr>
        </xdr:nvGraphicFramePr>
        <xdr:xfrm>
          <a:off x="14801830" y="59419218"/>
          <a:ext cx="746603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A9B77FA5-2087-9333-711A-7689479E9977}"/>
              </a:ext>
            </a:extLst>
          </xdr:cNvPr>
          <xdr:cNvGraphicFramePr>
            <a:graphicFrameLocks/>
          </xdr:cNvGraphicFramePr>
        </xdr:nvGraphicFramePr>
        <xdr:xfrm>
          <a:off x="16584826" y="59419218"/>
          <a:ext cx="737077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2561C9F3-A9AA-3E46-27F7-BB6A8970FC9F}"/>
              </a:ext>
            </a:extLst>
          </xdr:cNvPr>
          <xdr:cNvGraphicFramePr>
            <a:graphicFrameLocks/>
          </xdr:cNvGraphicFramePr>
        </xdr:nvGraphicFramePr>
        <xdr:xfrm>
          <a:off x="17468839" y="59419218"/>
          <a:ext cx="7370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7" name="Gráfico 18">
            <a:extLst>
              <a:ext uri="{FF2B5EF4-FFF2-40B4-BE49-F238E27FC236}">
                <a16:creationId xmlns:a16="http://schemas.microsoft.com/office/drawing/2014/main" id="{B3FFAEFF-FF5E-8552-BC74-424641D78034}"/>
              </a:ext>
            </a:extLst>
          </xdr:cNvPr>
          <xdr:cNvGraphicFramePr>
            <a:graphicFrameLocks/>
          </xdr:cNvGraphicFramePr>
        </xdr:nvGraphicFramePr>
        <xdr:xfrm>
          <a:off x="6859701" y="59419218"/>
          <a:ext cx="7434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8" name="Gráfico 18">
            <a:extLst>
              <a:ext uri="{FF2B5EF4-FFF2-40B4-BE49-F238E27FC236}">
                <a16:creationId xmlns:a16="http://schemas.microsoft.com/office/drawing/2014/main" id="{A1EFC45F-5B9F-A6BF-9BA1-1AB325EC6893}"/>
              </a:ext>
            </a:extLst>
          </xdr:cNvPr>
          <xdr:cNvGraphicFramePr>
            <a:graphicFrameLocks/>
          </xdr:cNvGraphicFramePr>
        </xdr:nvGraphicFramePr>
        <xdr:xfrm>
          <a:off x="7739631" y="59419218"/>
          <a:ext cx="730726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49BB3774-E51E-EF7C-8B3D-DF40F7190F62}"/>
              </a:ext>
            </a:extLst>
          </xdr:cNvPr>
          <xdr:cNvGraphicFramePr>
            <a:graphicFrameLocks/>
          </xdr:cNvGraphicFramePr>
        </xdr:nvGraphicFramePr>
        <xdr:xfrm>
          <a:off x="15688112" y="59419218"/>
          <a:ext cx="74977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8D8B2783-908D-44C9-C217-BA9B716E8225}"/>
              </a:ext>
            </a:extLst>
          </xdr:cNvPr>
          <xdr:cNvGraphicFramePr>
            <a:graphicFrameLocks/>
          </xdr:cNvGraphicFramePr>
        </xdr:nvGraphicFramePr>
        <xdr:xfrm>
          <a:off x="18352860" y="59419218"/>
          <a:ext cx="730728" cy="667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 editAs="oneCell">
    <xdr:from>
      <xdr:col>16</xdr:col>
      <xdr:colOff>802822</xdr:colOff>
      <xdr:row>2</xdr:row>
      <xdr:rowOff>15875</xdr:rowOff>
    </xdr:from>
    <xdr:to>
      <xdr:col>21</xdr:col>
      <xdr:colOff>11704</xdr:colOff>
      <xdr:row>4</xdr:row>
      <xdr:rowOff>180801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DDD077D-612D-494B-BACB-C6BAE36B8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061997" y="587375"/>
          <a:ext cx="2832711" cy="930101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45</xdr:col>
      <xdr:colOff>220892</xdr:colOff>
      <xdr:row>38</xdr:row>
      <xdr:rowOff>34936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F24A7C7-DE9C-8FA3-C1D5-4EB1964CD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503463</xdr:colOff>
      <xdr:row>38</xdr:row>
      <xdr:rowOff>47520</xdr:rowOff>
    </xdr:from>
    <xdr:to>
      <xdr:col>45</xdr:col>
      <xdr:colOff>6491</xdr:colOff>
      <xdr:row>41</xdr:row>
      <xdr:rowOff>168577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DE6303BD-0BD5-80DE-0A82-28DF594D9FB5}"/>
            </a:ext>
          </a:extLst>
        </xdr:cNvPr>
        <xdr:cNvGrpSpPr/>
      </xdr:nvGrpSpPr>
      <xdr:grpSpPr>
        <a:xfrm>
          <a:off x="20021549" y="8048520"/>
          <a:ext cx="14133428" cy="708886"/>
          <a:chOff x="20274642" y="7858020"/>
          <a:chExt cx="14198742" cy="692557"/>
        </a:xfrm>
      </xdr:grpSpPr>
      <xdr:graphicFrame macro="">
        <xdr:nvGraphicFramePr>
          <xdr:cNvPr id="42" name="Gráfico 18">
            <a:extLst>
              <a:ext uri="{FF2B5EF4-FFF2-40B4-BE49-F238E27FC236}">
                <a16:creationId xmlns:a16="http://schemas.microsoft.com/office/drawing/2014/main" id="{FBB6A315-529C-56B4-CFC3-064AC9716AFD}"/>
              </a:ext>
            </a:extLst>
          </xdr:cNvPr>
          <xdr:cNvGraphicFramePr>
            <a:graphicFrameLocks/>
          </xdr:cNvGraphicFramePr>
        </xdr:nvGraphicFramePr>
        <xdr:xfrm>
          <a:off x="20274642" y="7902577"/>
          <a:ext cx="706691" cy="6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43" name="Gráfico 18">
            <a:extLst>
              <a:ext uri="{FF2B5EF4-FFF2-40B4-BE49-F238E27FC236}">
                <a16:creationId xmlns:a16="http://schemas.microsoft.com/office/drawing/2014/main" id="{93CAA28A-8CAA-E09F-A6E1-BFFC2AB48B63}"/>
              </a:ext>
            </a:extLst>
          </xdr:cNvPr>
          <xdr:cNvGraphicFramePr>
            <a:graphicFrameLocks/>
          </xdr:cNvGraphicFramePr>
        </xdr:nvGraphicFramePr>
        <xdr:xfrm>
          <a:off x="21100462" y="7883527"/>
          <a:ext cx="726451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44" name="Gráfico 18">
            <a:extLst>
              <a:ext uri="{FF2B5EF4-FFF2-40B4-BE49-F238E27FC236}">
                <a16:creationId xmlns:a16="http://schemas.microsoft.com/office/drawing/2014/main" id="{6DBBF7EE-97CB-B9AD-0FF5-EE929BBA1D8A}"/>
              </a:ext>
            </a:extLst>
          </xdr:cNvPr>
          <xdr:cNvGraphicFramePr>
            <a:graphicFrameLocks/>
          </xdr:cNvGraphicFramePr>
        </xdr:nvGraphicFramePr>
        <xdr:xfrm>
          <a:off x="21942867" y="7883527"/>
          <a:ext cx="732709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45" name="Gráfico 18">
            <a:extLst>
              <a:ext uri="{FF2B5EF4-FFF2-40B4-BE49-F238E27FC236}">
                <a16:creationId xmlns:a16="http://schemas.microsoft.com/office/drawing/2014/main" id="{E47FFC3F-432E-0EDC-E9DA-6850745429C4}"/>
              </a:ext>
            </a:extLst>
          </xdr:cNvPr>
          <xdr:cNvGraphicFramePr>
            <a:graphicFrameLocks/>
          </xdr:cNvGraphicFramePr>
        </xdr:nvGraphicFramePr>
        <xdr:xfrm>
          <a:off x="24476339" y="7880316"/>
          <a:ext cx="726360" cy="6702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46" name="Gráfico 18">
            <a:extLst>
              <a:ext uri="{FF2B5EF4-FFF2-40B4-BE49-F238E27FC236}">
                <a16:creationId xmlns:a16="http://schemas.microsoft.com/office/drawing/2014/main" id="{AE94C56C-50A4-65AB-EF28-C6CC1D424334}"/>
              </a:ext>
            </a:extLst>
          </xdr:cNvPr>
          <xdr:cNvGraphicFramePr>
            <a:graphicFrameLocks/>
          </xdr:cNvGraphicFramePr>
        </xdr:nvGraphicFramePr>
        <xdr:xfrm>
          <a:off x="25318653" y="7864477"/>
          <a:ext cx="726452" cy="6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6575C7A6-98E3-E6FA-54C8-C6916A786831}"/>
              </a:ext>
            </a:extLst>
          </xdr:cNvPr>
          <xdr:cNvGraphicFramePr>
            <a:graphicFrameLocks/>
          </xdr:cNvGraphicFramePr>
        </xdr:nvGraphicFramePr>
        <xdr:xfrm>
          <a:off x="26161059" y="7880245"/>
          <a:ext cx="726360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48" name="Gráfico 47">
            <a:extLst>
              <a:ext uri="{FF2B5EF4-FFF2-40B4-BE49-F238E27FC236}">
                <a16:creationId xmlns:a16="http://schemas.microsoft.com/office/drawing/2014/main" id="{F21C7745-7A23-11CF-AFEA-FD0FCD94675B}"/>
              </a:ext>
            </a:extLst>
          </xdr:cNvPr>
          <xdr:cNvGraphicFramePr>
            <a:graphicFrameLocks/>
          </xdr:cNvGraphicFramePr>
        </xdr:nvGraphicFramePr>
        <xdr:xfrm>
          <a:off x="27003373" y="7880245"/>
          <a:ext cx="729581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F4219B75-ED03-9C5F-5E99-7ED284905103}"/>
              </a:ext>
            </a:extLst>
          </xdr:cNvPr>
          <xdr:cNvGraphicFramePr>
            <a:graphicFrameLocks/>
          </xdr:cNvGraphicFramePr>
        </xdr:nvGraphicFramePr>
        <xdr:xfrm>
          <a:off x="27852083" y="7880245"/>
          <a:ext cx="709866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56EF9C7A-41FF-6350-5CB2-4A5C947976D7}"/>
              </a:ext>
            </a:extLst>
          </xdr:cNvPr>
          <xdr:cNvGraphicFramePr>
            <a:graphicFrameLocks/>
          </xdr:cNvGraphicFramePr>
        </xdr:nvGraphicFramePr>
        <xdr:xfrm>
          <a:off x="28677903" y="7880245"/>
          <a:ext cx="725538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51" name="Gráfico 50">
            <a:extLst>
              <a:ext uri="{FF2B5EF4-FFF2-40B4-BE49-F238E27FC236}">
                <a16:creationId xmlns:a16="http://schemas.microsoft.com/office/drawing/2014/main" id="{A31948F1-260A-936B-D6CC-B30E71A55FBF}"/>
              </a:ext>
            </a:extLst>
          </xdr:cNvPr>
          <xdr:cNvGraphicFramePr>
            <a:graphicFrameLocks/>
          </xdr:cNvGraphicFramePr>
        </xdr:nvGraphicFramePr>
        <xdr:xfrm>
          <a:off x="29519395" y="7880245"/>
          <a:ext cx="729489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BD41EF68-9A2C-E0EE-C3A6-5B0899775355}"/>
              </a:ext>
            </a:extLst>
          </xdr:cNvPr>
          <xdr:cNvGraphicFramePr>
            <a:graphicFrameLocks/>
          </xdr:cNvGraphicFramePr>
        </xdr:nvGraphicFramePr>
        <xdr:xfrm>
          <a:off x="30368013" y="7880245"/>
          <a:ext cx="742190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5B54F7C3-3E7B-E6BE-33F6-832CD4EB4846}"/>
              </a:ext>
            </a:extLst>
          </xdr:cNvPr>
          <xdr:cNvGraphicFramePr>
            <a:graphicFrameLocks/>
          </xdr:cNvGraphicFramePr>
        </xdr:nvGraphicFramePr>
        <xdr:xfrm>
          <a:off x="32074730" y="7880245"/>
          <a:ext cx="726451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14775E33-2F45-61D1-6F15-DCB82474840E}"/>
              </a:ext>
            </a:extLst>
          </xdr:cNvPr>
          <xdr:cNvGraphicFramePr>
            <a:graphicFrameLocks/>
          </xdr:cNvGraphicFramePr>
        </xdr:nvGraphicFramePr>
        <xdr:xfrm>
          <a:off x="32917135" y="7880245"/>
          <a:ext cx="726452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aphicFrame macro="">
        <xdr:nvGraphicFramePr>
          <xdr:cNvPr id="55" name="Gráfico 18">
            <a:extLst>
              <a:ext uri="{FF2B5EF4-FFF2-40B4-BE49-F238E27FC236}">
                <a16:creationId xmlns:a16="http://schemas.microsoft.com/office/drawing/2014/main" id="{C3E0601C-1515-ACE8-8BDB-BEAC1ECBBDED}"/>
              </a:ext>
            </a:extLst>
          </xdr:cNvPr>
          <xdr:cNvGraphicFramePr>
            <a:graphicFrameLocks/>
          </xdr:cNvGraphicFramePr>
        </xdr:nvGraphicFramePr>
        <xdr:xfrm>
          <a:off x="22791530" y="7883527"/>
          <a:ext cx="723184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56" name="Gráfico 18">
            <a:extLst>
              <a:ext uri="{FF2B5EF4-FFF2-40B4-BE49-F238E27FC236}">
                <a16:creationId xmlns:a16="http://schemas.microsoft.com/office/drawing/2014/main" id="{BBD28D87-30BA-4702-6166-5DFC53AD707B}"/>
              </a:ext>
            </a:extLst>
          </xdr:cNvPr>
          <xdr:cNvGraphicFramePr>
            <a:graphicFrameLocks/>
          </xdr:cNvGraphicFramePr>
        </xdr:nvGraphicFramePr>
        <xdr:xfrm>
          <a:off x="23633843" y="7883527"/>
          <a:ext cx="726542" cy="6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97E5AAF4-21BD-66A1-3368-3D909F73B81E}"/>
              </a:ext>
            </a:extLst>
          </xdr:cNvPr>
          <xdr:cNvGraphicFramePr>
            <a:graphicFrameLocks/>
          </xdr:cNvGraphicFramePr>
        </xdr:nvGraphicFramePr>
        <xdr:xfrm>
          <a:off x="31219807" y="7880245"/>
          <a:ext cx="738969" cy="6703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8127064A-EEEE-EB84-18A5-DD783F5BF7A7}"/>
              </a:ext>
            </a:extLst>
          </xdr:cNvPr>
          <xdr:cNvGraphicFramePr>
            <a:graphicFrameLocks/>
          </xdr:cNvGraphicFramePr>
        </xdr:nvGraphicFramePr>
        <xdr:xfrm>
          <a:off x="33759540" y="7858020"/>
          <a:ext cx="713844" cy="692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78A58-8123-4042-96E1-88B5AFAC8D57}" name="P30Aao34A_Accelo" displayName="P30Aao34A_Accelo" ref="B6:T258" totalsRowShown="0" headerRowDxfId="89" dataDxfId="87" headerRowBorderDxfId="88" tableBorderDxfId="86" totalsRowBorderDxfId="85">
  <tableColumns count="19">
    <tableColumn id="1" xr3:uid="{2D056B5B-5213-4758-BF94-F04FDA2F367D}" name="Atividade" dataDxfId="84"/>
    <tableColumn id="2" xr3:uid="{3228DDEE-C864-41C4-AE34-E7B8F2D7CD63}" name="Classificação" dataDxfId="83"/>
    <tableColumn id="3" xr3:uid="{E424C979-8E16-425E-99C4-E70C0B5CFB65}" name="Arrefec." dataDxfId="82"/>
    <tableColumn id="20" xr3:uid="{69A555F3-F443-4FA5-B653-627FB168FE93}" name="Diesel" dataDxfId="81"/>
    <tableColumn id="17" xr3:uid="{B7F131C0-7FF1-4CE0-839B-E3451E7FDF96}" name="Reaperto" dataDxfId="80"/>
    <tableColumn id="4" xr3:uid="{25C0E681-54E4-41EB-B575-971761E4C9F2}" name="5ª Roda" dataDxfId="79"/>
    <tableColumn id="5" xr3:uid="{E6C220CE-7C5F-49E8-BADE-58DA0E3E3686}" name="Estepe" dataDxfId="78"/>
    <tableColumn id="6" xr3:uid="{D5DB858E-FC64-41AB-A756-28875ADDA407}" name="Pneu LD" dataDxfId="77"/>
    <tableColumn id="7" xr3:uid="{DE97D011-C2C4-4425-9DD7-3F182E5FE2D4}" name="Pneu LE" dataDxfId="76"/>
    <tableColumn id="8" xr3:uid="{D38C3FBF-33C1-4C22-AF45-C66DEAAC2E98}" name="Aperto LD" dataDxfId="75"/>
    <tableColumn id="9" xr3:uid="{010773D5-1215-400C-A9C0-14062FF05B41}" name="Aperto LE" dataDxfId="74"/>
    <tableColumn id="10" xr3:uid="{74DBE947-D007-46D0-880B-B40DDBF6EBB3}" name="Grade" dataDxfId="73"/>
    <tableColumn id="13" xr3:uid="{99903590-9711-4901-8401-82B857799FF2}" name="Mecânica 1" dataDxfId="72"/>
    <tableColumn id="15" xr3:uid="{1B6C3B43-200D-43AC-B656-8888B49DB1AC}" name="Mecânica 2" dataDxfId="71"/>
    <tableColumn id="16" xr3:uid="{5EA27B5D-BB66-483F-ACA0-00FAA35554C2}" name="Elétrica 1 " dataDxfId="70"/>
    <tableColumn id="12" xr3:uid="{293378E3-9269-4295-82C2-E9D4DAB81357}" name="Elétrica 2" dataDxfId="69"/>
    <tableColumn id="19" xr3:uid="{1BB7B3BC-C1AC-4FCE-9EAC-0910BE63CC89}" name="Controle " dataDxfId="68"/>
    <tableColumn id="18" xr3:uid="{0786C6F3-C750-468B-BD92-16A45615AF0B}" name="Motorista" dataDxfId="67"/>
    <tableColumn id="11" xr3:uid="{2E62DF36-5EA0-4009-A179-B27C9D3C4AF1}" name="Quis" dataDxfId="66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AFEEC-F729-4A0B-95F4-569A76576735}" name="P30Aao34A_Accelo2" displayName="P30Aao34A_Accelo2" ref="B6:T263" totalsRowShown="0" headerRowDxfId="65" dataDxfId="63" headerRowBorderDxfId="64" tableBorderDxfId="62" totalsRowBorderDxfId="61">
  <tableColumns count="19">
    <tableColumn id="1" xr3:uid="{9CA3ED67-8460-4734-B655-23426D1A8CF3}" name="Atividade" dataDxfId="60"/>
    <tableColumn id="2" xr3:uid="{BF2F3DDA-2BC8-4F7C-8E77-5FA4CE4A3F54}" name="Classificação" dataDxfId="59"/>
    <tableColumn id="3" xr3:uid="{456198DA-67FA-4F93-993A-5E592DA5D48F}" name="Arrefec." dataDxfId="58"/>
    <tableColumn id="20" xr3:uid="{2FA531A2-BEA9-430E-BEC2-7F727E791B76}" name="Diesel" dataDxfId="57"/>
    <tableColumn id="17" xr3:uid="{8C94C718-868A-4EF9-8629-5EC7466E6AE4}" name="Reaperto" dataDxfId="56"/>
    <tableColumn id="4" xr3:uid="{FA287A11-82BD-4F1B-94EF-640F17BE87A6}" name="5ª Roda" dataDxfId="55"/>
    <tableColumn id="5" xr3:uid="{40DEDC6B-ED5B-49A8-9628-4C242FE01A03}" name="Estepe" dataDxfId="54"/>
    <tableColumn id="6" xr3:uid="{B80EE45C-91D7-46E6-9581-960B43F522F1}" name="Pneu LD" dataDxfId="53"/>
    <tableColumn id="7" xr3:uid="{0F11E0F9-4063-4920-A406-479640422DF5}" name="Pneu LE" dataDxfId="52"/>
    <tableColumn id="8" xr3:uid="{849A5F20-9B22-4821-BB1E-316184506002}" name="Aperto LD" dataDxfId="51"/>
    <tableColumn id="9" xr3:uid="{3FA484B4-DA3F-4949-AB98-FD9DCACBB043}" name="Aperto LE" dataDxfId="50"/>
    <tableColumn id="10" xr3:uid="{D139B9B4-6A38-48DB-9682-000B9AA4E88D}" name="Grade" dataDxfId="49"/>
    <tableColumn id="13" xr3:uid="{5DE45A9A-901C-4F67-A466-BF6E208537A7}" name="Mecânica 1" dataDxfId="48"/>
    <tableColumn id="15" xr3:uid="{93E0EE95-C3E2-4692-9867-796DDADA9393}" name="Mecânica 2" dataDxfId="47"/>
    <tableColumn id="16" xr3:uid="{21618809-A03A-465A-91FF-2972F764EBE1}" name="Elétrica 1 " dataDxfId="46"/>
    <tableColumn id="12" xr3:uid="{846E4972-D02E-45AA-86A9-1D28685B2980}" name="Elétrica 2" dataDxfId="45"/>
    <tableColumn id="19" xr3:uid="{30C6A573-7DE2-4A03-B5AA-EED799B966C3}" name="Controle " dataDxfId="44"/>
    <tableColumn id="18" xr3:uid="{5A1CE144-134A-4C44-A8BF-111C8FE175FB}" name="Motorista" dataDxfId="43"/>
    <tableColumn id="11" xr3:uid="{08B457B0-A56A-4BAD-900E-51F1724E861D}" name="Quis" dataDxfId="42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D228F8-8BE5-4F25-8CD2-F5C0AA8E77C1}" name="P30Aao34A_Accelo23" displayName="P30Aao34A_Accelo23" ref="B6:T263" totalsRowShown="0" headerRowDxfId="41" dataDxfId="39" headerRowBorderDxfId="40" tableBorderDxfId="38" totalsRowBorderDxfId="37">
  <tableColumns count="19">
    <tableColumn id="1" xr3:uid="{EAB2DDCC-3156-4DAD-9F58-AFD770DBA152}" name="Atividade" dataDxfId="36"/>
    <tableColumn id="2" xr3:uid="{95CEC19A-770B-407F-9EA2-C0981453A4BD}" name="Classificação" dataDxfId="35"/>
    <tableColumn id="3" xr3:uid="{9BAC476A-F97A-4511-A607-8A96B18022D1}" name="Arrefec." dataDxfId="34"/>
    <tableColumn id="20" xr3:uid="{1A869AFD-B626-4B37-AEA9-D2F3F35AA833}" name="Diesel" dataDxfId="33"/>
    <tableColumn id="17" xr3:uid="{C95E0228-66A4-4165-AD1E-D0B8BA3EF55E}" name="Reaperto" dataDxfId="32"/>
    <tableColumn id="4" xr3:uid="{2B64A0D4-8A69-4EEF-8A66-37E8F77BCFFF}" name="5ª Roda" dataDxfId="31"/>
    <tableColumn id="5" xr3:uid="{27272741-BADC-453C-B96F-EDC45D77466F}" name="Estepe" dataDxfId="30"/>
    <tableColumn id="6" xr3:uid="{EC112DD0-C685-4E86-AE74-539BF8D38EEB}" name="Pneu LD" dataDxfId="29"/>
    <tableColumn id="7" xr3:uid="{9EB58B45-E23D-493B-904E-F339FFF45695}" name="Pneu LE" dataDxfId="28"/>
    <tableColumn id="8" xr3:uid="{92696183-3BE4-4A29-9088-C21EEAE4048B}" name="Aperto LD" dataDxfId="27"/>
    <tableColumn id="9" xr3:uid="{0C91ED12-42C7-4DEE-A69B-C322858501F8}" name="Aperto LE" dataDxfId="26"/>
    <tableColumn id="10" xr3:uid="{0FC5A4E5-AA9D-4A0F-AE2F-EFB6A3725ECA}" name="Grade" dataDxfId="25"/>
    <tableColumn id="13" xr3:uid="{F151A2FC-E27A-415A-93B9-83B31DD22590}" name="Mecânica 1" dataDxfId="24"/>
    <tableColumn id="15" xr3:uid="{B130D6D3-C276-41F6-B57F-EFC5F42FD588}" name="Mecânica 2" dataDxfId="23"/>
    <tableColumn id="16" xr3:uid="{BDF60148-CCFC-4BA8-A4AA-BF1FAE87086C}" name="Elétrica 1 " dataDxfId="22"/>
    <tableColumn id="12" xr3:uid="{F4AE266B-0FC7-4D42-9A7E-F15B7B3F246D}" name="Elétrica 2" dataDxfId="21"/>
    <tableColumn id="19" xr3:uid="{0358B44D-5871-4BCE-9A80-058B81438BDD}" name="Controle " dataDxfId="20"/>
    <tableColumn id="18" xr3:uid="{D4B3E163-CA7F-403E-A338-813354795827}" name="Motorista" dataDxfId="19"/>
    <tableColumn id="11" xr3:uid="{EBB07A63-BEE3-4B3B-A08C-2684A178E49F}" name="Quis" dataDxfId="18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27EA-5638-4640-9CC4-C5F10CB78BE4}">
  <dimension ref="A1:T265"/>
  <sheetViews>
    <sheetView showGridLines="0" topLeftCell="A215" zoomScale="70" zoomScaleNormal="70" workbookViewId="0">
      <pane xSplit="3" topLeftCell="H1" activePane="topRight" state="frozen"/>
      <selection pane="topRight" activeCell="T219" sqref="T219"/>
    </sheetView>
  </sheetViews>
  <sheetFormatPr defaultRowHeight="15" customHeight="1" x14ac:dyDescent="0.3"/>
  <cols>
    <col min="1" max="1" width="2.5546875" customWidth="1"/>
    <col min="2" max="2" width="54.5546875" customWidth="1"/>
    <col min="3" max="20" width="12.5546875" customWidth="1"/>
    <col min="21" max="21" width="1.6640625" customWidth="1"/>
  </cols>
  <sheetData>
    <row r="1" spans="1:20" ht="15" customHeight="1" x14ac:dyDescent="0.3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">
      <c r="A2" s="1"/>
      <c r="B2" s="2"/>
      <c r="D2" s="27" t="s">
        <v>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30" customHeight="1" thickBot="1" x14ac:dyDescent="0.35">
      <c r="A3" s="1"/>
      <c r="B3" s="11"/>
      <c r="D3" s="28" t="s">
        <v>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ht="30" customHeight="1" x14ac:dyDescent="0.3">
      <c r="A4" s="1"/>
      <c r="B4" s="29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5" customHeight="1" x14ac:dyDescent="0.3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">
      <c r="A6" s="1"/>
      <c r="B6" s="12" t="s">
        <v>3</v>
      </c>
      <c r="C6" s="13" t="s">
        <v>4</v>
      </c>
      <c r="D6" s="14" t="s">
        <v>100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5" t="s">
        <v>28</v>
      </c>
    </row>
    <row r="7" spans="1:20" ht="15" customHeight="1" x14ac:dyDescent="0.3">
      <c r="A7" s="1"/>
      <c r="B7" s="19" t="s">
        <v>29</v>
      </c>
      <c r="C7" s="20" t="s">
        <v>5</v>
      </c>
      <c r="D7" s="21">
        <v>8.1018518518518516E-5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">
      <c r="A8" s="1"/>
      <c r="B8" s="19" t="s">
        <v>215</v>
      </c>
      <c r="C8" s="20" t="s">
        <v>5</v>
      </c>
      <c r="D8" s="21">
        <v>2.7777777777777778E-4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">
      <c r="A9" s="1"/>
      <c r="B9" s="19" t="s">
        <v>216</v>
      </c>
      <c r="C9" s="20" t="s">
        <v>5</v>
      </c>
      <c r="D9" s="21">
        <v>9.2592592592592588E-5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">
      <c r="A10" s="1"/>
      <c r="B10" s="19" t="s">
        <v>217</v>
      </c>
      <c r="C10" s="20" t="s">
        <v>5</v>
      </c>
      <c r="D10" s="21">
        <v>1.273148148148148E-4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">
      <c r="A11" s="1"/>
      <c r="B11" s="19" t="s">
        <v>31</v>
      </c>
      <c r="C11" s="20" t="s">
        <v>5</v>
      </c>
      <c r="D11" s="21">
        <v>1.0416666666666667E-4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">
      <c r="A12" s="1"/>
      <c r="B12" s="19" t="s">
        <v>32</v>
      </c>
      <c r="C12" s="20" t="s">
        <v>6</v>
      </c>
      <c r="D12" s="21">
        <v>1.3888888888888889E-4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">
      <c r="A13" s="1"/>
      <c r="B13" s="19" t="s">
        <v>218</v>
      </c>
      <c r="C13" s="20" t="s">
        <v>6</v>
      </c>
      <c r="D13" s="21">
        <v>1.8518518518518518E-4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">
      <c r="A14" s="1"/>
      <c r="B14" s="19" t="s">
        <v>219</v>
      </c>
      <c r="C14" s="20" t="s">
        <v>6</v>
      </c>
      <c r="D14" s="21">
        <v>1.1574074074074075E-4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">
      <c r="A15" s="1"/>
      <c r="B15" s="19" t="s">
        <v>33</v>
      </c>
      <c r="C15" s="20" t="s">
        <v>5</v>
      </c>
      <c r="D15" s="21">
        <v>1.4351851851851852E-3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">
      <c r="A16" s="1"/>
      <c r="B16" s="19" t="s">
        <v>220</v>
      </c>
      <c r="C16" s="20" t="s">
        <v>5</v>
      </c>
      <c r="D16" s="21">
        <v>1.0416666666666667E-4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">
      <c r="A17" s="1"/>
      <c r="B17" s="19" t="s">
        <v>221</v>
      </c>
      <c r="C17" s="20" t="s">
        <v>5</v>
      </c>
      <c r="D17" s="21">
        <v>1.3888888888888889E-4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">
      <c r="A18" s="1"/>
      <c r="B18" s="19" t="s">
        <v>34</v>
      </c>
      <c r="C18" s="20" t="s">
        <v>5</v>
      </c>
      <c r="D18" s="21">
        <v>1.8518518518518518E-4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">
      <c r="A19" s="1"/>
      <c r="B19" s="19" t="s">
        <v>222</v>
      </c>
      <c r="C19" s="20" t="s">
        <v>6</v>
      </c>
      <c r="D19" s="21">
        <v>3.4722222222222222E-5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">
      <c r="A20" s="1"/>
      <c r="B20" s="19" t="s">
        <v>35</v>
      </c>
      <c r="C20" s="20" t="s">
        <v>6</v>
      </c>
      <c r="D20" s="21">
        <v>1.5046296296296297E-4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">
      <c r="A21" s="1"/>
      <c r="B21" s="19" t="s">
        <v>36</v>
      </c>
      <c r="C21" s="20" t="s">
        <v>5</v>
      </c>
      <c r="D21" s="21">
        <v>6.9444444444444444E-5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">
      <c r="A22" s="1"/>
      <c r="B22" s="19" t="s">
        <v>223</v>
      </c>
      <c r="C22" s="20" t="s">
        <v>6</v>
      </c>
      <c r="D22" s="21">
        <v>6.9444444444444444E-5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">
      <c r="A23" s="1"/>
      <c r="B23" s="19" t="s">
        <v>37</v>
      </c>
      <c r="C23" s="20" t="s">
        <v>5</v>
      </c>
      <c r="D23" s="21">
        <v>2.7777777777777778E-4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">
      <c r="A24" s="1"/>
      <c r="B24" s="19" t="s">
        <v>38</v>
      </c>
      <c r="C24" s="20" t="s">
        <v>5</v>
      </c>
      <c r="D24" s="21">
        <v>6.9444444444444444E-5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">
      <c r="A25" s="1"/>
      <c r="B25" s="19" t="s">
        <v>39</v>
      </c>
      <c r="C25" s="20" t="s">
        <v>5</v>
      </c>
      <c r="D25" s="21"/>
      <c r="E25" s="21">
        <v>3.5879629629629629E-4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">
      <c r="A26" s="1"/>
      <c r="B26" s="19" t="s">
        <v>224</v>
      </c>
      <c r="C26" s="20" t="s">
        <v>5</v>
      </c>
      <c r="D26" s="21"/>
      <c r="E26" s="21">
        <v>6.9444444444444444E-5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">
      <c r="A27" s="1"/>
      <c r="B27" s="19" t="s">
        <v>225</v>
      </c>
      <c r="C27" s="20" t="s">
        <v>5</v>
      </c>
      <c r="D27" s="21"/>
      <c r="E27" s="21">
        <v>6.9444444444444444E-5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">
      <c r="A28" s="1"/>
      <c r="B28" s="19" t="s">
        <v>226</v>
      </c>
      <c r="C28" s="20" t="s">
        <v>6</v>
      </c>
      <c r="D28" s="21"/>
      <c r="E28" s="21">
        <v>1.8518518518518518E-4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">
      <c r="A29" s="1"/>
      <c r="B29" s="19" t="s">
        <v>227</v>
      </c>
      <c r="C29" s="20" t="s">
        <v>5</v>
      </c>
      <c r="D29" s="21"/>
      <c r="E29" s="21">
        <v>6.9444444444444444E-5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">
      <c r="A30" s="1"/>
      <c r="B30" s="19" t="s">
        <v>228</v>
      </c>
      <c r="C30" s="20" t="s">
        <v>6</v>
      </c>
      <c r="D30" s="21"/>
      <c r="E30" s="21">
        <v>9.2592592592592588E-5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">
      <c r="A31" s="1"/>
      <c r="B31" s="19" t="s">
        <v>229</v>
      </c>
      <c r="C31" s="20" t="s">
        <v>6</v>
      </c>
      <c r="D31" s="21"/>
      <c r="E31" s="21">
        <v>9.2592592592592588E-5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">
      <c r="A32" s="1"/>
      <c r="B32" s="19" t="s">
        <v>230</v>
      </c>
      <c r="C32" s="20" t="s">
        <v>6</v>
      </c>
      <c r="D32" s="21"/>
      <c r="E32" s="21">
        <v>1.7361111111111112E-4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">
      <c r="A33" s="1"/>
      <c r="B33" s="19" t="s">
        <v>40</v>
      </c>
      <c r="C33" s="20" t="s">
        <v>6</v>
      </c>
      <c r="D33" s="21"/>
      <c r="E33" s="21">
        <v>3.3564814814814812E-4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">
      <c r="A34" s="1"/>
      <c r="B34" s="23" t="s">
        <v>41</v>
      </c>
      <c r="C34" s="20" t="s">
        <v>5</v>
      </c>
      <c r="D34" s="21"/>
      <c r="E34" s="21">
        <v>6.9444444444444444E-5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">
      <c r="A35" s="1"/>
      <c r="B35" s="19" t="s">
        <v>231</v>
      </c>
      <c r="C35" s="20" t="s">
        <v>6</v>
      </c>
      <c r="D35" s="21"/>
      <c r="E35" s="21">
        <v>2.0833333333333335E-4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">
      <c r="A36" s="1"/>
      <c r="B36" s="19" t="s">
        <v>232</v>
      </c>
      <c r="C36" s="20" t="s">
        <v>6</v>
      </c>
      <c r="D36" s="21"/>
      <c r="E36" s="21">
        <v>6.9444444444444444E-5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">
      <c r="A37" s="1"/>
      <c r="B37" s="19" t="s">
        <v>233</v>
      </c>
      <c r="C37" s="20" t="s">
        <v>6</v>
      </c>
      <c r="D37" s="21"/>
      <c r="E37" s="21">
        <v>2.3148148148148149E-4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">
      <c r="A38" s="1"/>
      <c r="B38" s="23" t="s">
        <v>234</v>
      </c>
      <c r="C38" s="20" t="s">
        <v>5</v>
      </c>
      <c r="D38" s="21"/>
      <c r="E38" s="21">
        <v>4.6296296296296294E-5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">
      <c r="A39" s="1"/>
      <c r="B39" s="19" t="s">
        <v>235</v>
      </c>
      <c r="C39" s="20" t="s">
        <v>6</v>
      </c>
      <c r="D39" s="21"/>
      <c r="E39" s="21">
        <v>6.9444444444444444E-5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">
      <c r="A40" s="1"/>
      <c r="B40" s="19" t="s">
        <v>236</v>
      </c>
      <c r="C40" s="20" t="s">
        <v>6</v>
      </c>
      <c r="D40" s="21"/>
      <c r="E40" s="21">
        <v>8.1018518518518516E-5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">
      <c r="A41" s="1"/>
      <c r="B41" s="23" t="s">
        <v>42</v>
      </c>
      <c r="C41" s="20" t="s">
        <v>5</v>
      </c>
      <c r="D41" s="21"/>
      <c r="E41" s="21">
        <v>1.9675925925925926E-4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">
      <c r="A42" s="1"/>
      <c r="B42" s="19" t="s">
        <v>237</v>
      </c>
      <c r="C42" s="20" t="s">
        <v>5</v>
      </c>
      <c r="D42" s="21"/>
      <c r="E42" s="21">
        <v>8.1018518518518516E-5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">
      <c r="A43" s="1"/>
      <c r="B43" s="23" t="s">
        <v>43</v>
      </c>
      <c r="C43" s="20" t="s">
        <v>6</v>
      </c>
      <c r="D43" s="21"/>
      <c r="E43" s="21">
        <v>3.3564814814814812E-4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">
      <c r="A44" s="1"/>
      <c r="B44" s="19" t="s">
        <v>77</v>
      </c>
      <c r="C44" s="20" t="s">
        <v>5</v>
      </c>
      <c r="D44" s="21"/>
      <c r="E44" s="21">
        <v>9.2592592592592588E-5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">
      <c r="A45" s="1"/>
      <c r="B45" s="19" t="s">
        <v>238</v>
      </c>
      <c r="C45" s="20" t="s">
        <v>6</v>
      </c>
      <c r="D45" s="21"/>
      <c r="E45" s="21"/>
      <c r="F45" s="21">
        <v>1.7361111111111112E-4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">
      <c r="A46" s="1"/>
      <c r="B46" s="19" t="s">
        <v>239</v>
      </c>
      <c r="C46" s="20" t="s">
        <v>6</v>
      </c>
      <c r="D46" s="21"/>
      <c r="E46" s="21"/>
      <c r="F46" s="21">
        <v>5.7870370370370373E-5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">
      <c r="A47" s="1"/>
      <c r="B47" s="19" t="s">
        <v>44</v>
      </c>
      <c r="C47" s="20" t="s">
        <v>5</v>
      </c>
      <c r="D47" s="21"/>
      <c r="E47" s="21"/>
      <c r="F47" s="21">
        <v>5.7870370370370373E-5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">
      <c r="A48" s="1"/>
      <c r="B48" s="23" t="s">
        <v>45</v>
      </c>
      <c r="C48" s="20" t="s">
        <v>6</v>
      </c>
      <c r="D48" s="21"/>
      <c r="E48" s="21"/>
      <c r="F48" s="21">
        <v>1.5046296296296296E-3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">
      <c r="A49" s="1"/>
      <c r="B49" s="19" t="s">
        <v>46</v>
      </c>
      <c r="C49" s="20" t="s">
        <v>5</v>
      </c>
      <c r="D49" s="21"/>
      <c r="E49" s="21"/>
      <c r="F49" s="21">
        <v>4.6296296296296294E-5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">
      <c r="A50" s="1"/>
      <c r="B50" s="19" t="s">
        <v>47</v>
      </c>
      <c r="C50" s="20" t="s">
        <v>6</v>
      </c>
      <c r="D50" s="21"/>
      <c r="E50" s="21"/>
      <c r="F50" s="21">
        <v>8.1018518518518516E-4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">
      <c r="A51" s="1"/>
      <c r="B51" s="19" t="s">
        <v>48</v>
      </c>
      <c r="C51" s="20" t="s">
        <v>5</v>
      </c>
      <c r="D51" s="21"/>
      <c r="E51" s="21"/>
      <c r="F51" s="21">
        <v>6.9444444444444444E-5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">
      <c r="A52" s="1"/>
      <c r="B52" s="19" t="s">
        <v>240</v>
      </c>
      <c r="C52" s="20" t="s">
        <v>5</v>
      </c>
      <c r="D52" s="21"/>
      <c r="E52" s="21"/>
      <c r="F52" s="21"/>
      <c r="G52" s="21"/>
      <c r="H52" s="21">
        <v>3.4722222222222222E-5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">
      <c r="A53" s="1"/>
      <c r="B53" s="19" t="s">
        <v>241</v>
      </c>
      <c r="C53" s="20" t="s">
        <v>6</v>
      </c>
      <c r="D53" s="21"/>
      <c r="E53" s="21"/>
      <c r="F53" s="21"/>
      <c r="G53" s="21"/>
      <c r="H53" s="21">
        <v>4.1666666666666669E-4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">
      <c r="A54" s="1"/>
      <c r="B54" s="19" t="s">
        <v>49</v>
      </c>
      <c r="C54" s="20" t="s">
        <v>6</v>
      </c>
      <c r="D54" s="21"/>
      <c r="E54" s="21"/>
      <c r="F54" s="21"/>
      <c r="G54" s="21"/>
      <c r="H54" s="21">
        <v>2.6620370370370372E-4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">
      <c r="A55" s="1"/>
      <c r="B55" s="19" t="s">
        <v>50</v>
      </c>
      <c r="C55" s="20" t="s">
        <v>5</v>
      </c>
      <c r="D55" s="21"/>
      <c r="E55" s="21"/>
      <c r="F55" s="21"/>
      <c r="G55" s="21"/>
      <c r="H55" s="21">
        <v>6.9444444444444444E-5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">
      <c r="A56" s="1"/>
      <c r="B56" s="19" t="s">
        <v>242</v>
      </c>
      <c r="C56" s="20" t="s">
        <v>6</v>
      </c>
      <c r="D56" s="21"/>
      <c r="E56" s="21"/>
      <c r="F56" s="21"/>
      <c r="G56" s="21"/>
      <c r="H56" s="21">
        <v>8.1018518518518516E-5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">
      <c r="A57" s="1"/>
      <c r="B57" s="19" t="s">
        <v>62</v>
      </c>
      <c r="C57" s="20" t="s">
        <v>5</v>
      </c>
      <c r="D57" s="21"/>
      <c r="E57" s="21"/>
      <c r="F57" s="21"/>
      <c r="G57" s="21"/>
      <c r="H57" s="21">
        <v>5.7870370370370373E-5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">
      <c r="A58" s="1"/>
      <c r="B58" s="19" t="s">
        <v>51</v>
      </c>
      <c r="C58" s="20" t="s">
        <v>6</v>
      </c>
      <c r="D58" s="21"/>
      <c r="E58" s="21"/>
      <c r="F58" s="21"/>
      <c r="G58" s="21"/>
      <c r="H58" s="21">
        <v>1.3888888888888889E-4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">
      <c r="A59" s="1"/>
      <c r="B59" s="19" t="s">
        <v>243</v>
      </c>
      <c r="C59" s="20" t="s">
        <v>6</v>
      </c>
      <c r="D59" s="21"/>
      <c r="E59" s="21"/>
      <c r="F59" s="21"/>
      <c r="G59" s="21"/>
      <c r="H59" s="21">
        <v>9.2592592592592588E-5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">
      <c r="A60" s="1"/>
      <c r="B60" s="19" t="s">
        <v>52</v>
      </c>
      <c r="C60" s="20" t="s">
        <v>5</v>
      </c>
      <c r="D60" s="21"/>
      <c r="E60" s="21"/>
      <c r="F60" s="21"/>
      <c r="G60" s="21"/>
      <c r="H60" s="21">
        <v>6.9444444444444444E-5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">
      <c r="A61" s="1"/>
      <c r="B61" s="19" t="s">
        <v>53</v>
      </c>
      <c r="C61" s="20" t="s">
        <v>6</v>
      </c>
      <c r="D61" s="21"/>
      <c r="E61" s="21"/>
      <c r="F61" s="21"/>
      <c r="G61" s="21"/>
      <c r="H61" s="21">
        <v>3.1250000000000001E-4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">
      <c r="A62" s="1"/>
      <c r="B62" s="23" t="s">
        <v>244</v>
      </c>
      <c r="C62" s="20" t="s">
        <v>6</v>
      </c>
      <c r="D62" s="21"/>
      <c r="E62" s="21"/>
      <c r="F62" s="21"/>
      <c r="G62" s="21"/>
      <c r="H62" s="21">
        <v>4.1666666666666669E-4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">
      <c r="A63" s="1"/>
      <c r="B63" s="19" t="s">
        <v>245</v>
      </c>
      <c r="C63" s="20" t="s">
        <v>5</v>
      </c>
      <c r="D63" s="21"/>
      <c r="E63" s="21"/>
      <c r="F63" s="21"/>
      <c r="G63" s="21"/>
      <c r="H63" s="21">
        <v>1.3888888888888889E-4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">
      <c r="A64" s="1"/>
      <c r="B64" s="19" t="s">
        <v>246</v>
      </c>
      <c r="C64" s="20" t="s">
        <v>6</v>
      </c>
      <c r="D64" s="21"/>
      <c r="E64" s="21"/>
      <c r="F64" s="21"/>
      <c r="G64" s="21"/>
      <c r="H64" s="21">
        <v>4.5138888888888887E-4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">
      <c r="A65" s="1"/>
      <c r="B65" s="19" t="s">
        <v>247</v>
      </c>
      <c r="C65" s="20" t="s">
        <v>5</v>
      </c>
      <c r="D65" s="21"/>
      <c r="E65" s="21"/>
      <c r="F65" s="21"/>
      <c r="G65" s="21"/>
      <c r="H65" s="21">
        <v>1.0416666666666667E-4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">
      <c r="A66" s="1"/>
      <c r="B66" s="19" t="s">
        <v>54</v>
      </c>
      <c r="C66" s="20" t="s">
        <v>6</v>
      </c>
      <c r="D66" s="21"/>
      <c r="E66" s="21"/>
      <c r="F66" s="21"/>
      <c r="G66" s="21"/>
      <c r="H66" s="21">
        <v>5.7870370370370373E-5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">
      <c r="A67" s="1"/>
      <c r="B67" s="19" t="s">
        <v>55</v>
      </c>
      <c r="C67" s="20" t="s">
        <v>6</v>
      </c>
      <c r="D67" s="21"/>
      <c r="E67" s="21"/>
      <c r="F67" s="21"/>
      <c r="G67" s="21"/>
      <c r="H67" s="21">
        <v>8.1018518518518516E-5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">
      <c r="A68" s="1"/>
      <c r="B68" s="19" t="s">
        <v>56</v>
      </c>
      <c r="C68" s="20" t="s">
        <v>5</v>
      </c>
      <c r="D68" s="21"/>
      <c r="E68" s="21"/>
      <c r="F68" s="21"/>
      <c r="G68" s="21"/>
      <c r="H68" s="21">
        <v>4.6296296296296294E-5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">
      <c r="A69" s="1"/>
      <c r="B69" s="23" t="s">
        <v>57</v>
      </c>
      <c r="C69" s="20" t="s">
        <v>6</v>
      </c>
      <c r="D69" s="21"/>
      <c r="E69" s="21"/>
      <c r="F69" s="21"/>
      <c r="G69" s="21"/>
      <c r="H69" s="21">
        <v>2.3148148148148149E-4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">
      <c r="A70" s="1"/>
      <c r="B70" s="19" t="s">
        <v>58</v>
      </c>
      <c r="C70" s="20" t="s">
        <v>5</v>
      </c>
      <c r="D70" s="21"/>
      <c r="E70" s="21"/>
      <c r="F70" s="21"/>
      <c r="G70" s="21"/>
      <c r="H70" s="21">
        <v>6.9444444444444444E-5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">
      <c r="A71" s="1"/>
      <c r="B71" s="23" t="s">
        <v>248</v>
      </c>
      <c r="C71" s="20" t="s">
        <v>5</v>
      </c>
      <c r="D71" s="21"/>
      <c r="E71" s="21"/>
      <c r="F71" s="21"/>
      <c r="G71" s="21"/>
      <c r="H71" s="21">
        <v>5.7870370370370373E-5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">
      <c r="A72" s="1"/>
      <c r="B72" s="19" t="s">
        <v>59</v>
      </c>
      <c r="C72" s="20" t="s">
        <v>6</v>
      </c>
      <c r="D72" s="21"/>
      <c r="E72" s="21"/>
      <c r="F72" s="21"/>
      <c r="G72" s="21"/>
      <c r="H72" s="21">
        <v>6.9444444444444444E-5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">
      <c r="A73" s="1"/>
      <c r="B73" s="19" t="s">
        <v>249</v>
      </c>
      <c r="C73" s="20" t="s">
        <v>5</v>
      </c>
      <c r="D73" s="21"/>
      <c r="E73" s="21"/>
      <c r="F73" s="21"/>
      <c r="G73" s="21"/>
      <c r="H73" s="21">
        <v>9.2592592592592588E-5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">
      <c r="A74" s="1"/>
      <c r="B74" s="19" t="s">
        <v>60</v>
      </c>
      <c r="C74" s="20" t="s">
        <v>5</v>
      </c>
      <c r="D74" s="21"/>
      <c r="E74" s="21"/>
      <c r="F74" s="21"/>
      <c r="G74" s="21"/>
      <c r="H74" s="21"/>
      <c r="I74" s="21">
        <v>4.6296296296296294E-5</v>
      </c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">
      <c r="A75" s="1"/>
      <c r="B75" s="19" t="s">
        <v>154</v>
      </c>
      <c r="C75" s="20" t="s">
        <v>6</v>
      </c>
      <c r="D75" s="21"/>
      <c r="E75" s="21"/>
      <c r="F75" s="21"/>
      <c r="G75" s="21"/>
      <c r="H75" s="21"/>
      <c r="I75" s="21">
        <v>9.2592592592592588E-5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">
      <c r="A76" s="1"/>
      <c r="B76" s="19" t="s">
        <v>155</v>
      </c>
      <c r="C76" s="20" t="s">
        <v>6</v>
      </c>
      <c r="D76" s="21"/>
      <c r="E76" s="21"/>
      <c r="F76" s="21"/>
      <c r="G76" s="21"/>
      <c r="H76" s="21"/>
      <c r="I76" s="21">
        <v>9.2592592592592588E-5</v>
      </c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">
      <c r="A77" s="1"/>
      <c r="B77" s="19" t="s">
        <v>156</v>
      </c>
      <c r="C77" s="20" t="s">
        <v>6</v>
      </c>
      <c r="D77" s="21"/>
      <c r="E77" s="21"/>
      <c r="F77" s="21"/>
      <c r="G77" s="21"/>
      <c r="H77" s="21"/>
      <c r="I77" s="21">
        <v>2.0833333333333335E-4</v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">
      <c r="A78" s="1"/>
      <c r="B78" s="23" t="s">
        <v>157</v>
      </c>
      <c r="C78" s="20" t="s">
        <v>5</v>
      </c>
      <c r="D78" s="21"/>
      <c r="E78" s="21"/>
      <c r="F78" s="21"/>
      <c r="G78" s="21"/>
      <c r="H78" s="21"/>
      <c r="I78" s="21">
        <v>4.6296296296296294E-5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">
      <c r="A79" s="1"/>
      <c r="B79" s="19" t="s">
        <v>158</v>
      </c>
      <c r="C79" s="20" t="s">
        <v>5</v>
      </c>
      <c r="D79" s="21"/>
      <c r="E79" s="21"/>
      <c r="F79" s="21"/>
      <c r="G79" s="21"/>
      <c r="H79" s="21"/>
      <c r="I79" s="21">
        <v>5.7870370370370373E-5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">
      <c r="A80" s="1"/>
      <c r="B80" s="19" t="s">
        <v>159</v>
      </c>
      <c r="C80" s="20" t="s">
        <v>6</v>
      </c>
      <c r="D80" s="21"/>
      <c r="E80" s="21"/>
      <c r="F80" s="21"/>
      <c r="G80" s="21"/>
      <c r="H80" s="21"/>
      <c r="I80" s="21">
        <v>1.3888888888888889E-4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">
      <c r="A81" s="1"/>
      <c r="B81" s="19" t="s">
        <v>250</v>
      </c>
      <c r="C81" s="20" t="s">
        <v>6</v>
      </c>
      <c r="D81" s="21"/>
      <c r="E81" s="21"/>
      <c r="F81" s="21"/>
      <c r="G81" s="21"/>
      <c r="H81" s="21"/>
      <c r="I81" s="21">
        <v>2.199074074074074E-4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">
      <c r="A82" s="1"/>
      <c r="B82" s="19" t="s">
        <v>160</v>
      </c>
      <c r="C82" s="20" t="s">
        <v>5</v>
      </c>
      <c r="D82" s="21"/>
      <c r="E82" s="21"/>
      <c r="F82" s="21"/>
      <c r="G82" s="21"/>
      <c r="H82" s="21"/>
      <c r="I82" s="21">
        <v>4.6296296296296294E-5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">
      <c r="A83" s="1"/>
      <c r="B83" s="19" t="s">
        <v>161</v>
      </c>
      <c r="C83" s="20" t="s">
        <v>5</v>
      </c>
      <c r="D83" s="21"/>
      <c r="E83" s="21"/>
      <c r="F83" s="21"/>
      <c r="G83" s="21"/>
      <c r="H83" s="21"/>
      <c r="I83" s="21">
        <v>9.2592592592592588E-5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">
      <c r="A84" s="1"/>
      <c r="B84" s="19" t="s">
        <v>251</v>
      </c>
      <c r="C84" s="20" t="s">
        <v>5</v>
      </c>
      <c r="D84" s="21"/>
      <c r="E84" s="21"/>
      <c r="F84" s="21"/>
      <c r="G84" s="21"/>
      <c r="H84" s="21"/>
      <c r="I84" s="21">
        <v>6.9444444444444444E-5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">
      <c r="A85" s="1"/>
      <c r="B85" s="19" t="s">
        <v>162</v>
      </c>
      <c r="C85" s="20" t="s">
        <v>5</v>
      </c>
      <c r="D85" s="21"/>
      <c r="E85" s="21"/>
      <c r="F85" s="21"/>
      <c r="G85" s="21"/>
      <c r="H85" s="21"/>
      <c r="I85" s="21">
        <v>6.9444444444444444E-5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">
      <c r="A86" s="1"/>
      <c r="B86" s="19" t="s">
        <v>60</v>
      </c>
      <c r="C86" s="20" t="s">
        <v>5</v>
      </c>
      <c r="D86" s="21"/>
      <c r="E86" s="21"/>
      <c r="F86" s="21"/>
      <c r="G86" s="21"/>
      <c r="H86" s="21"/>
      <c r="I86" s="21">
        <v>4.6296296296296294E-5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">
      <c r="A87" s="1"/>
      <c r="B87" s="19" t="s">
        <v>163</v>
      </c>
      <c r="C87" s="20" t="s">
        <v>6</v>
      </c>
      <c r="D87" s="21"/>
      <c r="E87" s="21"/>
      <c r="F87" s="21"/>
      <c r="G87" s="21"/>
      <c r="H87" s="21"/>
      <c r="I87" s="21">
        <v>2.0833333333333335E-4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">
      <c r="A88" s="1"/>
      <c r="B88" s="19" t="s">
        <v>164</v>
      </c>
      <c r="C88" s="20" t="s">
        <v>5</v>
      </c>
      <c r="D88" s="21"/>
      <c r="E88" s="21"/>
      <c r="F88" s="21"/>
      <c r="G88" s="21"/>
      <c r="H88" s="21"/>
      <c r="I88" s="21">
        <v>6.9444444444444444E-5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">
      <c r="A89" s="1"/>
      <c r="B89" s="19" t="s">
        <v>165</v>
      </c>
      <c r="C89" s="20" t="s">
        <v>5</v>
      </c>
      <c r="D89" s="21"/>
      <c r="E89" s="21"/>
      <c r="F89" s="21"/>
      <c r="G89" s="21"/>
      <c r="H89" s="21"/>
      <c r="I89" s="21">
        <v>2.4305555555555555E-4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">
      <c r="A90" s="1"/>
      <c r="B90" s="19" t="s">
        <v>166</v>
      </c>
      <c r="C90" s="20" t="s">
        <v>6</v>
      </c>
      <c r="D90" s="21"/>
      <c r="E90" s="21"/>
      <c r="F90" s="21"/>
      <c r="G90" s="21"/>
      <c r="H90" s="21"/>
      <c r="I90" s="21">
        <v>1.3888888888888889E-4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">
      <c r="A91" s="1"/>
      <c r="B91" s="19" t="s">
        <v>252</v>
      </c>
      <c r="C91" s="20" t="s">
        <v>6</v>
      </c>
      <c r="D91" s="21"/>
      <c r="E91" s="21"/>
      <c r="F91" s="21"/>
      <c r="G91" s="21"/>
      <c r="H91" s="21"/>
      <c r="I91" s="21">
        <v>9.2592592592592588E-5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">
      <c r="A92" s="1"/>
      <c r="B92" s="19" t="s">
        <v>167</v>
      </c>
      <c r="C92" s="20" t="s">
        <v>6</v>
      </c>
      <c r="D92" s="21"/>
      <c r="E92" s="21"/>
      <c r="F92" s="21"/>
      <c r="G92" s="21"/>
      <c r="H92" s="21"/>
      <c r="I92" s="21">
        <v>1.7361111111111112E-4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">
      <c r="A93" s="1"/>
      <c r="B93" s="19" t="s">
        <v>168</v>
      </c>
      <c r="C93" s="20" t="s">
        <v>6</v>
      </c>
      <c r="D93" s="21"/>
      <c r="E93" s="21"/>
      <c r="F93" s="21"/>
      <c r="G93" s="21"/>
      <c r="H93" s="21"/>
      <c r="I93" s="21">
        <v>6.9444444444444444E-5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">
      <c r="B94" s="19" t="s">
        <v>171</v>
      </c>
      <c r="C94" s="20" t="s">
        <v>5</v>
      </c>
      <c r="D94" s="21"/>
      <c r="E94" s="21"/>
      <c r="F94" s="21"/>
      <c r="G94" s="21"/>
      <c r="H94" s="21"/>
      <c r="I94" s="21">
        <v>9.2592592592592588E-5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">
      <c r="B95" s="19" t="s">
        <v>172</v>
      </c>
      <c r="C95" s="20" t="s">
        <v>5</v>
      </c>
      <c r="D95" s="21"/>
      <c r="E95" s="21"/>
      <c r="F95" s="21"/>
      <c r="G95" s="21"/>
      <c r="H95" s="21"/>
      <c r="I95" s="21">
        <v>6.9444444444444444E-5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">
      <c r="B96" s="19" t="s">
        <v>255</v>
      </c>
      <c r="C96" s="20" t="s">
        <v>6</v>
      </c>
      <c r="D96" s="21"/>
      <c r="E96" s="21"/>
      <c r="F96" s="21"/>
      <c r="G96" s="21"/>
      <c r="H96" s="21"/>
      <c r="I96" s="21">
        <v>4.1666666666666669E-4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">
      <c r="B97" s="19" t="s">
        <v>173</v>
      </c>
      <c r="C97" s="20" t="s">
        <v>5</v>
      </c>
      <c r="D97" s="21"/>
      <c r="E97" s="21"/>
      <c r="F97" s="21"/>
      <c r="G97" s="21"/>
      <c r="H97" s="21"/>
      <c r="I97" s="21">
        <v>9.2592592592592588E-5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">
      <c r="B98" s="19"/>
      <c r="C98" s="20" t="s">
        <v>5</v>
      </c>
      <c r="D98" s="21"/>
      <c r="E98" s="21"/>
      <c r="F98" s="21"/>
      <c r="G98" s="21"/>
      <c r="H98" s="21"/>
      <c r="I98" s="21"/>
      <c r="J98" s="21">
        <v>4.6296296296296294E-5</v>
      </c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">
      <c r="B99" s="19"/>
      <c r="C99" s="20" t="s">
        <v>6</v>
      </c>
      <c r="D99" s="21"/>
      <c r="E99" s="21"/>
      <c r="F99" s="21"/>
      <c r="G99" s="21"/>
      <c r="H99" s="21"/>
      <c r="I99" s="21"/>
      <c r="J99" s="21">
        <v>9.2592592592592588E-5</v>
      </c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">
      <c r="B100" s="19"/>
      <c r="C100" s="20" t="s">
        <v>6</v>
      </c>
      <c r="D100" s="21"/>
      <c r="E100" s="21"/>
      <c r="F100" s="21"/>
      <c r="G100" s="21"/>
      <c r="H100" s="21"/>
      <c r="I100" s="21"/>
      <c r="J100" s="21">
        <v>9.2592592592592588E-5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">
      <c r="B101" s="19"/>
      <c r="C101" s="20" t="s">
        <v>6</v>
      </c>
      <c r="D101" s="21"/>
      <c r="E101" s="21"/>
      <c r="F101" s="21"/>
      <c r="G101" s="21"/>
      <c r="H101" s="21"/>
      <c r="I101" s="21"/>
      <c r="J101" s="21">
        <v>2.0833333333333335E-4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">
      <c r="B102" s="19"/>
      <c r="C102" s="20" t="s">
        <v>5</v>
      </c>
      <c r="D102" s="21"/>
      <c r="E102" s="21"/>
      <c r="F102" s="21"/>
      <c r="G102" s="21"/>
      <c r="H102" s="21"/>
      <c r="I102" s="21"/>
      <c r="J102" s="21">
        <v>4.6296296296296294E-5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">
      <c r="B103" s="19"/>
      <c r="C103" s="20" t="s">
        <v>5</v>
      </c>
      <c r="D103" s="21"/>
      <c r="E103" s="21"/>
      <c r="F103" s="21"/>
      <c r="G103" s="21"/>
      <c r="H103" s="21"/>
      <c r="I103" s="21"/>
      <c r="J103" s="21">
        <v>5.7870370370370373E-5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">
      <c r="B104" s="19"/>
      <c r="C104" s="20" t="s">
        <v>6</v>
      </c>
      <c r="D104" s="21"/>
      <c r="E104" s="21"/>
      <c r="F104" s="21"/>
      <c r="G104" s="21"/>
      <c r="H104" s="21"/>
      <c r="I104" s="21"/>
      <c r="J104" s="21">
        <v>1.3888888888888889E-4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">
      <c r="B105" s="19"/>
      <c r="C105" s="20" t="s">
        <v>6</v>
      </c>
      <c r="D105" s="21"/>
      <c r="E105" s="21"/>
      <c r="F105" s="21"/>
      <c r="G105" s="21"/>
      <c r="H105" s="21"/>
      <c r="I105" s="21"/>
      <c r="J105" s="21">
        <v>2.199074074074074E-4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">
      <c r="B106" s="19"/>
      <c r="C106" s="20" t="s">
        <v>5</v>
      </c>
      <c r="D106" s="21"/>
      <c r="E106" s="21"/>
      <c r="F106" s="21"/>
      <c r="G106" s="21"/>
      <c r="H106" s="21"/>
      <c r="I106" s="21"/>
      <c r="J106" s="21">
        <v>4.6296296296296294E-5</v>
      </c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">
      <c r="B107" s="19"/>
      <c r="C107" s="20" t="s">
        <v>5</v>
      </c>
      <c r="D107" s="21"/>
      <c r="E107" s="21"/>
      <c r="F107" s="21"/>
      <c r="G107" s="21"/>
      <c r="H107" s="21"/>
      <c r="I107" s="21"/>
      <c r="J107" s="21">
        <v>9.2592592592592588E-5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">
      <c r="B108" s="19"/>
      <c r="C108" s="20" t="s">
        <v>5</v>
      </c>
      <c r="D108" s="21"/>
      <c r="E108" s="21"/>
      <c r="F108" s="21"/>
      <c r="G108" s="21"/>
      <c r="H108" s="21"/>
      <c r="I108" s="21"/>
      <c r="J108" s="21">
        <v>6.9444444444444444E-5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">
      <c r="B109" s="19"/>
      <c r="C109" s="20" t="s">
        <v>5</v>
      </c>
      <c r="D109" s="21"/>
      <c r="E109" s="21"/>
      <c r="F109" s="21"/>
      <c r="G109" s="21"/>
      <c r="H109" s="21"/>
      <c r="I109" s="21"/>
      <c r="J109" s="21">
        <v>6.9444444444444444E-5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">
      <c r="B110" s="19"/>
      <c r="C110" s="20" t="s">
        <v>5</v>
      </c>
      <c r="D110" s="21"/>
      <c r="E110" s="21"/>
      <c r="F110" s="21"/>
      <c r="G110" s="21"/>
      <c r="H110" s="21"/>
      <c r="I110" s="21"/>
      <c r="J110" s="21">
        <v>4.6296296296296294E-5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">
      <c r="B111" s="19"/>
      <c r="C111" s="20" t="s">
        <v>6</v>
      </c>
      <c r="D111" s="21"/>
      <c r="E111" s="21"/>
      <c r="F111" s="21"/>
      <c r="G111" s="21"/>
      <c r="H111" s="21"/>
      <c r="I111" s="21"/>
      <c r="J111" s="21">
        <v>2.0833333333333335E-4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">
      <c r="B112" s="19"/>
      <c r="C112" s="20" t="s">
        <v>5</v>
      </c>
      <c r="D112" s="21"/>
      <c r="E112" s="21"/>
      <c r="F112" s="21"/>
      <c r="G112" s="21"/>
      <c r="H112" s="21"/>
      <c r="I112" s="21"/>
      <c r="J112" s="21">
        <v>6.9444444444444444E-5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">
      <c r="B113" s="19"/>
      <c r="C113" s="20" t="s">
        <v>5</v>
      </c>
      <c r="D113" s="21"/>
      <c r="E113" s="21"/>
      <c r="F113" s="21"/>
      <c r="G113" s="21"/>
      <c r="H113" s="21"/>
      <c r="I113" s="21"/>
      <c r="J113" s="21">
        <v>2.4305555555555555E-4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">
      <c r="B114" s="19"/>
      <c r="C114" s="20" t="s">
        <v>6</v>
      </c>
      <c r="D114" s="21"/>
      <c r="E114" s="21"/>
      <c r="F114" s="21"/>
      <c r="G114" s="21"/>
      <c r="H114" s="21"/>
      <c r="I114" s="21"/>
      <c r="J114" s="21">
        <v>1.3888888888888889E-4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">
      <c r="B115" s="19"/>
      <c r="C115" s="20" t="s">
        <v>6</v>
      </c>
      <c r="D115" s="21"/>
      <c r="E115" s="21"/>
      <c r="F115" s="21"/>
      <c r="G115" s="21"/>
      <c r="H115" s="21"/>
      <c r="I115" s="21"/>
      <c r="J115" s="21">
        <v>9.2592592592592588E-5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">
      <c r="B116" s="19"/>
      <c r="C116" s="20" t="s">
        <v>6</v>
      </c>
      <c r="D116" s="21"/>
      <c r="E116" s="21"/>
      <c r="F116" s="21"/>
      <c r="G116" s="21"/>
      <c r="H116" s="21"/>
      <c r="I116" s="21"/>
      <c r="J116" s="21">
        <v>1.7361111111111112E-4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">
      <c r="B117" s="19"/>
      <c r="C117" s="20" t="s">
        <v>6</v>
      </c>
      <c r="D117" s="21"/>
      <c r="E117" s="21"/>
      <c r="F117" s="21"/>
      <c r="G117" s="21"/>
      <c r="H117" s="21"/>
      <c r="I117" s="21"/>
      <c r="J117" s="21">
        <v>6.9444444444444444E-5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">
      <c r="B118" s="19"/>
      <c r="C118" s="20" t="s">
        <v>5</v>
      </c>
      <c r="D118" s="21"/>
      <c r="E118" s="21"/>
      <c r="F118" s="21"/>
      <c r="G118" s="21"/>
      <c r="H118" s="21"/>
      <c r="I118" s="21"/>
      <c r="J118" s="21">
        <v>9.2592592592592588E-5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">
      <c r="B119" s="19"/>
      <c r="C119" s="20" t="s">
        <v>5</v>
      </c>
      <c r="D119" s="21"/>
      <c r="E119" s="21"/>
      <c r="F119" s="21"/>
      <c r="G119" s="21"/>
      <c r="H119" s="21"/>
      <c r="I119" s="21"/>
      <c r="J119" s="21">
        <v>6.9444444444444444E-5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">
      <c r="B120" s="19"/>
      <c r="C120" s="20" t="s">
        <v>6</v>
      </c>
      <c r="D120" s="21"/>
      <c r="E120" s="21"/>
      <c r="F120" s="21"/>
      <c r="G120" s="21"/>
      <c r="H120" s="21"/>
      <c r="I120" s="21"/>
      <c r="J120" s="21">
        <v>4.1666666666666669E-4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">
      <c r="B121" s="19"/>
      <c r="C121" s="20" t="s">
        <v>5</v>
      </c>
      <c r="D121" s="21"/>
      <c r="E121" s="21"/>
      <c r="F121" s="21"/>
      <c r="G121" s="21"/>
      <c r="H121" s="21"/>
      <c r="I121" s="21"/>
      <c r="J121" s="21">
        <v>9.2592592592592588E-5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">
      <c r="B122" s="19" t="s">
        <v>256</v>
      </c>
      <c r="C122" s="20" t="s">
        <v>5</v>
      </c>
      <c r="D122" s="21"/>
      <c r="E122" s="21"/>
      <c r="F122" s="21"/>
      <c r="G122" s="21"/>
      <c r="H122" s="21"/>
      <c r="I122" s="21"/>
      <c r="J122" s="21"/>
      <c r="K122" s="21">
        <v>6.9444444444444444E-5</v>
      </c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">
      <c r="B123" s="19" t="s">
        <v>257</v>
      </c>
      <c r="C123" s="20" t="s">
        <v>6</v>
      </c>
      <c r="D123" s="21"/>
      <c r="E123" s="21"/>
      <c r="F123" s="21"/>
      <c r="G123" s="21"/>
      <c r="H123" s="21"/>
      <c r="I123" s="21"/>
      <c r="J123" s="21"/>
      <c r="K123" s="21">
        <v>6.9444444444444444E-5</v>
      </c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">
      <c r="B124" s="19" t="s">
        <v>258</v>
      </c>
      <c r="C124" s="20" t="s">
        <v>5</v>
      </c>
      <c r="D124" s="21"/>
      <c r="E124" s="21"/>
      <c r="F124" s="21"/>
      <c r="G124" s="21"/>
      <c r="H124" s="21"/>
      <c r="I124" s="21"/>
      <c r="J124" s="21"/>
      <c r="K124" s="21">
        <v>8.1018518518518516E-5</v>
      </c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">
      <c r="B125" s="19" t="s">
        <v>259</v>
      </c>
      <c r="C125" s="20" t="s">
        <v>6</v>
      </c>
      <c r="D125" s="21"/>
      <c r="E125" s="21"/>
      <c r="F125" s="21"/>
      <c r="G125" s="21"/>
      <c r="H125" s="21"/>
      <c r="I125" s="21"/>
      <c r="J125" s="21"/>
      <c r="K125" s="21">
        <v>3.4722222222222224E-4</v>
      </c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">
      <c r="B126" s="19" t="s">
        <v>260</v>
      </c>
      <c r="C126" s="20" t="s">
        <v>5</v>
      </c>
      <c r="D126" s="21"/>
      <c r="E126" s="21"/>
      <c r="F126" s="21"/>
      <c r="G126" s="21"/>
      <c r="H126" s="21"/>
      <c r="I126" s="21"/>
      <c r="J126" s="21"/>
      <c r="K126" s="21">
        <v>6.9444444444444444E-5</v>
      </c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">
      <c r="B127" s="19" t="s">
        <v>261</v>
      </c>
      <c r="C127" s="20" t="s">
        <v>6</v>
      </c>
      <c r="D127" s="21"/>
      <c r="E127" s="21"/>
      <c r="F127" s="21"/>
      <c r="G127" s="21"/>
      <c r="H127" s="21"/>
      <c r="I127" s="21"/>
      <c r="J127" s="21"/>
      <c r="K127" s="21">
        <v>9.2592592592592588E-5</v>
      </c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">
      <c r="B128" s="19" t="s">
        <v>262</v>
      </c>
      <c r="C128" s="20" t="s">
        <v>5</v>
      </c>
      <c r="D128" s="21"/>
      <c r="E128" s="21"/>
      <c r="F128" s="21"/>
      <c r="G128" s="21"/>
      <c r="H128" s="21"/>
      <c r="I128" s="21"/>
      <c r="J128" s="21"/>
      <c r="K128" s="21">
        <v>4.6296296296296294E-5</v>
      </c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">
      <c r="B129" s="19" t="s">
        <v>263</v>
      </c>
      <c r="C129" s="20" t="s">
        <v>6</v>
      </c>
      <c r="D129" s="21"/>
      <c r="E129" s="21"/>
      <c r="F129" s="21"/>
      <c r="G129" s="21"/>
      <c r="H129" s="21"/>
      <c r="I129" s="21"/>
      <c r="J129" s="21"/>
      <c r="K129" s="21">
        <v>3.9351851851851852E-4</v>
      </c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">
      <c r="B130" s="19" t="s">
        <v>264</v>
      </c>
      <c r="C130" s="20" t="s">
        <v>5</v>
      </c>
      <c r="D130" s="21"/>
      <c r="E130" s="21"/>
      <c r="F130" s="21"/>
      <c r="G130" s="21"/>
      <c r="H130" s="21"/>
      <c r="I130" s="21"/>
      <c r="J130" s="21"/>
      <c r="K130" s="21">
        <v>9.2592592592592588E-5</v>
      </c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">
      <c r="B131" s="19" t="s">
        <v>265</v>
      </c>
      <c r="C131" s="20" t="s">
        <v>6</v>
      </c>
      <c r="D131" s="21"/>
      <c r="E131" s="21"/>
      <c r="F131" s="21"/>
      <c r="G131" s="21"/>
      <c r="H131" s="21"/>
      <c r="I131" s="21"/>
      <c r="J131" s="21"/>
      <c r="K131" s="21">
        <v>1.3888888888888889E-4</v>
      </c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">
      <c r="B132" s="19" t="s">
        <v>266</v>
      </c>
      <c r="C132" s="20" t="s">
        <v>5</v>
      </c>
      <c r="D132" s="21"/>
      <c r="E132" s="21"/>
      <c r="F132" s="21"/>
      <c r="G132" s="21"/>
      <c r="H132" s="21"/>
      <c r="I132" s="21"/>
      <c r="J132" s="21"/>
      <c r="K132" s="21">
        <v>9.2592592592592588E-5</v>
      </c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">
      <c r="B133" s="19" t="s">
        <v>267</v>
      </c>
      <c r="C133" s="20" t="s">
        <v>6</v>
      </c>
      <c r="D133" s="21"/>
      <c r="E133" s="21"/>
      <c r="F133" s="21"/>
      <c r="G133" s="21"/>
      <c r="H133" s="21"/>
      <c r="I133" s="21"/>
      <c r="J133" s="21"/>
      <c r="K133" s="21">
        <v>3.7037037037037035E-4</v>
      </c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">
      <c r="B134" s="19" t="s">
        <v>268</v>
      </c>
      <c r="C134" s="20" t="s">
        <v>5</v>
      </c>
      <c r="D134" s="21"/>
      <c r="E134" s="21"/>
      <c r="F134" s="21"/>
      <c r="G134" s="21"/>
      <c r="H134" s="21"/>
      <c r="I134" s="21"/>
      <c r="J134" s="21"/>
      <c r="K134" s="21">
        <v>1.1574074074074075E-4</v>
      </c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">
      <c r="B135" s="19" t="s">
        <v>269</v>
      </c>
      <c r="C135" s="20" t="s">
        <v>6</v>
      </c>
      <c r="D135" s="21"/>
      <c r="E135" s="21"/>
      <c r="F135" s="21"/>
      <c r="G135" s="21"/>
      <c r="H135" s="21"/>
      <c r="I135" s="21"/>
      <c r="J135" s="21"/>
      <c r="K135" s="21">
        <v>3.4722222222222224E-4</v>
      </c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">
      <c r="B136" s="19" t="s">
        <v>192</v>
      </c>
      <c r="C136" s="20" t="s">
        <v>5</v>
      </c>
      <c r="D136" s="21"/>
      <c r="E136" s="21"/>
      <c r="F136" s="21"/>
      <c r="G136" s="21"/>
      <c r="H136" s="21"/>
      <c r="I136" s="21"/>
      <c r="J136" s="21"/>
      <c r="K136" s="21">
        <v>4.6296296296296294E-5</v>
      </c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">
      <c r="B137" s="19" t="s">
        <v>269</v>
      </c>
      <c r="C137" s="20" t="s">
        <v>6</v>
      </c>
      <c r="D137" s="21"/>
      <c r="E137" s="21"/>
      <c r="F137" s="21"/>
      <c r="G137" s="21"/>
      <c r="H137" s="21"/>
      <c r="I137" s="21"/>
      <c r="J137" s="21"/>
      <c r="K137" s="21">
        <v>3.9351851851851852E-4</v>
      </c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">
      <c r="B138" s="19" t="s">
        <v>61</v>
      </c>
      <c r="C138" s="20" t="s">
        <v>5</v>
      </c>
      <c r="D138" s="21"/>
      <c r="E138" s="21"/>
      <c r="F138" s="21"/>
      <c r="G138" s="21"/>
      <c r="H138" s="21"/>
      <c r="I138" s="21"/>
      <c r="J138" s="21"/>
      <c r="K138" s="21">
        <v>6.9444444444444444E-5</v>
      </c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">
      <c r="B139" s="19" t="s">
        <v>270</v>
      </c>
      <c r="C139" s="20" t="s">
        <v>6</v>
      </c>
      <c r="D139" s="21"/>
      <c r="E139" s="21"/>
      <c r="F139" s="21"/>
      <c r="G139" s="21"/>
      <c r="H139" s="21"/>
      <c r="I139" s="21"/>
      <c r="J139" s="21"/>
      <c r="K139" s="21">
        <v>1.0416666666666667E-4</v>
      </c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">
      <c r="B140" s="19" t="s">
        <v>271</v>
      </c>
      <c r="C140" s="20" t="s">
        <v>5</v>
      </c>
      <c r="D140" s="21"/>
      <c r="E140" s="21"/>
      <c r="F140" s="21"/>
      <c r="G140" s="21"/>
      <c r="H140" s="21"/>
      <c r="I140" s="21"/>
      <c r="J140" s="21"/>
      <c r="K140" s="21">
        <v>9.2592592592592588E-5</v>
      </c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">
      <c r="B141" s="19" t="s">
        <v>196</v>
      </c>
      <c r="C141" s="20" t="s">
        <v>6</v>
      </c>
      <c r="D141" s="21"/>
      <c r="E141" s="21"/>
      <c r="F141" s="21"/>
      <c r="G141" s="21"/>
      <c r="H141" s="21"/>
      <c r="I141" s="21"/>
      <c r="J141" s="21"/>
      <c r="K141" s="21">
        <v>1.1574074074074075E-4</v>
      </c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">
      <c r="B142" s="19" t="s">
        <v>197</v>
      </c>
      <c r="C142" s="20" t="s">
        <v>6</v>
      </c>
      <c r="D142" s="21"/>
      <c r="E142" s="21"/>
      <c r="F142" s="21"/>
      <c r="G142" s="21"/>
      <c r="H142" s="21"/>
      <c r="I142" s="21"/>
      <c r="J142" s="21"/>
      <c r="K142" s="21">
        <v>2.3148148148148149E-4</v>
      </c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">
      <c r="B143" s="19" t="s">
        <v>272</v>
      </c>
      <c r="C143" s="20" t="s">
        <v>5</v>
      </c>
      <c r="D143" s="21"/>
      <c r="E143" s="21"/>
      <c r="F143" s="21"/>
      <c r="G143" s="21"/>
      <c r="H143" s="21"/>
      <c r="I143" s="21"/>
      <c r="J143" s="21"/>
      <c r="K143" s="21">
        <v>9.2592592592592588E-5</v>
      </c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">
      <c r="B144" s="19" t="s">
        <v>77</v>
      </c>
      <c r="C144" s="20" t="s">
        <v>5</v>
      </c>
      <c r="D144" s="21"/>
      <c r="E144" s="21"/>
      <c r="F144" s="21"/>
      <c r="G144" s="21"/>
      <c r="H144" s="21"/>
      <c r="I144" s="21"/>
      <c r="J144" s="21"/>
      <c r="K144" s="21">
        <v>4.6296296296296294E-5</v>
      </c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">
      <c r="B145" s="19"/>
      <c r="C145" s="20" t="s">
        <v>5</v>
      </c>
      <c r="D145" s="21"/>
      <c r="E145" s="21"/>
      <c r="F145" s="21"/>
      <c r="G145" s="21"/>
      <c r="H145" s="21"/>
      <c r="I145" s="21"/>
      <c r="J145" s="21"/>
      <c r="K145" s="21"/>
      <c r="L145" s="21">
        <v>6.9444444444444444E-5</v>
      </c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">
      <c r="B146" s="19"/>
      <c r="C146" s="20" t="s">
        <v>6</v>
      </c>
      <c r="D146" s="21"/>
      <c r="E146" s="21"/>
      <c r="F146" s="21"/>
      <c r="G146" s="21"/>
      <c r="H146" s="21"/>
      <c r="I146" s="21"/>
      <c r="J146" s="21"/>
      <c r="K146" s="21"/>
      <c r="L146" s="21">
        <v>6.9444444444444444E-5</v>
      </c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">
      <c r="B147" s="19"/>
      <c r="C147" s="20" t="s">
        <v>5</v>
      </c>
      <c r="D147" s="21"/>
      <c r="E147" s="21"/>
      <c r="F147" s="21"/>
      <c r="G147" s="21"/>
      <c r="H147" s="21"/>
      <c r="I147" s="21"/>
      <c r="J147" s="21"/>
      <c r="K147" s="21"/>
      <c r="L147" s="21">
        <v>8.1018518518518516E-5</v>
      </c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">
      <c r="B148" s="19"/>
      <c r="C148" s="20" t="s">
        <v>6</v>
      </c>
      <c r="D148" s="21"/>
      <c r="E148" s="21"/>
      <c r="F148" s="21"/>
      <c r="G148" s="21"/>
      <c r="H148" s="21"/>
      <c r="I148" s="21"/>
      <c r="J148" s="21"/>
      <c r="K148" s="21"/>
      <c r="L148" s="21">
        <v>3.4722222222222224E-4</v>
      </c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">
      <c r="B149" s="19"/>
      <c r="C149" s="20" t="s">
        <v>5</v>
      </c>
      <c r="D149" s="21"/>
      <c r="E149" s="21"/>
      <c r="F149" s="21"/>
      <c r="G149" s="21"/>
      <c r="H149" s="21"/>
      <c r="I149" s="21"/>
      <c r="J149" s="21"/>
      <c r="K149" s="21"/>
      <c r="L149" s="21">
        <v>6.9444444444444444E-5</v>
      </c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">
      <c r="B150" s="19"/>
      <c r="C150" s="20" t="s">
        <v>6</v>
      </c>
      <c r="D150" s="21"/>
      <c r="E150" s="21"/>
      <c r="F150" s="21"/>
      <c r="G150" s="21"/>
      <c r="H150" s="21"/>
      <c r="I150" s="21"/>
      <c r="J150" s="21"/>
      <c r="K150" s="21"/>
      <c r="L150" s="21">
        <v>9.2592592592592588E-5</v>
      </c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">
      <c r="B151" s="19"/>
      <c r="C151" s="20" t="s">
        <v>5</v>
      </c>
      <c r="D151" s="21"/>
      <c r="E151" s="21"/>
      <c r="F151" s="21"/>
      <c r="G151" s="21"/>
      <c r="H151" s="21"/>
      <c r="I151" s="21"/>
      <c r="J151" s="21"/>
      <c r="K151" s="21"/>
      <c r="L151" s="21">
        <v>4.6296296296296294E-5</v>
      </c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">
      <c r="B152" s="19"/>
      <c r="C152" s="20" t="s">
        <v>6</v>
      </c>
      <c r="D152" s="21"/>
      <c r="E152" s="21"/>
      <c r="F152" s="21"/>
      <c r="G152" s="21"/>
      <c r="H152" s="21"/>
      <c r="I152" s="21"/>
      <c r="J152" s="21"/>
      <c r="K152" s="21"/>
      <c r="L152" s="21">
        <v>3.9351851851851852E-4</v>
      </c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">
      <c r="B153" s="19"/>
      <c r="C153" s="20" t="s">
        <v>5</v>
      </c>
      <c r="D153" s="21"/>
      <c r="E153" s="21"/>
      <c r="F153" s="21"/>
      <c r="G153" s="21"/>
      <c r="H153" s="21"/>
      <c r="I153" s="21"/>
      <c r="J153" s="21"/>
      <c r="K153" s="21"/>
      <c r="L153" s="21">
        <v>9.2592592592592588E-5</v>
      </c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">
      <c r="B154" s="19"/>
      <c r="C154" s="20" t="s">
        <v>6</v>
      </c>
      <c r="D154" s="21"/>
      <c r="E154" s="21"/>
      <c r="F154" s="21"/>
      <c r="G154" s="21"/>
      <c r="H154" s="21"/>
      <c r="I154" s="21"/>
      <c r="J154" s="21"/>
      <c r="K154" s="21"/>
      <c r="L154" s="21">
        <v>1.3888888888888889E-4</v>
      </c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">
      <c r="B155" s="19"/>
      <c r="C155" s="20" t="s">
        <v>5</v>
      </c>
      <c r="D155" s="21"/>
      <c r="E155" s="21"/>
      <c r="F155" s="21"/>
      <c r="G155" s="21"/>
      <c r="H155" s="21"/>
      <c r="I155" s="21"/>
      <c r="J155" s="21"/>
      <c r="K155" s="21"/>
      <c r="L155" s="21">
        <v>9.2592592592592588E-5</v>
      </c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">
      <c r="B156" s="19"/>
      <c r="C156" s="20" t="s">
        <v>6</v>
      </c>
      <c r="D156" s="21"/>
      <c r="E156" s="21"/>
      <c r="F156" s="21"/>
      <c r="G156" s="21"/>
      <c r="H156" s="21"/>
      <c r="I156" s="21"/>
      <c r="J156" s="21"/>
      <c r="K156" s="21"/>
      <c r="L156" s="21">
        <v>3.7037037037037035E-4</v>
      </c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">
      <c r="B157" s="19"/>
      <c r="C157" s="20" t="s">
        <v>5</v>
      </c>
      <c r="D157" s="21"/>
      <c r="E157" s="21"/>
      <c r="F157" s="21"/>
      <c r="G157" s="21"/>
      <c r="H157" s="21"/>
      <c r="I157" s="21"/>
      <c r="J157" s="21"/>
      <c r="K157" s="21"/>
      <c r="L157" s="21">
        <v>1.1574074074074075E-4</v>
      </c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">
      <c r="B158" s="19"/>
      <c r="C158" s="20" t="s">
        <v>6</v>
      </c>
      <c r="D158" s="21"/>
      <c r="E158" s="21"/>
      <c r="F158" s="21"/>
      <c r="G158" s="21"/>
      <c r="H158" s="21"/>
      <c r="I158" s="21"/>
      <c r="J158" s="21"/>
      <c r="K158" s="21"/>
      <c r="L158" s="21">
        <v>3.4722222222222224E-4</v>
      </c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">
      <c r="B159" s="19"/>
      <c r="C159" s="20" t="s">
        <v>5</v>
      </c>
      <c r="D159" s="21"/>
      <c r="E159" s="21"/>
      <c r="F159" s="21"/>
      <c r="G159" s="21"/>
      <c r="H159" s="21"/>
      <c r="I159" s="21"/>
      <c r="J159" s="21"/>
      <c r="K159" s="21"/>
      <c r="L159" s="21">
        <v>4.6296296296296294E-5</v>
      </c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">
      <c r="B160" s="19"/>
      <c r="C160" s="20" t="s">
        <v>6</v>
      </c>
      <c r="D160" s="21"/>
      <c r="E160" s="21"/>
      <c r="F160" s="21"/>
      <c r="G160" s="21"/>
      <c r="H160" s="21"/>
      <c r="I160" s="21"/>
      <c r="J160" s="21"/>
      <c r="K160" s="21"/>
      <c r="L160" s="21">
        <v>3.9351851851851852E-4</v>
      </c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">
      <c r="B161" s="19"/>
      <c r="C161" s="20" t="s">
        <v>5</v>
      </c>
      <c r="D161" s="21"/>
      <c r="E161" s="21"/>
      <c r="F161" s="21"/>
      <c r="G161" s="21"/>
      <c r="H161" s="21"/>
      <c r="I161" s="21"/>
      <c r="J161" s="21"/>
      <c r="K161" s="21"/>
      <c r="L161" s="21">
        <v>6.9444444444444444E-5</v>
      </c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">
      <c r="B162" s="19"/>
      <c r="C162" s="20" t="s">
        <v>6</v>
      </c>
      <c r="D162" s="21"/>
      <c r="E162" s="21"/>
      <c r="F162" s="21"/>
      <c r="G162" s="21"/>
      <c r="H162" s="21"/>
      <c r="I162" s="21"/>
      <c r="J162" s="21"/>
      <c r="K162" s="21"/>
      <c r="L162" s="21">
        <v>1.0416666666666667E-4</v>
      </c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">
      <c r="B163" s="19"/>
      <c r="C163" s="20" t="s">
        <v>5</v>
      </c>
      <c r="D163" s="21"/>
      <c r="E163" s="21"/>
      <c r="F163" s="21"/>
      <c r="G163" s="21"/>
      <c r="H163" s="21"/>
      <c r="I163" s="21"/>
      <c r="J163" s="21"/>
      <c r="K163" s="21"/>
      <c r="L163" s="21">
        <v>9.2592592592592588E-5</v>
      </c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">
      <c r="B164" s="19"/>
      <c r="C164" s="20" t="s">
        <v>6</v>
      </c>
      <c r="D164" s="21"/>
      <c r="E164" s="21"/>
      <c r="F164" s="21"/>
      <c r="G164" s="21"/>
      <c r="H164" s="21"/>
      <c r="I164" s="21"/>
      <c r="J164" s="21"/>
      <c r="K164" s="21"/>
      <c r="L164" s="21">
        <v>1.1574074074074075E-4</v>
      </c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">
      <c r="B165" s="19"/>
      <c r="C165" s="20" t="s">
        <v>6</v>
      </c>
      <c r="D165" s="21"/>
      <c r="E165" s="21"/>
      <c r="F165" s="21"/>
      <c r="G165" s="21"/>
      <c r="H165" s="21"/>
      <c r="I165" s="21"/>
      <c r="J165" s="21"/>
      <c r="K165" s="21"/>
      <c r="L165" s="21">
        <v>2.3148148148148149E-4</v>
      </c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">
      <c r="B166" s="19"/>
      <c r="C166" s="20" t="s">
        <v>5</v>
      </c>
      <c r="D166" s="21"/>
      <c r="E166" s="21"/>
      <c r="F166" s="21"/>
      <c r="G166" s="21"/>
      <c r="H166" s="21"/>
      <c r="I166" s="21"/>
      <c r="J166" s="21"/>
      <c r="K166" s="21"/>
      <c r="L166" s="21">
        <v>9.2592592592592588E-5</v>
      </c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">
      <c r="B167" s="19"/>
      <c r="C167" s="20" t="s">
        <v>5</v>
      </c>
      <c r="D167" s="21"/>
      <c r="E167" s="21"/>
      <c r="F167" s="21"/>
      <c r="G167" s="21"/>
      <c r="H167" s="21"/>
      <c r="I167" s="21"/>
      <c r="J167" s="21"/>
      <c r="K167" s="21"/>
      <c r="L167" s="21">
        <v>4.6296296296296294E-5</v>
      </c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">
      <c r="B168" s="19" t="s">
        <v>63</v>
      </c>
      <c r="C168" s="20" t="s">
        <v>6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>
        <v>9.2592592592592588E-5</v>
      </c>
      <c r="N168" s="21"/>
      <c r="O168" s="21"/>
      <c r="P168" s="21"/>
      <c r="Q168" s="21"/>
      <c r="R168" s="21"/>
      <c r="S168" s="21"/>
      <c r="T168" s="22"/>
    </row>
    <row r="169" spans="2:20" ht="15" customHeight="1" x14ac:dyDescent="0.3">
      <c r="B169" s="19" t="s">
        <v>64</v>
      </c>
      <c r="C169" s="20" t="s">
        <v>5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>
        <v>5.7870370370370373E-5</v>
      </c>
      <c r="N169" s="21"/>
      <c r="O169" s="21"/>
      <c r="P169" s="21"/>
      <c r="Q169" s="21"/>
      <c r="R169" s="21"/>
      <c r="S169" s="21"/>
      <c r="T169" s="22"/>
    </row>
    <row r="170" spans="2:20" ht="15" customHeight="1" x14ac:dyDescent="0.3">
      <c r="B170" s="19" t="s">
        <v>65</v>
      </c>
      <c r="C170" s="20" t="s">
        <v>6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>
        <v>5.7870370370370373E-5</v>
      </c>
      <c r="N170" s="21"/>
      <c r="O170" s="21"/>
      <c r="P170" s="21"/>
      <c r="Q170" s="21"/>
      <c r="R170" s="21"/>
      <c r="S170" s="21"/>
      <c r="T170" s="22"/>
    </row>
    <row r="171" spans="2:20" ht="15" customHeight="1" x14ac:dyDescent="0.3">
      <c r="B171" s="19" t="s">
        <v>66</v>
      </c>
      <c r="C171" s="20" t="s">
        <v>5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>
        <v>6.9444444444444444E-5</v>
      </c>
      <c r="N171" s="21"/>
      <c r="O171" s="21"/>
      <c r="P171" s="21"/>
      <c r="Q171" s="21"/>
      <c r="R171" s="21"/>
      <c r="S171" s="21"/>
      <c r="T171" s="22"/>
    </row>
    <row r="172" spans="2:20" ht="15" customHeight="1" x14ac:dyDescent="0.3">
      <c r="B172" s="19" t="s">
        <v>67</v>
      </c>
      <c r="C172" s="20" t="s">
        <v>6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>
        <v>2.0833333333333335E-4</v>
      </c>
      <c r="N172" s="21"/>
      <c r="O172" s="21"/>
      <c r="P172" s="21"/>
      <c r="Q172" s="21"/>
      <c r="R172" s="21"/>
      <c r="S172" s="21"/>
      <c r="T172" s="22"/>
    </row>
    <row r="173" spans="2:20" ht="15" customHeight="1" x14ac:dyDescent="0.3">
      <c r="B173" s="19" t="s">
        <v>68</v>
      </c>
      <c r="C173" s="20" t="s">
        <v>5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>
        <v>6.9444444444444444E-5</v>
      </c>
      <c r="N173" s="21"/>
      <c r="O173" s="21"/>
      <c r="P173" s="21"/>
      <c r="Q173" s="21"/>
      <c r="R173" s="21"/>
      <c r="S173" s="21"/>
      <c r="T173" s="22"/>
    </row>
    <row r="174" spans="2:20" ht="15" customHeight="1" x14ac:dyDescent="0.3">
      <c r="B174" s="19" t="s">
        <v>273</v>
      </c>
      <c r="C174" s="20" t="s">
        <v>6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>
        <v>9.2592592592592588E-5</v>
      </c>
      <c r="N174" s="21"/>
      <c r="O174" s="21"/>
      <c r="P174" s="21"/>
      <c r="Q174" s="21"/>
      <c r="R174" s="21"/>
      <c r="S174" s="21"/>
      <c r="T174" s="22"/>
    </row>
    <row r="175" spans="2:20" ht="15" customHeight="1" x14ac:dyDescent="0.3">
      <c r="B175" s="19" t="s">
        <v>70</v>
      </c>
      <c r="C175" s="20" t="s">
        <v>6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>
        <v>1.3888888888888889E-4</v>
      </c>
      <c r="N175" s="21"/>
      <c r="O175" s="21"/>
      <c r="P175" s="21"/>
      <c r="Q175" s="21"/>
      <c r="R175" s="21"/>
      <c r="S175" s="21"/>
      <c r="T175" s="22"/>
    </row>
    <row r="176" spans="2:20" ht="15" customHeight="1" x14ac:dyDescent="0.3">
      <c r="B176" s="19" t="s">
        <v>274</v>
      </c>
      <c r="C176" s="20" t="s">
        <v>6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>
        <v>6.4814814814814813E-4</v>
      </c>
      <c r="N176" s="21"/>
      <c r="O176" s="21"/>
      <c r="P176" s="21"/>
      <c r="Q176" s="21"/>
      <c r="R176" s="21"/>
      <c r="S176" s="21"/>
      <c r="T176" s="22"/>
    </row>
    <row r="177" spans="2:20" ht="15" customHeight="1" x14ac:dyDescent="0.3">
      <c r="B177" s="19" t="s">
        <v>275</v>
      </c>
      <c r="C177" s="20" t="s">
        <v>5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>
        <v>1.0416666666666667E-4</v>
      </c>
      <c r="N177" s="21"/>
      <c r="O177" s="21"/>
      <c r="P177" s="21"/>
      <c r="Q177" s="21"/>
      <c r="R177" s="21"/>
      <c r="S177" s="21"/>
      <c r="T177" s="22"/>
    </row>
    <row r="178" spans="2:20" ht="15" customHeight="1" x14ac:dyDescent="0.3">
      <c r="B178" s="19" t="s">
        <v>71</v>
      </c>
      <c r="C178" s="20" t="s">
        <v>6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>
        <v>2.8935185185185184E-4</v>
      </c>
      <c r="N178" s="21"/>
      <c r="O178" s="21"/>
      <c r="P178" s="21"/>
      <c r="Q178" s="21"/>
      <c r="R178" s="21"/>
      <c r="S178" s="21"/>
      <c r="T178" s="22"/>
    </row>
    <row r="179" spans="2:20" ht="15" customHeight="1" x14ac:dyDescent="0.3">
      <c r="B179" s="19" t="s">
        <v>72</v>
      </c>
      <c r="C179" s="20" t="s">
        <v>5</v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>
        <v>1.273148148148148E-4</v>
      </c>
      <c r="N179" s="21"/>
      <c r="O179" s="21"/>
      <c r="P179" s="21"/>
      <c r="Q179" s="21"/>
      <c r="R179" s="21"/>
      <c r="S179" s="21"/>
      <c r="T179" s="22"/>
    </row>
    <row r="180" spans="2:20" ht="15" customHeight="1" x14ac:dyDescent="0.3">
      <c r="B180" s="19" t="s">
        <v>276</v>
      </c>
      <c r="C180" s="20" t="s">
        <v>6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>
        <v>1.5046296296296297E-4</v>
      </c>
      <c r="N180" s="21"/>
      <c r="O180" s="21"/>
      <c r="P180" s="21"/>
      <c r="Q180" s="21"/>
      <c r="R180" s="21"/>
      <c r="S180" s="21"/>
      <c r="T180" s="22"/>
    </row>
    <row r="181" spans="2:20" ht="15" customHeight="1" x14ac:dyDescent="0.3">
      <c r="B181" s="19" t="s">
        <v>73</v>
      </c>
      <c r="C181" s="20" t="s">
        <v>5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>
        <v>8.1018518518518516E-5</v>
      </c>
      <c r="N181" s="21"/>
      <c r="O181" s="21"/>
      <c r="P181" s="21"/>
      <c r="Q181" s="21"/>
      <c r="R181" s="21"/>
      <c r="S181" s="21"/>
      <c r="T181" s="22"/>
    </row>
    <row r="182" spans="2:20" ht="15" customHeight="1" x14ac:dyDescent="0.3">
      <c r="B182" s="19" t="s">
        <v>74</v>
      </c>
      <c r="C182" s="20" t="s">
        <v>6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>
        <v>7.1759259259259259E-4</v>
      </c>
      <c r="N182" s="21"/>
      <c r="O182" s="21"/>
      <c r="P182" s="21"/>
      <c r="Q182" s="21"/>
      <c r="R182" s="21"/>
      <c r="S182" s="21"/>
      <c r="T182" s="22"/>
    </row>
    <row r="183" spans="2:20" ht="15" customHeight="1" x14ac:dyDescent="0.3">
      <c r="B183" s="19" t="s">
        <v>75</v>
      </c>
      <c r="C183" s="20" t="s">
        <v>6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>
        <v>1.273148148148148E-4</v>
      </c>
      <c r="N183" s="21"/>
      <c r="O183" s="21"/>
      <c r="P183" s="21"/>
      <c r="Q183" s="21"/>
      <c r="R183" s="21"/>
      <c r="S183" s="21"/>
      <c r="T183" s="22"/>
    </row>
    <row r="184" spans="2:20" ht="15" customHeight="1" x14ac:dyDescent="0.3">
      <c r="B184" s="19" t="s">
        <v>76</v>
      </c>
      <c r="C184" s="20" t="s">
        <v>5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>
        <v>9.2592592592592588E-5</v>
      </c>
      <c r="N184" s="21"/>
      <c r="O184" s="21"/>
      <c r="P184" s="21"/>
      <c r="Q184" s="21"/>
      <c r="R184" s="21"/>
      <c r="S184" s="21"/>
      <c r="T184" s="22"/>
    </row>
    <row r="185" spans="2:20" ht="15" customHeight="1" x14ac:dyDescent="0.3">
      <c r="B185" s="19" t="s">
        <v>80</v>
      </c>
      <c r="C185" s="20" t="s">
        <v>6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>
        <v>4.6296296296296294E-5</v>
      </c>
      <c r="O185" s="21">
        <v>4.6296296296296294E-5</v>
      </c>
      <c r="P185" s="21"/>
      <c r="Q185" s="21"/>
      <c r="R185" s="21"/>
      <c r="S185" s="21"/>
      <c r="T185" s="22"/>
    </row>
    <row r="186" spans="2:20" ht="15" customHeight="1" x14ac:dyDescent="0.3">
      <c r="B186" s="19" t="s">
        <v>30</v>
      </c>
      <c r="C186" s="20" t="s">
        <v>5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>
        <v>5.7870370370370373E-5</v>
      </c>
      <c r="O186" s="21">
        <v>5.7870370370370373E-5</v>
      </c>
      <c r="P186" s="21"/>
      <c r="Q186" s="21"/>
      <c r="R186" s="21"/>
      <c r="S186" s="21"/>
      <c r="T186" s="22"/>
    </row>
    <row r="187" spans="2:20" ht="15" customHeight="1" x14ac:dyDescent="0.3">
      <c r="B187" s="19" t="s">
        <v>277</v>
      </c>
      <c r="C187" s="20" t="s">
        <v>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>
        <v>1.3888888888888889E-4</v>
      </c>
      <c r="O187" s="21">
        <v>1.3888888888888889E-4</v>
      </c>
      <c r="P187" s="21"/>
      <c r="Q187" s="21"/>
      <c r="R187" s="21"/>
      <c r="S187" s="21"/>
      <c r="T187" s="22"/>
    </row>
    <row r="188" spans="2:20" ht="15" customHeight="1" x14ac:dyDescent="0.3">
      <c r="B188" s="19" t="s">
        <v>82</v>
      </c>
      <c r="C188" s="20" t="s">
        <v>5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>
        <v>4.6296296296296294E-5</v>
      </c>
      <c r="O188" s="21">
        <v>4.6296296296296294E-5</v>
      </c>
      <c r="P188" s="21"/>
      <c r="Q188" s="21"/>
      <c r="R188" s="21"/>
      <c r="S188" s="21"/>
      <c r="T188" s="22"/>
    </row>
    <row r="189" spans="2:20" ht="15" customHeight="1" x14ac:dyDescent="0.3">
      <c r="B189" s="19" t="s">
        <v>83</v>
      </c>
      <c r="C189" s="20" t="s">
        <v>5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>
        <v>4.6296296296296294E-5</v>
      </c>
      <c r="O189" s="21">
        <v>4.6296296296296294E-5</v>
      </c>
      <c r="P189" s="21"/>
      <c r="Q189" s="21"/>
      <c r="R189" s="21"/>
      <c r="S189" s="21"/>
      <c r="T189" s="22"/>
    </row>
    <row r="190" spans="2:20" ht="15" customHeight="1" x14ac:dyDescent="0.3">
      <c r="B190" s="19" t="s">
        <v>84</v>
      </c>
      <c r="C190" s="20" t="s">
        <v>6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>
        <v>5.7870370370370373E-5</v>
      </c>
      <c r="O190" s="21">
        <v>5.7870370370370373E-5</v>
      </c>
      <c r="P190" s="21"/>
      <c r="Q190" s="21"/>
      <c r="R190" s="21"/>
      <c r="S190" s="21"/>
      <c r="T190" s="22"/>
    </row>
    <row r="191" spans="2:20" ht="15" customHeight="1" x14ac:dyDescent="0.3">
      <c r="B191" s="19" t="s">
        <v>278</v>
      </c>
      <c r="C191" s="20" t="s">
        <v>5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>
        <v>1.8518518518518519E-3</v>
      </c>
      <c r="O191" s="21">
        <v>1.8518518518518519E-3</v>
      </c>
      <c r="P191" s="21"/>
      <c r="Q191" s="21"/>
      <c r="R191" s="21"/>
      <c r="S191" s="21"/>
      <c r="T191" s="22"/>
    </row>
    <row r="192" spans="2:20" ht="15" customHeight="1" x14ac:dyDescent="0.3">
      <c r="B192" s="19" t="s">
        <v>87</v>
      </c>
      <c r="C192" s="20" t="s">
        <v>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>
        <v>0</v>
      </c>
      <c r="O192" s="21">
        <v>0</v>
      </c>
      <c r="P192" s="21"/>
      <c r="Q192" s="21"/>
      <c r="R192" s="21"/>
      <c r="S192" s="21"/>
      <c r="T192" s="22"/>
    </row>
    <row r="193" spans="2:20" ht="15" customHeight="1" x14ac:dyDescent="0.3">
      <c r="B193" s="19" t="s">
        <v>88</v>
      </c>
      <c r="C193" s="20" t="s">
        <v>5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>
        <v>0</v>
      </c>
      <c r="O193" s="21">
        <v>0</v>
      </c>
      <c r="P193" s="21"/>
      <c r="Q193" s="21"/>
      <c r="R193" s="21"/>
      <c r="S193" s="21"/>
      <c r="T193" s="22"/>
    </row>
    <row r="194" spans="2:20" ht="15" customHeight="1" x14ac:dyDescent="0.3">
      <c r="B194" s="19" t="s">
        <v>279</v>
      </c>
      <c r="C194" s="20" t="s">
        <v>5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>
        <v>0</v>
      </c>
      <c r="O194" s="21">
        <v>0</v>
      </c>
      <c r="P194" s="21"/>
      <c r="Q194" s="21"/>
      <c r="R194" s="21"/>
      <c r="S194" s="21"/>
      <c r="T194" s="22"/>
    </row>
    <row r="195" spans="2:20" ht="15" customHeight="1" x14ac:dyDescent="0.3">
      <c r="B195" s="19" t="s">
        <v>280</v>
      </c>
      <c r="C195" s="20" t="s">
        <v>5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>
        <v>0</v>
      </c>
      <c r="O195" s="21">
        <v>0</v>
      </c>
      <c r="P195" s="21"/>
      <c r="Q195" s="21"/>
      <c r="R195" s="21"/>
      <c r="S195" s="21"/>
      <c r="T195" s="22"/>
    </row>
    <row r="196" spans="2:20" ht="15" customHeight="1" x14ac:dyDescent="0.3">
      <c r="B196" s="19" t="s">
        <v>90</v>
      </c>
      <c r="C196" s="20" t="s">
        <v>5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>
        <v>0</v>
      </c>
      <c r="O196" s="21">
        <v>0</v>
      </c>
      <c r="P196" s="21"/>
      <c r="Q196" s="21"/>
      <c r="R196" s="24" t="s">
        <v>398</v>
      </c>
      <c r="S196" s="21"/>
      <c r="T196" s="22"/>
    </row>
    <row r="197" spans="2:20" ht="15" customHeight="1" x14ac:dyDescent="0.3">
      <c r="B197" s="19" t="s">
        <v>281</v>
      </c>
      <c r="C197" s="20" t="s">
        <v>5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>
        <v>0</v>
      </c>
      <c r="O197" s="21">
        <v>0</v>
      </c>
      <c r="P197" s="21"/>
      <c r="Q197" s="21"/>
      <c r="R197" s="21"/>
      <c r="S197" s="21"/>
      <c r="T197" s="22"/>
    </row>
    <row r="198" spans="2:20" ht="15" customHeight="1" x14ac:dyDescent="0.3">
      <c r="B198" s="19" t="s">
        <v>78</v>
      </c>
      <c r="C198" s="20" t="s">
        <v>5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>
        <v>0</v>
      </c>
      <c r="O198" s="21">
        <v>0</v>
      </c>
      <c r="P198" s="21"/>
      <c r="Q198" s="21"/>
      <c r="R198" s="21"/>
      <c r="S198" s="21"/>
      <c r="T198" s="22"/>
    </row>
    <row r="199" spans="2:20" ht="15" customHeight="1" x14ac:dyDescent="0.3">
      <c r="B199" s="19" t="s">
        <v>282</v>
      </c>
      <c r="C199" s="20" t="s">
        <v>5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>
        <v>0</v>
      </c>
      <c r="O199" s="21">
        <v>0</v>
      </c>
      <c r="P199" s="21"/>
      <c r="Q199" s="21"/>
      <c r="R199" s="21"/>
      <c r="S199" s="21"/>
      <c r="T199" s="22"/>
    </row>
    <row r="200" spans="2:20" ht="15" customHeight="1" x14ac:dyDescent="0.3">
      <c r="B200" s="19" t="s">
        <v>92</v>
      </c>
      <c r="C200" s="20" t="s">
        <v>5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>
        <v>0</v>
      </c>
      <c r="O200" s="21">
        <v>0</v>
      </c>
      <c r="P200" s="21"/>
      <c r="Q200" s="21"/>
      <c r="R200" s="21"/>
      <c r="S200" s="21"/>
      <c r="T200" s="22"/>
    </row>
    <row r="201" spans="2:20" ht="15" customHeight="1" x14ac:dyDescent="0.3">
      <c r="B201" s="19" t="s">
        <v>93</v>
      </c>
      <c r="C201" s="20" t="s">
        <v>5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>
        <v>0</v>
      </c>
      <c r="O201" s="21">
        <v>0</v>
      </c>
      <c r="P201" s="21"/>
      <c r="Q201" s="21"/>
      <c r="R201" s="21"/>
      <c r="S201" s="21"/>
      <c r="T201" s="22"/>
    </row>
    <row r="202" spans="2:20" ht="15" customHeight="1" x14ac:dyDescent="0.3">
      <c r="B202" s="19" t="s">
        <v>79</v>
      </c>
      <c r="C202" s="20" t="s">
        <v>5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>
        <v>0</v>
      </c>
      <c r="O202" s="21">
        <v>0</v>
      </c>
      <c r="P202" s="21"/>
      <c r="Q202" s="21"/>
      <c r="R202" s="21"/>
      <c r="S202" s="21"/>
      <c r="T202" s="22"/>
    </row>
    <row r="203" spans="2:20" ht="15" customHeight="1" x14ac:dyDescent="0.3">
      <c r="B203" s="19" t="s">
        <v>38</v>
      </c>
      <c r="C203" s="20" t="s">
        <v>5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>
        <v>0</v>
      </c>
      <c r="O203" s="21">
        <v>0</v>
      </c>
      <c r="P203" s="21"/>
      <c r="Q203" s="21"/>
      <c r="R203" s="21"/>
      <c r="S203" s="21"/>
      <c r="T203" s="22"/>
    </row>
    <row r="204" spans="2:20" ht="15" customHeight="1" x14ac:dyDescent="0.3">
      <c r="B204" s="19" t="s">
        <v>94</v>
      </c>
      <c r="C204" s="20" t="s">
        <v>5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>
        <v>4.6296296296296294E-5</v>
      </c>
      <c r="Q204" s="21">
        <v>4.6296296296296294E-5</v>
      </c>
      <c r="R204" s="21"/>
      <c r="S204" s="21"/>
      <c r="T204" s="22"/>
    </row>
    <row r="205" spans="2:20" ht="15" customHeight="1" x14ac:dyDescent="0.3">
      <c r="B205" s="19" t="s">
        <v>283</v>
      </c>
      <c r="C205" s="20" t="s">
        <v>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>
        <v>9.2592592592592588E-5</v>
      </c>
      <c r="Q205" s="21">
        <v>9.2592592592592588E-5</v>
      </c>
      <c r="R205" s="21"/>
      <c r="S205" s="21"/>
      <c r="T205" s="22"/>
    </row>
    <row r="206" spans="2:20" ht="15" customHeight="1" x14ac:dyDescent="0.3">
      <c r="B206" s="19" t="s">
        <v>95</v>
      </c>
      <c r="C206" s="20" t="s">
        <v>6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>
        <v>6.9444444444444444E-5</v>
      </c>
      <c r="Q206" s="21">
        <v>6.9444444444444444E-5</v>
      </c>
      <c r="R206" s="21"/>
      <c r="S206" s="21"/>
      <c r="T206" s="22"/>
    </row>
    <row r="207" spans="2:20" ht="15" customHeight="1" x14ac:dyDescent="0.3">
      <c r="B207" s="19" t="s">
        <v>284</v>
      </c>
      <c r="C207" s="20" t="s">
        <v>5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>
        <v>4.6296296296296294E-5</v>
      </c>
      <c r="Q207" s="21">
        <v>4.6296296296296294E-5</v>
      </c>
      <c r="R207" s="21"/>
      <c r="S207" s="21"/>
      <c r="T207" s="22"/>
    </row>
    <row r="208" spans="2:20" ht="15" customHeight="1" x14ac:dyDescent="0.3">
      <c r="B208" s="19" t="s">
        <v>96</v>
      </c>
      <c r="C208" s="20" t="s">
        <v>5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>
        <v>1.3888888888888889E-4</v>
      </c>
      <c r="Q208" s="21">
        <v>1.3888888888888889E-4</v>
      </c>
      <c r="R208" s="21"/>
      <c r="S208" s="21"/>
      <c r="T208" s="22"/>
    </row>
    <row r="209" spans="2:20" ht="15" customHeight="1" x14ac:dyDescent="0.3">
      <c r="B209" s="19" t="s">
        <v>285</v>
      </c>
      <c r="C209" s="20" t="s">
        <v>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>
        <v>6.9444444444444444E-5</v>
      </c>
      <c r="Q209" s="21">
        <v>6.9444444444444444E-5</v>
      </c>
      <c r="R209" s="21"/>
      <c r="S209" s="21"/>
      <c r="T209" s="22"/>
    </row>
    <row r="210" spans="2:20" ht="15" customHeight="1" x14ac:dyDescent="0.3">
      <c r="B210" s="19" t="s">
        <v>286</v>
      </c>
      <c r="C210" s="20" t="s">
        <v>6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>
        <v>3.4953703703703705E-3</v>
      </c>
      <c r="Q210" s="21">
        <v>3.4953703703703705E-3</v>
      </c>
      <c r="R210" s="21"/>
      <c r="S210" s="21"/>
      <c r="T210" s="22"/>
    </row>
    <row r="211" spans="2:20" ht="15" customHeight="1" x14ac:dyDescent="0.3">
      <c r="B211" s="19" t="s">
        <v>97</v>
      </c>
      <c r="C211" s="20" t="s">
        <v>5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>
        <v>3.4722222222222222E-5</v>
      </c>
      <c r="Q211" s="21">
        <v>3.4722222222222222E-5</v>
      </c>
      <c r="R211" s="21"/>
      <c r="S211" s="21"/>
      <c r="T211" s="22"/>
    </row>
    <row r="212" spans="2:20" ht="15" customHeight="1" x14ac:dyDescent="0.3">
      <c r="B212" s="19" t="s">
        <v>79</v>
      </c>
      <c r="C212" s="20" t="s">
        <v>5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>
        <v>4.6296296296296294E-5</v>
      </c>
      <c r="Q212" s="21">
        <v>4.6296296296296294E-5</v>
      </c>
      <c r="R212" s="21"/>
      <c r="S212" s="21"/>
      <c r="T212" s="22"/>
    </row>
    <row r="213" spans="2:20" ht="15" customHeight="1" x14ac:dyDescent="0.3">
      <c r="B213" s="19" t="s">
        <v>98</v>
      </c>
      <c r="C213" s="20" t="s">
        <v>5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>
        <v>3.4722222222222222E-5</v>
      </c>
      <c r="Q213" s="21">
        <v>3.4722222222222222E-5</v>
      </c>
      <c r="R213" s="21"/>
      <c r="S213" s="21"/>
      <c r="T213" s="22"/>
    </row>
    <row r="214" spans="2:20" ht="15" customHeight="1" x14ac:dyDescent="0.3">
      <c r="B214" s="19" t="s">
        <v>99</v>
      </c>
      <c r="C214" s="20" t="s">
        <v>5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>
        <v>5.7870370370370373E-5</v>
      </c>
      <c r="Q214" s="21">
        <v>5.7870370370370373E-5</v>
      </c>
      <c r="R214" s="21"/>
      <c r="S214" s="21"/>
      <c r="T214" s="22"/>
    </row>
    <row r="215" spans="2:20" ht="15" customHeight="1" x14ac:dyDescent="0.3">
      <c r="B215" s="19" t="s">
        <v>287</v>
      </c>
      <c r="C215" s="20" t="s">
        <v>6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>
        <v>5.3240740740740744E-4</v>
      </c>
      <c r="S215" s="21"/>
      <c r="T215" s="22"/>
    </row>
    <row r="216" spans="2:20" ht="15" customHeight="1" x14ac:dyDescent="0.3">
      <c r="B216" s="19" t="s">
        <v>288</v>
      </c>
      <c r="C216" s="20" t="s">
        <v>5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>
        <v>2.5347222222222221E-3</v>
      </c>
      <c r="S216" s="21"/>
      <c r="T216" s="22"/>
    </row>
    <row r="217" spans="2:20" ht="15" customHeight="1" x14ac:dyDescent="0.3">
      <c r="B217" s="19" t="s">
        <v>214</v>
      </c>
      <c r="C217" s="20" t="s">
        <v>5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>
        <v>3.0787037037037037E-3</v>
      </c>
      <c r="T217" s="22"/>
    </row>
    <row r="218" spans="2:20" ht="15" customHeight="1" x14ac:dyDescent="0.3">
      <c r="B218" s="19" t="s">
        <v>397</v>
      </c>
      <c r="C218" s="20" t="s">
        <v>5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2">
        <v>3.1250000000000002E-3</v>
      </c>
    </row>
    <row r="219" spans="2:20" ht="15" customHeight="1" x14ac:dyDescent="0.3"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2"/>
    </row>
    <row r="220" spans="2:20" ht="15" customHeight="1" x14ac:dyDescent="0.3"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2"/>
    </row>
    <row r="221" spans="2:20" ht="15" customHeight="1" x14ac:dyDescent="0.3"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2"/>
    </row>
    <row r="222" spans="2:20" ht="15" customHeight="1" x14ac:dyDescent="0.3"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2"/>
    </row>
    <row r="223" spans="2:20" ht="15" customHeight="1" x14ac:dyDescent="0.3"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2"/>
    </row>
    <row r="224" spans="2:20" ht="15" customHeight="1" x14ac:dyDescent="0.3"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2"/>
    </row>
    <row r="225" spans="2:20" ht="15" customHeight="1" x14ac:dyDescent="0.3"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2"/>
    </row>
    <row r="226" spans="2:20" ht="15" customHeight="1" x14ac:dyDescent="0.3"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2"/>
    </row>
    <row r="227" spans="2:20" ht="15" customHeight="1" x14ac:dyDescent="0.3"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2"/>
    </row>
    <row r="228" spans="2:20" ht="15" customHeight="1" x14ac:dyDescent="0.3"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2"/>
    </row>
    <row r="229" spans="2:20" ht="15" customHeight="1" x14ac:dyDescent="0.3"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2"/>
    </row>
    <row r="230" spans="2:20" ht="15" customHeight="1" x14ac:dyDescent="0.3"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2"/>
    </row>
    <row r="231" spans="2:20" ht="15" customHeight="1" x14ac:dyDescent="0.3"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2"/>
    </row>
    <row r="232" spans="2:20" ht="15" customHeight="1" x14ac:dyDescent="0.3"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2"/>
    </row>
    <row r="233" spans="2:20" ht="15" customHeight="1" x14ac:dyDescent="0.3"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2"/>
    </row>
    <row r="234" spans="2:20" ht="15" customHeight="1" x14ac:dyDescent="0.3"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2"/>
    </row>
    <row r="235" spans="2:20" ht="15" customHeight="1" x14ac:dyDescent="0.3"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2"/>
    </row>
    <row r="236" spans="2:20" ht="15" customHeight="1" x14ac:dyDescent="0.3"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2"/>
    </row>
    <row r="237" spans="2:20" ht="15" customHeight="1" x14ac:dyDescent="0.3"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2"/>
    </row>
    <row r="238" spans="2:20" ht="15" customHeight="1" x14ac:dyDescent="0.3"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2"/>
    </row>
    <row r="239" spans="2:20" ht="15" customHeight="1" x14ac:dyDescent="0.3"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2"/>
    </row>
    <row r="240" spans="2:20" ht="15" customHeight="1" x14ac:dyDescent="0.3"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2"/>
    </row>
    <row r="241" spans="2:20" ht="15" customHeight="1" x14ac:dyDescent="0.3"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2"/>
    </row>
    <row r="242" spans="2:20" ht="15" customHeight="1" x14ac:dyDescent="0.3"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2"/>
    </row>
    <row r="243" spans="2:20" ht="15" customHeight="1" x14ac:dyDescent="0.3"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2"/>
    </row>
    <row r="244" spans="2:20" ht="15" customHeight="1" x14ac:dyDescent="0.3"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2"/>
    </row>
    <row r="245" spans="2:20" ht="15" customHeight="1" x14ac:dyDescent="0.3"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2"/>
    </row>
    <row r="246" spans="2:20" ht="15" customHeight="1" x14ac:dyDescent="0.3"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2"/>
    </row>
    <row r="247" spans="2:20" ht="15" customHeight="1" x14ac:dyDescent="0.3"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2"/>
    </row>
    <row r="248" spans="2:20" ht="15" customHeight="1" x14ac:dyDescent="0.3"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2"/>
    </row>
    <row r="249" spans="2:20" ht="15" customHeight="1" x14ac:dyDescent="0.3"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2"/>
    </row>
    <row r="250" spans="2:20" ht="15" customHeight="1" x14ac:dyDescent="0.3"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2"/>
    </row>
    <row r="251" spans="2:20" ht="15" customHeight="1" x14ac:dyDescent="0.3"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2"/>
    </row>
    <row r="252" spans="2:20" ht="15" customHeight="1" x14ac:dyDescent="0.3"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2"/>
    </row>
    <row r="253" spans="2:20" ht="15" customHeight="1" x14ac:dyDescent="0.3"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2"/>
    </row>
    <row r="254" spans="2:20" ht="15" customHeight="1" x14ac:dyDescent="0.3"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2"/>
    </row>
    <row r="255" spans="2:20" ht="15" customHeight="1" x14ac:dyDescent="0.3"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2"/>
    </row>
    <row r="256" spans="2:20" ht="15" customHeight="1" x14ac:dyDescent="0.3"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2"/>
    </row>
    <row r="257" spans="2:20" ht="15" customHeight="1" x14ac:dyDescent="0.3"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2"/>
    </row>
    <row r="258" spans="2:20" ht="15" customHeight="1" x14ac:dyDescent="0.3"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/>
    </row>
    <row r="260" spans="2:20" ht="15" customHeight="1" x14ac:dyDescent="0.3">
      <c r="B260" s="2"/>
      <c r="C260" s="25" t="s">
        <v>8</v>
      </c>
      <c r="D260" s="26">
        <f>IF(SUM(P30Aao34A_Accelo[Arrefec.])=0,"",SUM(P30Aao34A_Accelo[Arrefec.]))</f>
        <v>3.657407407407407E-3</v>
      </c>
      <c r="E260" s="26">
        <f>IF(SUM(P30Aao34A_Accelo[Diesel])=0,"",SUM(P30Aao34A_Accelo[Diesel]))</f>
        <v>2.9282407407407408E-3</v>
      </c>
      <c r="F260" s="26">
        <f>IF(SUM(P30Aao34A_Accelo[Reaperto])=0,"",SUM(P30Aao34A_Accelo[Reaperto]))</f>
        <v>2.7199074074074074E-3</v>
      </c>
      <c r="G260" s="26" t="str">
        <f>IF(SUM(P30Aao34A_Accelo[5ª Roda])=0,"",SUM(P30Aao34A_Accelo[5ª Roda]))</f>
        <v/>
      </c>
      <c r="H260" s="26">
        <f>IF(SUM(P30Aao34A_Accelo[Estepe])=0,"",SUM(P30Aao34A_Accelo[Estepe]))</f>
        <v>3.3564814814814811E-3</v>
      </c>
      <c r="I260" s="26">
        <f>IF(SUM(P30Aao34A_Accelo[Pneu LD])=0,"",SUM(P30Aao34A_Accelo[Pneu LD]))</f>
        <v>2.8935185185185184E-3</v>
      </c>
      <c r="J260" s="26">
        <f>IF(SUM(P30Aao34A_Accelo[Pneu LE])=0,"",SUM(P30Aao34A_Accelo[Pneu LE]))</f>
        <v>2.8935185185185184E-3</v>
      </c>
      <c r="K260" s="26">
        <f>IF(SUM(P30Aao34A_Accelo[Aperto LD])=0,"",SUM(P30Aao34A_Accelo[Aperto LD]))</f>
        <v>3.5185185185185185E-3</v>
      </c>
      <c r="L260" s="26">
        <f>IF(SUM(P30Aao34A_Accelo[Aperto LE])=0,"",SUM(P30Aao34A_Accelo[Aperto LE]))</f>
        <v>3.5185185185185185E-3</v>
      </c>
      <c r="M260" s="26">
        <f>IF(SUM(P30Aao34A_Accelo[Grade])=0,"",SUM(P30Aao34A_Accelo[Grade]))</f>
        <v>3.1249999999999997E-3</v>
      </c>
      <c r="N260" s="26">
        <f>IF(SUM(P30Aao34A_Accelo[Mecânica 1])=0,"",SUM(P30Aao34A_Accelo[Mecânica 1]))</f>
        <v>2.2453703703703707E-3</v>
      </c>
      <c r="O260" s="26">
        <f>IF(SUM(P30Aao34A_Accelo[Mecânica 2])=0,"",SUM(P30Aao34A_Accelo[Mecânica 2]))</f>
        <v>2.2453703703703707E-3</v>
      </c>
      <c r="P260" s="26">
        <f>IF(SUM(P30Aao34A_Accelo[[Elétrica 1 ]])=0,"",SUM(P30Aao34A_Accelo[[Elétrica 1 ]]))</f>
        <v>4.131944444444445E-3</v>
      </c>
      <c r="Q260" s="26">
        <f>IF(SUM(P30Aao34A_Accelo[Elétrica 2])=0,"",SUM(P30Aao34A_Accelo[Elétrica 2]))</f>
        <v>4.131944444444445E-3</v>
      </c>
      <c r="R260" s="26">
        <f>IF(SUM(P30Aao34A_Accelo[[Controle ]])=0,"",SUM(P30Aao34A_Accelo[[Controle ]]))</f>
        <v>3.0671296296296297E-3</v>
      </c>
      <c r="S260" s="26">
        <f>IF(SUM(P30Aao34A_Accelo[Motorista])=0,"",SUM(P30Aao34A_Accelo[Motorista]))</f>
        <v>3.0787037037037037E-3</v>
      </c>
      <c r="T260" s="26">
        <f>IF(SUM(P30Aao34A_Accelo[Quis])=0,"",SUM(P30Aao34A_Accelo[Quis]))</f>
        <v>3.1250000000000002E-3</v>
      </c>
    </row>
    <row r="261" spans="2:20" ht="15" customHeight="1" x14ac:dyDescent="0.3">
      <c r="B261" s="2"/>
      <c r="C261" s="8" t="s">
        <v>9</v>
      </c>
      <c r="D261" s="5">
        <f ca="1">IF(D260="","",SUMIF(P30Aao34A_Accelo[[Classificação]:[Quis]],"AGR",P30Aao34A_Accelo[Arrefec.]))</f>
        <v>6.9444444444444447E-4</v>
      </c>
      <c r="E261" s="5">
        <f ca="1">IF(E260="","",SUMIF(P30Aao34A_Accelo[[Classificação]:[Quis]],"AGR",P30Aao34A_Accelo[Diesel]))</f>
        <v>1.8749999999999997E-3</v>
      </c>
      <c r="F261" s="5">
        <f ca="1">IF(F260="","",SUMIF(P30Aao34A_Accelo[[Classificação]:[Quis]],"AGR",P30Aao34A_Accelo[Reaperto]))</f>
        <v>2.5462962962962961E-3</v>
      </c>
      <c r="G261" s="5" t="str">
        <f>IF(G260="","",SUMIF(P30Aao34A_Accelo[[Classificação]:[Quis]],"AGR",P30Aao34A_Accelo[5ª Roda]))</f>
        <v/>
      </c>
      <c r="H261" s="5">
        <f ca="1">IF(H260="","",SUMIF(P30Aao34A_Accelo[[Classificação]:[Quis]],"AGR",P30Aao34A_Accelo[Estepe]))</f>
        <v>2.615740740740741E-3</v>
      </c>
      <c r="I261" s="5">
        <f ca="1">IF(I260="","",SUMIF(P30Aao34A_Accelo[[Classificação]:[Quis]],"AGR",P30Aao34A_Accelo[Pneu LD]))</f>
        <v>1.8518518518518521E-3</v>
      </c>
      <c r="J261" s="5">
        <f ca="1">IF(J260="","",SUMIF(P30Aao34A_Accelo[[Classificação]:[Quis]],"AGR",P30Aao34A_Accelo[Pneu LE]))</f>
        <v>1.8518518518518521E-3</v>
      </c>
      <c r="K261" s="5">
        <f ca="1">IF(K260="","",SUMIF(P30Aao34A_Accelo[[Classificação]:[Quis]],"AGR",P30Aao34A_Accelo[Aperto LD]))</f>
        <v>2.6041666666666665E-3</v>
      </c>
      <c r="L261" s="5">
        <f ca="1">IF(L260="","",SUMIF(P30Aao34A_Accelo[[Classificação]:[Quis]],"AGR",P30Aao34A_Accelo[Aperto LE]))</f>
        <v>2.6041666666666665E-3</v>
      </c>
      <c r="M261" s="5">
        <f ca="1">IF(M260="","",SUMIF(P30Aao34A_Accelo[[Classificação]:[Quis]],"AGR",P30Aao34A_Accelo[Grade]))</f>
        <v>2.5231481481481481E-3</v>
      </c>
      <c r="N261" s="5">
        <f ca="1">IF(N260="","",SUMIF(P30Aao34A_Accelo[[Classificação]:[Quis]],"AGR",P30Aao34A_Accelo[Mecânica 1]))</f>
        <v>2.4305555555555555E-4</v>
      </c>
      <c r="O261" s="5">
        <f ca="1">IF(O260="","",SUMIF(P30Aao34A_Accelo[[Classificação]:[Quis]],"AGR",P30Aao34A_Accelo[Mecânica 2]))</f>
        <v>2.4305555555555555E-4</v>
      </c>
      <c r="P261" s="5">
        <f ca="1">IF(P260="","",SUMIF(P30Aao34A_Accelo[[Classificação]:[Quis]],"AGR",P30Aao34A_Accelo[[Elétrica 1 ]]))</f>
        <v>3.6342592592592594E-3</v>
      </c>
      <c r="Q261" s="5">
        <f ca="1">IF(Q260="","",SUMIF(P30Aao34A_Accelo[[Classificação]:[Quis]],"AGR",P30Aao34A_Accelo[Elétrica 2]))</f>
        <v>3.6342592592592594E-3</v>
      </c>
      <c r="R261" s="5">
        <f ca="1">IF(R260="","",SUMIF(P30Aao34A_Accelo[[Classificação]:[Quis]],"AGR",P30Aao34A_Accelo[[Controle ]]))</f>
        <v>5.3240740740740744E-4</v>
      </c>
      <c r="S261" s="5">
        <f ca="1">IF(S260="","",SUMIF(P30Aao34A_Accelo[[Classificação]:[Quis]],"AGR",P30Aao34A_Accelo[Motorista]))</f>
        <v>0</v>
      </c>
      <c r="T261" s="5">
        <f ca="1">IF(T260="","",SUMIF(P30Aao34A_Accelo[[Classificação]:[Quis]],"AGR",P30Aao34A_Accelo[Quis]))</f>
        <v>0</v>
      </c>
    </row>
    <row r="262" spans="2:20" ht="15" customHeight="1" x14ac:dyDescent="0.3">
      <c r="B262" s="2"/>
      <c r="C262" s="9" t="s">
        <v>10</v>
      </c>
      <c r="D262" s="6">
        <f ca="1">IF(D263="","",SUMIF(P30Aao34A_Accelo[[Classificação]:[Quis]],"NEC",P30Aao34A_Accelo[Arrefec.]))</f>
        <v>0</v>
      </c>
      <c r="E262" s="6">
        <f ca="1">IF(E263="","",SUMIF(P30Aao34A_Accelo[[Classificação]:[Quis]],"NEC",P30Aao34A_Accelo[Diesel]))</f>
        <v>0</v>
      </c>
      <c r="F262" s="6">
        <f ca="1">IF(F263="","",SUMIF(P30Aao34A_Accelo[[Classificação]:[Quis]],"NEC",P30Aao34A_Accelo[Reaperto]))</f>
        <v>0</v>
      </c>
      <c r="G262" s="6" t="str">
        <f>IF(G263="","",SUMIF(P30Aao34A_Accelo[[Classificação]:[Quis]],"NEC",P30Aao34A_Accelo[5ª Roda]))</f>
        <v/>
      </c>
      <c r="H262" s="6">
        <f ca="1">IF(H263="","",SUMIF(P30Aao34A_Accelo[[Classificação]:[Quis]],"NEC",P30Aao34A_Accelo[Estepe]))</f>
        <v>0</v>
      </c>
      <c r="I262" s="6">
        <f ca="1">IF(I263="","",SUMIF(P30Aao34A_Accelo[[Classificação]:[Quis]],"NEC",P30Aao34A_Accelo[Pneu LD]))</f>
        <v>0</v>
      </c>
      <c r="J262" s="6">
        <f ca="1">IF(J263="","",SUMIF(P30Aao34A_Accelo[[Classificação]:[Quis]],"NEC",P30Aao34A_Accelo[Pneu LE]))</f>
        <v>0</v>
      </c>
      <c r="K262" s="6">
        <f ca="1">IF(K263="","",SUMIF(P30Aao34A_Accelo[[Classificação]:[Quis]],"NEC",P30Aao34A_Accelo[Aperto LD]))</f>
        <v>0</v>
      </c>
      <c r="L262" s="6">
        <f ca="1">IF(L263="","",SUMIF(P30Aao34A_Accelo[[Classificação]:[Quis]],"NEC",P30Aao34A_Accelo[Aperto LE]))</f>
        <v>0</v>
      </c>
      <c r="M262" s="6">
        <f ca="1">IF(M263="","",SUMIF(P30Aao34A_Accelo[[Classificação]:[Quis]],"NEC",P30Aao34A_Accelo[Grade]))</f>
        <v>0</v>
      </c>
      <c r="N262" s="6">
        <f ca="1">IF(N263="","",SUMIF(P30Aao34A_Accelo[[Classificação]:[Quis]],"NEC",P30Aao34A_Accelo[Mecânica 1]))</f>
        <v>0</v>
      </c>
      <c r="O262" s="6">
        <f ca="1">IF(O263="","",SUMIF(P30Aao34A_Accelo[[Classificação]:[Quis]],"NEC",P30Aao34A_Accelo[Mecânica 2]))</f>
        <v>0</v>
      </c>
      <c r="P262" s="6">
        <f ca="1">IF(P263="","",SUMIF(P30Aao34A_Accelo[[Classificação]:[Quis]],"NEC",P30Aao34A_Accelo[[Elétrica 1 ]]))</f>
        <v>0</v>
      </c>
      <c r="Q262" s="6">
        <f ca="1">IF(Q263="","",SUMIF(P30Aao34A_Accelo[[Classificação]:[Quis]],"NEC",P30Aao34A_Accelo[Elétrica 2]))</f>
        <v>0</v>
      </c>
      <c r="R262" s="6">
        <f ca="1">IF(R263="","",SUMIF(P30Aao34A_Accelo[[Classificação]:[Quis]],"NEC",P30Aao34A_Accelo[[Controle ]]))</f>
        <v>0</v>
      </c>
      <c r="S262" s="6">
        <f ca="1">IF(S263="","",SUMIF(P30Aao34A_Accelo[[Classificação]:[Quis]],"NEC",P30Aao34A_Accelo[Motorista]))</f>
        <v>0</v>
      </c>
      <c r="T262" s="6">
        <f ca="1">IF(T263="","",SUMIF(P30Aao34A_Accelo[[Classificação]:[Quis]],"NEC",P30Aao34A_Accelo[Quis]))</f>
        <v>0</v>
      </c>
    </row>
    <row r="263" spans="2:20" ht="15" customHeight="1" x14ac:dyDescent="0.3">
      <c r="B263" s="2"/>
      <c r="C263" s="10" t="s">
        <v>11</v>
      </c>
      <c r="D263" s="7">
        <f ca="1">IF(D261="","",SUMIF(P30Aao34A_Accelo[[Classificação]:[Quis]],"ÑAG",P30Aao34A_Accelo[Arrefec.]))</f>
        <v>2.9629629629629628E-3</v>
      </c>
      <c r="E263" s="7">
        <f ca="1">IF(E261="","",SUMIF(P30Aao34A_Accelo[[Classificação]:[Quis]],"ÑAG",P30Aao34A_Accelo[Diesel]))</f>
        <v>1.0532407407407409E-3</v>
      </c>
      <c r="F263" s="7">
        <f ca="1">IF(F261="","",SUMIF(P30Aao34A_Accelo[[Classificação]:[Quis]],"ÑAG",P30Aao34A_Accelo[Reaperto]))</f>
        <v>1.7361111111111109E-4</v>
      </c>
      <c r="G263" s="7" t="str">
        <f>IF(G261="","",SUMIF(P30Aao34A_Accelo[[Classificação]:[Quis]],"ÑAG",P30Aao34A_Accelo[5ª Roda]))</f>
        <v/>
      </c>
      <c r="H263" s="7">
        <f ca="1">IF(H261="","",SUMIF(P30Aao34A_Accelo[[Classificação]:[Quis]],"ÑAG",P30Aao34A_Accelo[Estepe]))</f>
        <v>7.4074074074074081E-4</v>
      </c>
      <c r="I263" s="7">
        <f ca="1">IF(I261="","",SUMIF(P30Aao34A_Accelo[[Classificação]:[Quis]],"ÑAG",P30Aao34A_Accelo[Pneu LD]))</f>
        <v>1.0416666666666667E-3</v>
      </c>
      <c r="J263" s="7">
        <f ca="1">IF(J261="","",SUMIF(P30Aao34A_Accelo[[Classificação]:[Quis]],"ÑAG",P30Aao34A_Accelo[Pneu LE]))</f>
        <v>1.0416666666666667E-3</v>
      </c>
      <c r="K263" s="7">
        <f ca="1">IF(K261="","",SUMIF(P30Aao34A_Accelo[[Classificação]:[Quis]],"ÑAG",P30Aao34A_Accelo[Aperto LD]))</f>
        <v>9.1435185185185196E-4</v>
      </c>
      <c r="L263" s="7">
        <f ca="1">IF(L261="","",SUMIF(P30Aao34A_Accelo[[Classificação]:[Quis]],"ÑAG",P30Aao34A_Accelo[Aperto LE]))</f>
        <v>9.1435185185185196E-4</v>
      </c>
      <c r="M263" s="7">
        <f ca="1">IF(M261="","",SUMIF(P30Aao34A_Accelo[[Classificação]:[Quis]],"ÑAG",P30Aao34A_Accelo[Grade]))</f>
        <v>6.0185185185185179E-4</v>
      </c>
      <c r="N263" s="7">
        <f ca="1">IF(N261="","",SUMIF(P30Aao34A_Accelo[[Classificação]:[Quis]],"ÑAG",P30Aao34A_Accelo[Mecânica 1]))</f>
        <v>2.0023148148148148E-3</v>
      </c>
      <c r="O263" s="7">
        <f ca="1">IF(O261="","",SUMIF(P30Aao34A_Accelo[[Classificação]:[Quis]],"ÑAG",P30Aao34A_Accelo[Mecânica 2]))</f>
        <v>2.0023148148148148E-3</v>
      </c>
      <c r="P263" s="7">
        <f ca="1">IF(P261="","",SUMIF(P30Aao34A_Accelo[[Classificação]:[Quis]],"ÑAG",P30Aao34A_Accelo[[Elétrica 1 ]]))</f>
        <v>4.9768518518518521E-4</v>
      </c>
      <c r="Q263" s="7">
        <f ca="1">IF(Q261="","",SUMIF(P30Aao34A_Accelo[[Classificação]:[Quis]],"ÑAG",P30Aao34A_Accelo[Elétrica 2]))</f>
        <v>4.9768518518518521E-4</v>
      </c>
      <c r="R263" s="7">
        <f ca="1">IF(R261="","",SUMIF(P30Aao34A_Accelo[[Classificação]:[Quis]],"ÑAG",P30Aao34A_Accelo[[Controle ]]))</f>
        <v>2.5347222222222221E-3</v>
      </c>
      <c r="S263" s="7">
        <f ca="1">IF(S261="","",SUMIF(P30Aao34A_Accelo[[Classificação]:[Quis]],"ÑAG",P30Aao34A_Accelo[Motorista]))</f>
        <v>3.0787037037037037E-3</v>
      </c>
      <c r="T263" s="7">
        <f ca="1">IF(T261="","",SUMIF(P30Aao34A_Accelo[[Classificação]:[Quis]],"ÑAG",P30Aao34A_Accelo[Quis]))</f>
        <v>3.1250000000000002E-3</v>
      </c>
    </row>
    <row r="264" spans="2:20" ht="15" customHeight="1" x14ac:dyDescent="0.3"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2:20" ht="15" customHeight="1" x14ac:dyDescent="0.3">
      <c r="B265" s="2"/>
      <c r="C265" s="3" t="s">
        <v>12</v>
      </c>
      <c r="D265" s="4">
        <v>3.8194444444444443E-3</v>
      </c>
      <c r="E265" s="4">
        <v>3.8194444444444443E-3</v>
      </c>
      <c r="F265" s="4">
        <v>3.8194444444444443E-3</v>
      </c>
      <c r="G265" s="4">
        <v>3.8194444444444443E-3</v>
      </c>
      <c r="H265" s="4">
        <v>3.8194444444444443E-3</v>
      </c>
      <c r="I265" s="4">
        <v>3.8194444444444443E-3</v>
      </c>
      <c r="J265" s="4">
        <v>3.8194444444444443E-3</v>
      </c>
      <c r="K265" s="4">
        <v>3.8194444444444443E-3</v>
      </c>
      <c r="L265" s="4">
        <v>3.8194444444444443E-3</v>
      </c>
      <c r="M265" s="4">
        <v>3.8194444444444443E-3</v>
      </c>
      <c r="N265" s="4">
        <v>3.8194444444444443E-3</v>
      </c>
      <c r="O265" s="4">
        <v>3.8194444444444443E-3</v>
      </c>
      <c r="P265" s="4">
        <v>3.8194444444444443E-3</v>
      </c>
      <c r="Q265" s="4">
        <v>3.8194444444444443E-3</v>
      </c>
      <c r="R265" s="4">
        <v>3.8194444444444443E-3</v>
      </c>
      <c r="S265" s="4">
        <v>3.8194444444444443E-3</v>
      </c>
      <c r="T265" s="4">
        <v>3.8194444444444443E-3</v>
      </c>
    </row>
  </sheetData>
  <mergeCells count="3">
    <mergeCell ref="D2:T2"/>
    <mergeCell ref="D3:T3"/>
    <mergeCell ref="B4:T4"/>
  </mergeCells>
  <conditionalFormatting sqref="C7:C258">
    <cfRule type="cellIs" dxfId="17" priority="7" operator="equal">
      <formula>"AGR"</formula>
    </cfRule>
    <cfRule type="cellIs" dxfId="16" priority="8" operator="equal">
      <formula>"NEC"</formula>
    </cfRule>
    <cfRule type="cellIs" dxfId="15" priority="9" operator="equal">
      <formula>"ÑAG"</formula>
    </cfRule>
  </conditionalFormatting>
  <conditionalFormatting sqref="D7:T258">
    <cfRule type="expression" dxfId="14" priority="4">
      <formula>$C7="AGR"</formula>
    </cfRule>
    <cfRule type="expression" dxfId="13" priority="5">
      <formula>$C7="NEC"</formula>
    </cfRule>
    <cfRule type="expression" dxfId="12" priority="6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AGR - Agrega valor_x000a_ÑAG - Não agrega valor_x000a_NEC - Não agrega, mas é necessário" xr:uid="{20ED3D1D-D665-4624-9D30-5C5025699311}">
          <x14:formula1>
            <xm:f>Dados!$A$1:$A$3</xm:f>
          </x14:formula1>
          <xm:sqref>C7:C258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8040-4928-4D33-96EF-3FFA0C2ABCA4}">
  <dimension ref="A1:T270"/>
  <sheetViews>
    <sheetView showGridLines="0" topLeftCell="A220" zoomScale="70" zoomScaleNormal="70" workbookViewId="0">
      <pane xSplit="3" topLeftCell="M1" activePane="topRight" state="frozen"/>
      <selection pane="topRight" activeCell="T239" sqref="T239"/>
    </sheetView>
  </sheetViews>
  <sheetFormatPr defaultRowHeight="15" customHeight="1" x14ac:dyDescent="0.3"/>
  <cols>
    <col min="1" max="1" width="2.5546875" customWidth="1"/>
    <col min="2" max="2" width="54.5546875" customWidth="1"/>
    <col min="3" max="20" width="12.5546875" customWidth="1"/>
    <col min="21" max="21" width="1.6640625" customWidth="1"/>
  </cols>
  <sheetData>
    <row r="1" spans="1:20" ht="15" customHeight="1" x14ac:dyDescent="0.3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">
      <c r="A2" s="1"/>
      <c r="B2" s="2"/>
      <c r="D2" s="27" t="s">
        <v>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30" customHeight="1" thickBot="1" x14ac:dyDescent="0.35">
      <c r="A3" s="1"/>
      <c r="B3" s="11"/>
      <c r="D3" s="28" t="s">
        <v>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ht="30" customHeight="1" x14ac:dyDescent="0.3">
      <c r="A4" s="1"/>
      <c r="B4" s="29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5" customHeight="1" x14ac:dyDescent="0.3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">
      <c r="A6" s="1"/>
      <c r="B6" s="12" t="s">
        <v>3</v>
      </c>
      <c r="C6" s="13" t="s">
        <v>4</v>
      </c>
      <c r="D6" s="14" t="s">
        <v>100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5" t="s">
        <v>28</v>
      </c>
    </row>
    <row r="7" spans="1:20" ht="15" customHeight="1" x14ac:dyDescent="0.3">
      <c r="A7" s="1"/>
      <c r="B7" s="19" t="s">
        <v>289</v>
      </c>
      <c r="C7" s="20" t="s">
        <v>5</v>
      </c>
      <c r="D7" s="21">
        <v>5.7870370370370373E-5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">
      <c r="A8" s="1"/>
      <c r="B8" s="19" t="s">
        <v>290</v>
      </c>
      <c r="C8" s="20" t="s">
        <v>5</v>
      </c>
      <c r="D8" s="21">
        <v>8.1018518518518516E-5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">
      <c r="A9" s="1"/>
      <c r="B9" s="19" t="s">
        <v>291</v>
      </c>
      <c r="C9" s="20" t="s">
        <v>6</v>
      </c>
      <c r="D9" s="21">
        <v>4.6296296296296298E-4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">
      <c r="A10" s="1"/>
      <c r="B10" s="19" t="s">
        <v>101</v>
      </c>
      <c r="C10" s="20" t="s">
        <v>5</v>
      </c>
      <c r="D10" s="21">
        <v>8.1018518518518516E-5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">
      <c r="A11" s="1"/>
      <c r="B11" s="19" t="s">
        <v>137</v>
      </c>
      <c r="C11" s="20" t="s">
        <v>5</v>
      </c>
      <c r="D11" s="21">
        <v>1.0416666666666667E-4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">
      <c r="A12" s="1"/>
      <c r="B12" s="19" t="s">
        <v>102</v>
      </c>
      <c r="C12" s="20" t="s">
        <v>6</v>
      </c>
      <c r="D12" s="21">
        <v>6.9444444444444444E-5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">
      <c r="A13" s="1"/>
      <c r="B13" s="19" t="s">
        <v>103</v>
      </c>
      <c r="C13" s="20" t="s">
        <v>6</v>
      </c>
      <c r="D13" s="21">
        <v>8.1018518518518516E-5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">
      <c r="A14" s="1"/>
      <c r="B14" s="19" t="s">
        <v>104</v>
      </c>
      <c r="C14" s="20" t="s">
        <v>6</v>
      </c>
      <c r="D14" s="21">
        <v>4.6296296296296294E-5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">
      <c r="A15" s="1"/>
      <c r="B15" s="19" t="s">
        <v>292</v>
      </c>
      <c r="C15" s="20" t="s">
        <v>5</v>
      </c>
      <c r="D15" s="21">
        <v>3.4722222222222222E-5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">
      <c r="A16" s="1"/>
      <c r="B16" s="19" t="s">
        <v>105</v>
      </c>
      <c r="C16" s="20" t="s">
        <v>6</v>
      </c>
      <c r="D16" s="21">
        <v>5.7870370370370373E-5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">
      <c r="A17" s="1"/>
      <c r="B17" s="19" t="s">
        <v>106</v>
      </c>
      <c r="C17" s="20" t="s">
        <v>6</v>
      </c>
      <c r="D17" s="21">
        <v>5.7870370370370373E-5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">
      <c r="A18" s="1"/>
      <c r="B18" s="19" t="s">
        <v>107</v>
      </c>
      <c r="C18" s="20" t="s">
        <v>6</v>
      </c>
      <c r="D18" s="21">
        <v>6.9444444444444444E-5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">
      <c r="A19" s="1"/>
      <c r="B19" s="19" t="s">
        <v>62</v>
      </c>
      <c r="C19" s="20" t="s">
        <v>5</v>
      </c>
      <c r="D19" s="21">
        <v>3.4722222222222222E-5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">
      <c r="A20" s="1"/>
      <c r="B20" s="19" t="s">
        <v>108</v>
      </c>
      <c r="C20" s="20" t="s">
        <v>6</v>
      </c>
      <c r="D20" s="21">
        <v>9.2592592592592588E-5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">
      <c r="A21" s="1"/>
      <c r="B21" s="19" t="s">
        <v>109</v>
      </c>
      <c r="C21" s="20" t="s">
        <v>5</v>
      </c>
      <c r="D21" s="21">
        <v>8.6805555555555551E-4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">
      <c r="A22" s="1"/>
      <c r="B22" s="19" t="s">
        <v>110</v>
      </c>
      <c r="C22" s="20" t="s">
        <v>6</v>
      </c>
      <c r="D22" s="21">
        <v>1.1574074074074075E-4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">
      <c r="A23" s="1"/>
      <c r="B23" s="19" t="s">
        <v>111</v>
      </c>
      <c r="C23" s="20" t="s">
        <v>5</v>
      </c>
      <c r="D23" s="21">
        <v>9.9537037037037042E-4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">
      <c r="A24" s="1"/>
      <c r="B24" s="19" t="s">
        <v>112</v>
      </c>
      <c r="C24" s="20" t="s">
        <v>6</v>
      </c>
      <c r="D24" s="21">
        <v>8.1018518518518516E-5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">
      <c r="A25" s="1"/>
      <c r="B25" s="19" t="s">
        <v>113</v>
      </c>
      <c r="C25" s="20" t="s">
        <v>5</v>
      </c>
      <c r="D25" s="21">
        <v>1.3888888888888889E-4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">
      <c r="A26" s="1"/>
      <c r="B26" s="19" t="s">
        <v>114</v>
      </c>
      <c r="C26" s="20" t="s">
        <v>5</v>
      </c>
      <c r="D26" s="21">
        <v>1.0416666666666667E-4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">
      <c r="A27" s="1"/>
      <c r="B27" s="19" t="s">
        <v>115</v>
      </c>
      <c r="C27" s="20" t="s">
        <v>5</v>
      </c>
      <c r="D27" s="21"/>
      <c r="E27" s="21">
        <v>6.9444444444444444E-5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">
      <c r="A28" s="1"/>
      <c r="B28" s="19" t="s">
        <v>293</v>
      </c>
      <c r="C28" s="20" t="s">
        <v>5</v>
      </c>
      <c r="D28" s="21"/>
      <c r="E28" s="21">
        <v>4.1666666666666669E-4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">
      <c r="A29" s="1"/>
      <c r="B29" s="19" t="s">
        <v>294</v>
      </c>
      <c r="C29" s="20" t="s">
        <v>5</v>
      </c>
      <c r="D29" s="21"/>
      <c r="E29" s="21">
        <v>5.7870370370370373E-5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">
      <c r="A30" s="1"/>
      <c r="B30" s="19" t="s">
        <v>116</v>
      </c>
      <c r="C30" s="20" t="s">
        <v>5</v>
      </c>
      <c r="D30" s="21"/>
      <c r="E30" s="21">
        <v>5.7870370370370373E-5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">
      <c r="A31" s="1"/>
      <c r="B31" s="19" t="s">
        <v>138</v>
      </c>
      <c r="C31" s="20" t="s">
        <v>5</v>
      </c>
      <c r="D31" s="21"/>
      <c r="E31" s="21">
        <v>5.7870370370370373E-5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">
      <c r="A32" s="1"/>
      <c r="B32" s="19" t="s">
        <v>295</v>
      </c>
      <c r="C32" s="20" t="s">
        <v>6</v>
      </c>
      <c r="D32" s="21"/>
      <c r="E32" s="21">
        <v>1.5046296296296297E-4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">
      <c r="A33" s="1"/>
      <c r="B33" s="19" t="s">
        <v>117</v>
      </c>
      <c r="C33" s="20" t="s">
        <v>6</v>
      </c>
      <c r="D33" s="21"/>
      <c r="E33" s="21">
        <v>5.7870370370370373E-5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">
      <c r="A34" s="1"/>
      <c r="B34" s="23" t="s">
        <v>118</v>
      </c>
      <c r="C34" s="20" t="s">
        <v>5</v>
      </c>
      <c r="D34" s="21"/>
      <c r="E34" s="21">
        <v>6.9444444444444444E-5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">
      <c r="A35" s="1"/>
      <c r="B35" s="19" t="s">
        <v>296</v>
      </c>
      <c r="C35" s="20" t="s">
        <v>6</v>
      </c>
      <c r="D35" s="21"/>
      <c r="E35" s="21">
        <v>1.7361111111111112E-4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">
      <c r="A36" s="1"/>
      <c r="B36" s="19" t="s">
        <v>119</v>
      </c>
      <c r="C36" s="20" t="s">
        <v>5</v>
      </c>
      <c r="D36" s="21"/>
      <c r="E36" s="21">
        <v>1.273148148148148E-4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">
      <c r="A37" s="1"/>
      <c r="B37" s="19" t="s">
        <v>297</v>
      </c>
      <c r="C37" s="20" t="s">
        <v>6</v>
      </c>
      <c r="D37" s="21"/>
      <c r="E37" s="21">
        <v>1.273148148148148E-4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">
      <c r="A38" s="1"/>
      <c r="B38" s="23" t="s">
        <v>120</v>
      </c>
      <c r="C38" s="20" t="s">
        <v>5</v>
      </c>
      <c r="D38" s="21"/>
      <c r="E38" s="21">
        <v>9.2592592592592588E-5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">
      <c r="A39" s="1"/>
      <c r="B39" s="19" t="s">
        <v>298</v>
      </c>
      <c r="C39" s="20" t="s">
        <v>6</v>
      </c>
      <c r="D39" s="21"/>
      <c r="E39" s="21">
        <v>1.273148148148148E-4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">
      <c r="A40" s="1"/>
      <c r="B40" s="19" t="s">
        <v>120</v>
      </c>
      <c r="C40" s="20" t="s">
        <v>5</v>
      </c>
      <c r="D40" s="21"/>
      <c r="E40" s="21">
        <v>4.6296296296296294E-5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">
      <c r="A41" s="1"/>
      <c r="B41" s="23" t="s">
        <v>139</v>
      </c>
      <c r="C41" s="20" t="s">
        <v>6</v>
      </c>
      <c r="D41" s="21"/>
      <c r="E41" s="21">
        <v>4.1666666666666669E-4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">
      <c r="A42" s="1"/>
      <c r="B42" s="19" t="s">
        <v>121</v>
      </c>
      <c r="C42" s="20" t="s">
        <v>5</v>
      </c>
      <c r="D42" s="21"/>
      <c r="E42" s="21">
        <v>2.3148148148148149E-4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">
      <c r="A43" s="1"/>
      <c r="B43" s="23" t="s">
        <v>122</v>
      </c>
      <c r="C43" s="20" t="s">
        <v>5</v>
      </c>
      <c r="D43" s="21"/>
      <c r="E43" s="21">
        <v>1.3888888888888889E-4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">
      <c r="A44" s="1"/>
      <c r="B44" s="19" t="s">
        <v>299</v>
      </c>
      <c r="C44" s="20" t="s">
        <v>6</v>
      </c>
      <c r="D44" s="21"/>
      <c r="E44" s="21">
        <v>1.1574074074074075E-4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">
      <c r="A45" s="1"/>
      <c r="B45" s="19" t="s">
        <v>300</v>
      </c>
      <c r="C45" s="20" t="s">
        <v>6</v>
      </c>
      <c r="D45" s="21"/>
      <c r="E45" s="21">
        <v>1.6203703703703703E-4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">
      <c r="A46" s="1"/>
      <c r="B46" s="19" t="s">
        <v>301</v>
      </c>
      <c r="C46" s="20" t="s">
        <v>6</v>
      </c>
      <c r="D46" s="21"/>
      <c r="E46" s="21">
        <v>1.3888888888888889E-4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">
      <c r="A47" s="1"/>
      <c r="B47" s="19" t="s">
        <v>123</v>
      </c>
      <c r="C47" s="20" t="s">
        <v>5</v>
      </c>
      <c r="D47" s="21"/>
      <c r="E47" s="21">
        <v>4.6296296296296294E-5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">
      <c r="A48" s="1"/>
      <c r="B48" s="23" t="s">
        <v>124</v>
      </c>
      <c r="C48" s="20" t="s">
        <v>6</v>
      </c>
      <c r="D48" s="21"/>
      <c r="E48" s="21">
        <v>1.3888888888888889E-4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">
      <c r="A49" s="1"/>
      <c r="B49" s="19" t="s">
        <v>302</v>
      </c>
      <c r="C49" s="20" t="s">
        <v>5</v>
      </c>
      <c r="D49" s="21"/>
      <c r="E49" s="21">
        <v>1.3888888888888889E-4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">
      <c r="A50" s="1"/>
      <c r="B50" s="19" t="s">
        <v>125</v>
      </c>
      <c r="C50" s="20" t="s">
        <v>6</v>
      </c>
      <c r="D50" s="21"/>
      <c r="E50" s="21">
        <v>1.3888888888888889E-4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">
      <c r="A51" s="1"/>
      <c r="B51" s="19" t="s">
        <v>76</v>
      </c>
      <c r="C51" s="20" t="s">
        <v>5</v>
      </c>
      <c r="D51" s="21"/>
      <c r="E51" s="21">
        <v>9.2592592592592588E-5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">
      <c r="A52" s="1"/>
      <c r="B52" s="19" t="s">
        <v>126</v>
      </c>
      <c r="C52" s="20" t="s">
        <v>5</v>
      </c>
      <c r="D52" s="21"/>
      <c r="E52" s="21">
        <v>6.9444444444444444E-5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">
      <c r="A53" s="1"/>
      <c r="B53" s="19" t="s">
        <v>303</v>
      </c>
      <c r="C53" s="20" t="s">
        <v>5</v>
      </c>
      <c r="D53" s="21"/>
      <c r="E53" s="21">
        <v>1.7361111111111112E-4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">
      <c r="A54" s="1"/>
      <c r="B54" s="19" t="s">
        <v>127</v>
      </c>
      <c r="C54" s="20" t="s">
        <v>6</v>
      </c>
      <c r="D54" s="21"/>
      <c r="E54" s="21"/>
      <c r="F54" s="21">
        <v>9.2592592592592588E-5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">
      <c r="A55" s="1"/>
      <c r="B55" s="19" t="s">
        <v>128</v>
      </c>
      <c r="C55" s="20" t="s">
        <v>5</v>
      </c>
      <c r="D55" s="21"/>
      <c r="E55" s="21"/>
      <c r="F55" s="21">
        <v>5.7870370370370373E-5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">
      <c r="A56" s="1"/>
      <c r="B56" s="19" t="s">
        <v>129</v>
      </c>
      <c r="C56" s="20" t="s">
        <v>6</v>
      </c>
      <c r="D56" s="21"/>
      <c r="E56" s="21"/>
      <c r="F56" s="21">
        <v>1.6203703703703703E-4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">
      <c r="A57" s="1"/>
      <c r="B57" s="19" t="s">
        <v>130</v>
      </c>
      <c r="C57" s="20" t="s">
        <v>5</v>
      </c>
      <c r="D57" s="21"/>
      <c r="E57" s="21"/>
      <c r="F57" s="21">
        <v>5.7870370370370373E-5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">
      <c r="A58" s="1"/>
      <c r="B58" s="19" t="s">
        <v>131</v>
      </c>
      <c r="C58" s="20" t="s">
        <v>6</v>
      </c>
      <c r="D58" s="21"/>
      <c r="E58" s="21"/>
      <c r="F58" s="21">
        <v>1.5046296296296297E-4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">
      <c r="A59" s="1"/>
      <c r="B59" s="19" t="s">
        <v>132</v>
      </c>
      <c r="C59" s="20" t="s">
        <v>5</v>
      </c>
      <c r="D59" s="21"/>
      <c r="E59" s="21"/>
      <c r="F59" s="21">
        <v>8.1018518518518516E-5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">
      <c r="A60" s="1"/>
      <c r="B60" s="19" t="s">
        <v>133</v>
      </c>
      <c r="C60" s="20" t="s">
        <v>6</v>
      </c>
      <c r="D60" s="21"/>
      <c r="E60" s="21"/>
      <c r="F60" s="21">
        <v>2.0833333333333335E-4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">
      <c r="A61" s="1"/>
      <c r="B61" s="19" t="s">
        <v>134</v>
      </c>
      <c r="C61" s="20" t="s">
        <v>5</v>
      </c>
      <c r="D61" s="21"/>
      <c r="E61" s="21"/>
      <c r="F61" s="21">
        <v>5.7870370370370373E-5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">
      <c r="A62" s="1"/>
      <c r="B62" s="23" t="s">
        <v>135</v>
      </c>
      <c r="C62" s="20" t="s">
        <v>6</v>
      </c>
      <c r="D62" s="21"/>
      <c r="E62" s="21"/>
      <c r="F62" s="21">
        <v>2.0370370370370369E-3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">
      <c r="A63" s="1"/>
      <c r="B63" s="19" t="s">
        <v>140</v>
      </c>
      <c r="C63" s="20" t="s">
        <v>6</v>
      </c>
      <c r="D63" s="21"/>
      <c r="E63" s="21"/>
      <c r="F63" s="21">
        <v>4.0509259259259258E-4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">
      <c r="A64" s="1"/>
      <c r="B64" s="19" t="s">
        <v>136</v>
      </c>
      <c r="C64" s="20" t="s">
        <v>5</v>
      </c>
      <c r="D64" s="21"/>
      <c r="E64" s="21"/>
      <c r="F64" s="21">
        <v>9.2592592592592588E-5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">
      <c r="A65" s="1"/>
      <c r="B65" s="19" t="s">
        <v>141</v>
      </c>
      <c r="C65" s="20" t="s">
        <v>5</v>
      </c>
      <c r="D65" s="21"/>
      <c r="E65" s="21"/>
      <c r="F65" s="21"/>
      <c r="G65" s="21"/>
      <c r="H65" s="21">
        <v>1.8518518518518518E-4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">
      <c r="A66" s="1"/>
      <c r="B66" s="19" t="s">
        <v>142</v>
      </c>
      <c r="C66" s="20" t="s">
        <v>6</v>
      </c>
      <c r="D66" s="21"/>
      <c r="E66" s="21"/>
      <c r="F66" s="21"/>
      <c r="G66" s="21"/>
      <c r="H66" s="21">
        <v>2.199074074074074E-4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">
      <c r="A67" s="1"/>
      <c r="B67" s="19" t="s">
        <v>143</v>
      </c>
      <c r="C67" s="20" t="s">
        <v>6</v>
      </c>
      <c r="D67" s="21"/>
      <c r="E67" s="21"/>
      <c r="F67" s="21"/>
      <c r="G67" s="21"/>
      <c r="H67" s="21">
        <v>3.0092592592592595E-4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">
      <c r="A68" s="1"/>
      <c r="B68" s="19" t="s">
        <v>144</v>
      </c>
      <c r="C68" s="20" t="s">
        <v>6</v>
      </c>
      <c r="D68" s="21"/>
      <c r="E68" s="21"/>
      <c r="F68" s="21"/>
      <c r="G68" s="21"/>
      <c r="H68" s="21">
        <v>5.4398148148148144E-4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">
      <c r="A69" s="1"/>
      <c r="B69" s="23" t="s">
        <v>145</v>
      </c>
      <c r="C69" s="20" t="s">
        <v>6</v>
      </c>
      <c r="D69" s="21"/>
      <c r="E69" s="21"/>
      <c r="F69" s="21"/>
      <c r="G69" s="21"/>
      <c r="H69" s="21">
        <v>1.273148148148148E-4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">
      <c r="A70" s="1"/>
      <c r="B70" s="19" t="s">
        <v>146</v>
      </c>
      <c r="C70" s="20" t="s">
        <v>5</v>
      </c>
      <c r="D70" s="21"/>
      <c r="E70" s="21"/>
      <c r="F70" s="21"/>
      <c r="G70" s="21"/>
      <c r="H70" s="21">
        <v>1.9675925925925926E-4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">
      <c r="A71" s="1"/>
      <c r="B71" s="23" t="s">
        <v>245</v>
      </c>
      <c r="C71" s="20" t="s">
        <v>5</v>
      </c>
      <c r="D71" s="21"/>
      <c r="E71" s="21"/>
      <c r="F71" s="21"/>
      <c r="G71" s="21"/>
      <c r="H71" s="21">
        <v>1.0416666666666667E-4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">
      <c r="A72" s="1"/>
      <c r="B72" s="19" t="s">
        <v>147</v>
      </c>
      <c r="C72" s="20" t="s">
        <v>6</v>
      </c>
      <c r="D72" s="21"/>
      <c r="E72" s="21"/>
      <c r="F72" s="21"/>
      <c r="G72" s="21"/>
      <c r="H72" s="21">
        <v>2.8935185185185184E-4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">
      <c r="A73" s="1"/>
      <c r="B73" s="19" t="s">
        <v>148</v>
      </c>
      <c r="C73" s="20" t="s">
        <v>6</v>
      </c>
      <c r="D73" s="21"/>
      <c r="E73" s="21"/>
      <c r="F73" s="21"/>
      <c r="G73" s="21"/>
      <c r="H73" s="21">
        <v>2.6620370370370372E-4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">
      <c r="A74" s="1"/>
      <c r="B74" s="19" t="s">
        <v>149</v>
      </c>
      <c r="C74" s="20" t="s">
        <v>5</v>
      </c>
      <c r="D74" s="21"/>
      <c r="E74" s="21"/>
      <c r="F74" s="21"/>
      <c r="G74" s="21"/>
      <c r="H74" s="21">
        <v>1.6203703703703703E-4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">
      <c r="A75" s="1"/>
      <c r="B75" s="19" t="s">
        <v>150</v>
      </c>
      <c r="C75" s="20" t="s">
        <v>6</v>
      </c>
      <c r="D75" s="21"/>
      <c r="E75" s="21"/>
      <c r="F75" s="21"/>
      <c r="G75" s="21"/>
      <c r="H75" s="21">
        <v>1.5046296296296297E-4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">
      <c r="A76" s="1"/>
      <c r="B76" s="19" t="s">
        <v>151</v>
      </c>
      <c r="C76" s="20" t="s">
        <v>6</v>
      </c>
      <c r="D76" s="21"/>
      <c r="E76" s="21"/>
      <c r="F76" s="21"/>
      <c r="G76" s="21"/>
      <c r="H76" s="21">
        <v>1.1574074074074075E-4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">
      <c r="A77" s="1"/>
      <c r="B77" s="19" t="s">
        <v>152</v>
      </c>
      <c r="C77" s="20" t="s">
        <v>6</v>
      </c>
      <c r="D77" s="21"/>
      <c r="E77" s="21"/>
      <c r="F77" s="21"/>
      <c r="G77" s="21"/>
      <c r="H77" s="21">
        <v>2.5462962962962961E-4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">
      <c r="A78" s="1"/>
      <c r="B78" s="23" t="s">
        <v>153</v>
      </c>
      <c r="C78" s="20" t="s">
        <v>5</v>
      </c>
      <c r="D78" s="21"/>
      <c r="E78" s="21"/>
      <c r="F78" s="21"/>
      <c r="G78" s="21"/>
      <c r="H78" s="21">
        <v>1.7361111111111112E-4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">
      <c r="A79" s="1"/>
      <c r="B79" s="19" t="s">
        <v>60</v>
      </c>
      <c r="C79" s="20" t="s">
        <v>5</v>
      </c>
      <c r="D79" s="21"/>
      <c r="E79" s="21"/>
      <c r="F79" s="21"/>
      <c r="G79" s="21"/>
      <c r="H79" s="21"/>
      <c r="I79" s="21">
        <v>4.6296296296296294E-5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">
      <c r="A80" s="1"/>
      <c r="B80" s="19" t="s">
        <v>154</v>
      </c>
      <c r="C80" s="20" t="s">
        <v>6</v>
      </c>
      <c r="D80" s="21"/>
      <c r="E80" s="21"/>
      <c r="F80" s="21"/>
      <c r="G80" s="21"/>
      <c r="H80" s="21"/>
      <c r="I80" s="21">
        <v>9.2592592592592588E-5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">
      <c r="A81" s="1"/>
      <c r="B81" s="19" t="s">
        <v>155</v>
      </c>
      <c r="C81" s="20" t="s">
        <v>6</v>
      </c>
      <c r="D81" s="21"/>
      <c r="E81" s="21"/>
      <c r="F81" s="21"/>
      <c r="G81" s="21"/>
      <c r="H81" s="21"/>
      <c r="I81" s="21">
        <v>9.2592592592592588E-5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">
      <c r="A82" s="1"/>
      <c r="B82" s="19" t="s">
        <v>156</v>
      </c>
      <c r="C82" s="20" t="s">
        <v>6</v>
      </c>
      <c r="D82" s="21"/>
      <c r="E82" s="21"/>
      <c r="F82" s="21"/>
      <c r="G82" s="21"/>
      <c r="H82" s="21"/>
      <c r="I82" s="21">
        <v>2.0833333333333335E-4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">
      <c r="A83" s="1"/>
      <c r="B83" s="19" t="s">
        <v>157</v>
      </c>
      <c r="C83" s="20" t="s">
        <v>5</v>
      </c>
      <c r="D83" s="21"/>
      <c r="E83" s="21"/>
      <c r="F83" s="21"/>
      <c r="G83" s="21"/>
      <c r="H83" s="21"/>
      <c r="I83" s="21">
        <v>4.6296296296296294E-5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">
      <c r="A84" s="1"/>
      <c r="B84" s="19" t="s">
        <v>158</v>
      </c>
      <c r="C84" s="20" t="s">
        <v>5</v>
      </c>
      <c r="D84" s="21"/>
      <c r="E84" s="21"/>
      <c r="F84" s="21"/>
      <c r="G84" s="21"/>
      <c r="H84" s="21"/>
      <c r="I84" s="21">
        <v>5.7870370370370373E-5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">
      <c r="A85" s="1"/>
      <c r="B85" s="19" t="s">
        <v>159</v>
      </c>
      <c r="C85" s="20" t="s">
        <v>6</v>
      </c>
      <c r="D85" s="21"/>
      <c r="E85" s="21"/>
      <c r="F85" s="21"/>
      <c r="G85" s="21"/>
      <c r="H85" s="21"/>
      <c r="I85" s="21">
        <v>1.3888888888888889E-4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">
      <c r="A86" s="1"/>
      <c r="B86" s="19" t="s">
        <v>250</v>
      </c>
      <c r="C86" s="20" t="s">
        <v>6</v>
      </c>
      <c r="D86" s="21"/>
      <c r="E86" s="21"/>
      <c r="F86" s="21"/>
      <c r="G86" s="21"/>
      <c r="H86" s="21"/>
      <c r="I86" s="21">
        <v>2.199074074074074E-4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">
      <c r="A87" s="1"/>
      <c r="B87" s="19" t="s">
        <v>160</v>
      </c>
      <c r="C87" s="20" t="s">
        <v>5</v>
      </c>
      <c r="D87" s="21"/>
      <c r="E87" s="21"/>
      <c r="F87" s="21"/>
      <c r="G87" s="21"/>
      <c r="H87" s="21"/>
      <c r="I87" s="21">
        <v>4.6296296296296294E-5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">
      <c r="A88" s="1"/>
      <c r="B88" s="19" t="s">
        <v>161</v>
      </c>
      <c r="C88" s="20" t="s">
        <v>5</v>
      </c>
      <c r="D88" s="21"/>
      <c r="E88" s="21"/>
      <c r="F88" s="21"/>
      <c r="G88" s="21"/>
      <c r="H88" s="21"/>
      <c r="I88" s="21">
        <v>9.2592592592592588E-5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">
      <c r="A89" s="1"/>
      <c r="B89" s="19" t="s">
        <v>251</v>
      </c>
      <c r="C89" s="20" t="s">
        <v>5</v>
      </c>
      <c r="D89" s="21"/>
      <c r="E89" s="21"/>
      <c r="F89" s="21"/>
      <c r="G89" s="21"/>
      <c r="H89" s="21"/>
      <c r="I89" s="21">
        <v>6.9444444444444444E-5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">
      <c r="A90" s="1"/>
      <c r="B90" s="19" t="s">
        <v>162</v>
      </c>
      <c r="C90" s="20" t="s">
        <v>5</v>
      </c>
      <c r="D90" s="21"/>
      <c r="E90" s="21"/>
      <c r="F90" s="21"/>
      <c r="G90" s="21"/>
      <c r="H90" s="21"/>
      <c r="I90" s="21">
        <v>6.9444444444444444E-5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">
      <c r="A91" s="1"/>
      <c r="B91" s="19" t="s">
        <v>60</v>
      </c>
      <c r="C91" s="20" t="s">
        <v>5</v>
      </c>
      <c r="D91" s="21"/>
      <c r="E91" s="21"/>
      <c r="F91" s="21"/>
      <c r="G91" s="21"/>
      <c r="H91" s="21"/>
      <c r="I91" s="21">
        <v>4.6296296296296294E-5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">
      <c r="A92" s="1"/>
      <c r="B92" s="19" t="s">
        <v>163</v>
      </c>
      <c r="C92" s="20" t="s">
        <v>6</v>
      </c>
      <c r="D92" s="21"/>
      <c r="E92" s="21"/>
      <c r="F92" s="21"/>
      <c r="G92" s="21"/>
      <c r="H92" s="21"/>
      <c r="I92" s="21">
        <v>2.0833333333333335E-4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">
      <c r="A93" s="1"/>
      <c r="B93" s="19" t="s">
        <v>164</v>
      </c>
      <c r="C93" s="20" t="s">
        <v>5</v>
      </c>
      <c r="D93" s="21"/>
      <c r="E93" s="21"/>
      <c r="F93" s="21"/>
      <c r="G93" s="21"/>
      <c r="H93" s="21"/>
      <c r="I93" s="21">
        <v>6.9444444444444444E-5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">
      <c r="B94" s="19" t="s">
        <v>165</v>
      </c>
      <c r="C94" s="20" t="s">
        <v>5</v>
      </c>
      <c r="D94" s="21"/>
      <c r="E94" s="21"/>
      <c r="F94" s="21"/>
      <c r="G94" s="21"/>
      <c r="H94" s="21"/>
      <c r="I94" s="21">
        <v>2.4305555555555555E-4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">
      <c r="B95" s="19" t="s">
        <v>166</v>
      </c>
      <c r="C95" s="20" t="s">
        <v>6</v>
      </c>
      <c r="D95" s="21"/>
      <c r="E95" s="21"/>
      <c r="F95" s="21"/>
      <c r="G95" s="21"/>
      <c r="H95" s="21"/>
      <c r="I95" s="21">
        <v>1.3888888888888889E-4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">
      <c r="B96" s="19" t="s">
        <v>252</v>
      </c>
      <c r="C96" s="20" t="s">
        <v>6</v>
      </c>
      <c r="D96" s="21"/>
      <c r="E96" s="21"/>
      <c r="F96" s="21"/>
      <c r="G96" s="21"/>
      <c r="H96" s="21"/>
      <c r="I96" s="21">
        <v>9.2592592592592588E-5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">
      <c r="B97" s="19" t="s">
        <v>167</v>
      </c>
      <c r="C97" s="20" t="s">
        <v>6</v>
      </c>
      <c r="D97" s="21"/>
      <c r="E97" s="21"/>
      <c r="F97" s="21"/>
      <c r="G97" s="21"/>
      <c r="H97" s="21"/>
      <c r="I97" s="21">
        <v>1.7361111111111112E-4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">
      <c r="B98" s="19" t="s">
        <v>168</v>
      </c>
      <c r="C98" s="20" t="s">
        <v>6</v>
      </c>
      <c r="D98" s="21"/>
      <c r="E98" s="21"/>
      <c r="F98" s="21"/>
      <c r="G98" s="21"/>
      <c r="H98" s="21"/>
      <c r="I98" s="21">
        <v>6.9444444444444444E-5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">
      <c r="B99" s="19" t="s">
        <v>253</v>
      </c>
      <c r="C99" s="20" t="s">
        <v>6</v>
      </c>
      <c r="D99" s="21"/>
      <c r="E99" s="21"/>
      <c r="F99" s="21"/>
      <c r="G99" s="21"/>
      <c r="H99" s="21"/>
      <c r="I99" s="21">
        <v>1.6203703703703703E-4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">
      <c r="B100" s="19" t="s">
        <v>169</v>
      </c>
      <c r="C100" s="20" t="s">
        <v>6</v>
      </c>
      <c r="D100" s="21"/>
      <c r="E100" s="21"/>
      <c r="F100" s="21"/>
      <c r="G100" s="21"/>
      <c r="H100" s="21"/>
      <c r="I100" s="21">
        <v>9.2592592592592588E-5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">
      <c r="B101" s="19" t="s">
        <v>170</v>
      </c>
      <c r="C101" s="20" t="s">
        <v>6</v>
      </c>
      <c r="D101" s="21"/>
      <c r="E101" s="21"/>
      <c r="F101" s="21"/>
      <c r="G101" s="21"/>
      <c r="H101" s="21"/>
      <c r="I101" s="21">
        <v>2.0833333333333335E-4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">
      <c r="B102" s="19" t="s">
        <v>168</v>
      </c>
      <c r="C102" s="20" t="s">
        <v>6</v>
      </c>
      <c r="D102" s="21"/>
      <c r="E102" s="21"/>
      <c r="F102" s="21"/>
      <c r="G102" s="21"/>
      <c r="H102" s="21"/>
      <c r="I102" s="21">
        <v>6.9444444444444444E-5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">
      <c r="B103" s="19" t="s">
        <v>171</v>
      </c>
      <c r="C103" s="20" t="s">
        <v>5</v>
      </c>
      <c r="D103" s="21"/>
      <c r="E103" s="21"/>
      <c r="F103" s="21"/>
      <c r="G103" s="21"/>
      <c r="H103" s="21"/>
      <c r="I103" s="21">
        <v>9.2592592592592588E-5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">
      <c r="B104" s="19" t="s">
        <v>172</v>
      </c>
      <c r="C104" s="20" t="s">
        <v>5</v>
      </c>
      <c r="D104" s="21"/>
      <c r="E104" s="21"/>
      <c r="F104" s="21"/>
      <c r="G104" s="21"/>
      <c r="H104" s="21"/>
      <c r="I104" s="21">
        <v>6.9444444444444444E-5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">
      <c r="B105" s="19" t="s">
        <v>254</v>
      </c>
      <c r="C105" s="20" t="s">
        <v>6</v>
      </c>
      <c r="D105" s="21"/>
      <c r="E105" s="21"/>
      <c r="F105" s="21"/>
      <c r="G105" s="21"/>
      <c r="H105" s="21"/>
      <c r="I105" s="21">
        <v>5.5555555555555556E-4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">
      <c r="B106" s="19" t="s">
        <v>173</v>
      </c>
      <c r="C106" s="20" t="s">
        <v>5</v>
      </c>
      <c r="D106" s="21"/>
      <c r="E106" s="21"/>
      <c r="F106" s="21"/>
      <c r="G106" s="21"/>
      <c r="H106" s="21"/>
      <c r="I106" s="21">
        <v>9.2592592592592588E-5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">
      <c r="B107" s="19"/>
      <c r="C107" s="20" t="s">
        <v>5</v>
      </c>
      <c r="D107" s="21"/>
      <c r="E107" s="21"/>
      <c r="F107" s="21"/>
      <c r="G107" s="21"/>
      <c r="H107" s="21"/>
      <c r="I107" s="21"/>
      <c r="J107" s="21">
        <v>4.6296296296296294E-5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">
      <c r="B108" s="19"/>
      <c r="C108" s="20" t="s">
        <v>6</v>
      </c>
      <c r="D108" s="21"/>
      <c r="E108" s="21"/>
      <c r="F108" s="21"/>
      <c r="G108" s="21"/>
      <c r="H108" s="21"/>
      <c r="I108" s="21"/>
      <c r="J108" s="21">
        <v>9.2592592592592588E-5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">
      <c r="B109" s="19"/>
      <c r="C109" s="20" t="s">
        <v>6</v>
      </c>
      <c r="D109" s="21"/>
      <c r="E109" s="21"/>
      <c r="F109" s="21"/>
      <c r="G109" s="21"/>
      <c r="H109" s="21"/>
      <c r="I109" s="21"/>
      <c r="J109" s="21">
        <v>9.2592592592592588E-5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">
      <c r="B110" s="19"/>
      <c r="C110" s="20" t="s">
        <v>6</v>
      </c>
      <c r="D110" s="21"/>
      <c r="E110" s="21"/>
      <c r="F110" s="21"/>
      <c r="G110" s="21"/>
      <c r="H110" s="21"/>
      <c r="I110" s="21"/>
      <c r="J110" s="21">
        <v>2.0833333333333335E-4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">
      <c r="B111" s="19"/>
      <c r="C111" s="20" t="s">
        <v>5</v>
      </c>
      <c r="D111" s="21"/>
      <c r="E111" s="21"/>
      <c r="F111" s="21"/>
      <c r="G111" s="21"/>
      <c r="H111" s="21"/>
      <c r="I111" s="21"/>
      <c r="J111" s="21">
        <v>4.6296296296296294E-5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">
      <c r="B112" s="19"/>
      <c r="C112" s="20" t="s">
        <v>5</v>
      </c>
      <c r="D112" s="21"/>
      <c r="E112" s="21"/>
      <c r="F112" s="21"/>
      <c r="G112" s="21"/>
      <c r="H112" s="21"/>
      <c r="I112" s="21"/>
      <c r="J112" s="21">
        <v>5.7870370370370373E-5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">
      <c r="B113" s="19"/>
      <c r="C113" s="20" t="s">
        <v>6</v>
      </c>
      <c r="D113" s="21"/>
      <c r="E113" s="21"/>
      <c r="F113" s="21"/>
      <c r="G113" s="21"/>
      <c r="H113" s="21"/>
      <c r="I113" s="21"/>
      <c r="J113" s="21">
        <v>1.3888888888888889E-4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">
      <c r="B114" s="19"/>
      <c r="C114" s="20" t="s">
        <v>6</v>
      </c>
      <c r="D114" s="21"/>
      <c r="E114" s="21"/>
      <c r="F114" s="21"/>
      <c r="G114" s="21"/>
      <c r="H114" s="21"/>
      <c r="I114" s="21"/>
      <c r="J114" s="21">
        <v>2.199074074074074E-4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">
      <c r="B115" s="19"/>
      <c r="C115" s="20" t="s">
        <v>5</v>
      </c>
      <c r="D115" s="21"/>
      <c r="E115" s="21"/>
      <c r="F115" s="21"/>
      <c r="G115" s="21"/>
      <c r="H115" s="21"/>
      <c r="I115" s="21"/>
      <c r="J115" s="21">
        <v>4.6296296296296294E-5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">
      <c r="B116" s="19"/>
      <c r="C116" s="20" t="s">
        <v>5</v>
      </c>
      <c r="D116" s="21"/>
      <c r="E116" s="21"/>
      <c r="F116" s="21"/>
      <c r="G116" s="21"/>
      <c r="H116" s="21"/>
      <c r="I116" s="21"/>
      <c r="J116" s="21">
        <v>9.2592592592592588E-5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">
      <c r="B117" s="19"/>
      <c r="C117" s="20" t="s">
        <v>5</v>
      </c>
      <c r="D117" s="21"/>
      <c r="E117" s="21"/>
      <c r="F117" s="21"/>
      <c r="G117" s="21"/>
      <c r="H117" s="21"/>
      <c r="I117" s="21"/>
      <c r="J117" s="21">
        <v>6.9444444444444444E-5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">
      <c r="B118" s="19"/>
      <c r="C118" s="20" t="s">
        <v>5</v>
      </c>
      <c r="D118" s="21"/>
      <c r="E118" s="21"/>
      <c r="F118" s="21"/>
      <c r="G118" s="21"/>
      <c r="H118" s="21"/>
      <c r="I118" s="21"/>
      <c r="J118" s="21">
        <v>6.9444444444444444E-5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">
      <c r="B119" s="19"/>
      <c r="C119" s="20" t="s">
        <v>5</v>
      </c>
      <c r="D119" s="21"/>
      <c r="E119" s="21"/>
      <c r="F119" s="21"/>
      <c r="G119" s="21"/>
      <c r="H119" s="21"/>
      <c r="I119" s="21"/>
      <c r="J119" s="21">
        <v>4.6296296296296294E-5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">
      <c r="B120" s="19"/>
      <c r="C120" s="20" t="s">
        <v>6</v>
      </c>
      <c r="D120" s="21"/>
      <c r="E120" s="21"/>
      <c r="F120" s="21"/>
      <c r="G120" s="21"/>
      <c r="H120" s="21"/>
      <c r="I120" s="21"/>
      <c r="J120" s="21">
        <v>2.0833333333333335E-4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">
      <c r="B121" s="19"/>
      <c r="C121" s="20" t="s">
        <v>5</v>
      </c>
      <c r="D121" s="21"/>
      <c r="E121" s="21"/>
      <c r="F121" s="21"/>
      <c r="G121" s="21"/>
      <c r="H121" s="21"/>
      <c r="I121" s="21"/>
      <c r="J121" s="21">
        <v>6.9444444444444444E-5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">
      <c r="B122" s="19"/>
      <c r="C122" s="20" t="s">
        <v>5</v>
      </c>
      <c r="D122" s="21"/>
      <c r="E122" s="21"/>
      <c r="F122" s="21"/>
      <c r="G122" s="21"/>
      <c r="H122" s="21"/>
      <c r="I122" s="21"/>
      <c r="J122" s="21">
        <v>2.4305555555555555E-4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">
      <c r="B123" s="19"/>
      <c r="C123" s="20" t="s">
        <v>6</v>
      </c>
      <c r="D123" s="21"/>
      <c r="E123" s="21"/>
      <c r="F123" s="21"/>
      <c r="G123" s="21"/>
      <c r="H123" s="21"/>
      <c r="I123" s="21"/>
      <c r="J123" s="21">
        <v>1.3888888888888889E-4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">
      <c r="B124" s="19"/>
      <c r="C124" s="20" t="s">
        <v>6</v>
      </c>
      <c r="D124" s="21"/>
      <c r="E124" s="21"/>
      <c r="F124" s="21"/>
      <c r="G124" s="21"/>
      <c r="H124" s="21"/>
      <c r="I124" s="21"/>
      <c r="J124" s="21">
        <v>9.2592592592592588E-5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">
      <c r="B125" s="19"/>
      <c r="C125" s="20" t="s">
        <v>6</v>
      </c>
      <c r="D125" s="21"/>
      <c r="E125" s="21"/>
      <c r="F125" s="21"/>
      <c r="G125" s="21"/>
      <c r="H125" s="21"/>
      <c r="I125" s="21"/>
      <c r="J125" s="21">
        <v>1.7361111111111112E-4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">
      <c r="B126" s="19"/>
      <c r="C126" s="20" t="s">
        <v>6</v>
      </c>
      <c r="D126" s="21"/>
      <c r="E126" s="21"/>
      <c r="F126" s="21"/>
      <c r="G126" s="21"/>
      <c r="H126" s="21"/>
      <c r="I126" s="21"/>
      <c r="J126" s="21">
        <v>6.9444444444444444E-5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">
      <c r="B127" s="19"/>
      <c r="C127" s="20" t="s">
        <v>6</v>
      </c>
      <c r="D127" s="21"/>
      <c r="E127" s="21"/>
      <c r="F127" s="21"/>
      <c r="G127" s="21"/>
      <c r="H127" s="21"/>
      <c r="I127" s="21"/>
      <c r="J127" s="21">
        <v>1.6203703703703703E-4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">
      <c r="B128" s="19"/>
      <c r="C128" s="20" t="s">
        <v>6</v>
      </c>
      <c r="D128" s="21"/>
      <c r="E128" s="21"/>
      <c r="F128" s="21"/>
      <c r="G128" s="21"/>
      <c r="H128" s="21"/>
      <c r="I128" s="21"/>
      <c r="J128" s="21">
        <v>9.2592592592592588E-5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">
      <c r="B129" s="19"/>
      <c r="C129" s="20" t="s">
        <v>6</v>
      </c>
      <c r="D129" s="21"/>
      <c r="E129" s="21"/>
      <c r="F129" s="21"/>
      <c r="G129" s="21"/>
      <c r="H129" s="21"/>
      <c r="I129" s="21"/>
      <c r="J129" s="21">
        <v>2.0833333333333335E-4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">
      <c r="B130" s="19"/>
      <c r="C130" s="20" t="s">
        <v>6</v>
      </c>
      <c r="D130" s="21"/>
      <c r="E130" s="21"/>
      <c r="F130" s="21"/>
      <c r="G130" s="21"/>
      <c r="H130" s="21"/>
      <c r="I130" s="21"/>
      <c r="J130" s="21">
        <v>6.9444444444444444E-5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">
      <c r="B131" s="19"/>
      <c r="C131" s="20" t="s">
        <v>5</v>
      </c>
      <c r="D131" s="21"/>
      <c r="E131" s="21"/>
      <c r="F131" s="21"/>
      <c r="G131" s="21"/>
      <c r="H131" s="21"/>
      <c r="I131" s="21"/>
      <c r="J131" s="21">
        <v>9.2592592592592588E-5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">
      <c r="B132" s="19"/>
      <c r="C132" s="20" t="s">
        <v>5</v>
      </c>
      <c r="D132" s="21"/>
      <c r="E132" s="21"/>
      <c r="F132" s="21"/>
      <c r="G132" s="21"/>
      <c r="H132" s="21"/>
      <c r="I132" s="21"/>
      <c r="J132" s="21">
        <v>6.9444444444444444E-5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">
      <c r="B133" s="19"/>
      <c r="C133" s="20" t="s">
        <v>6</v>
      </c>
      <c r="D133" s="21"/>
      <c r="E133" s="21"/>
      <c r="F133" s="21"/>
      <c r="G133" s="21"/>
      <c r="H133" s="21"/>
      <c r="I133" s="21"/>
      <c r="J133" s="21">
        <v>5.5555555555555556E-4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">
      <c r="B134" s="19"/>
      <c r="C134" s="20" t="s">
        <v>5</v>
      </c>
      <c r="D134" s="21"/>
      <c r="E134" s="21"/>
      <c r="F134" s="21"/>
      <c r="G134" s="21"/>
      <c r="H134" s="21"/>
      <c r="I134" s="21"/>
      <c r="J134" s="21">
        <v>9.2592592592592588E-5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">
      <c r="B135" s="19" t="s">
        <v>174</v>
      </c>
      <c r="C135" s="20" t="s">
        <v>5</v>
      </c>
      <c r="D135" s="21"/>
      <c r="E135" s="21"/>
      <c r="F135" s="21"/>
      <c r="G135" s="21"/>
      <c r="H135" s="21"/>
      <c r="I135" s="21"/>
      <c r="J135" s="21"/>
      <c r="K135" s="21">
        <v>4.6296296296296294E-5</v>
      </c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">
      <c r="B136" s="19" t="s">
        <v>175</v>
      </c>
      <c r="C136" s="20" t="s">
        <v>6</v>
      </c>
      <c r="D136" s="21"/>
      <c r="E136" s="21"/>
      <c r="F136" s="21"/>
      <c r="G136" s="21"/>
      <c r="H136" s="21"/>
      <c r="I136" s="21"/>
      <c r="J136" s="21"/>
      <c r="K136" s="21">
        <v>3.4722222222222222E-5</v>
      </c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">
      <c r="B137" s="19" t="s">
        <v>176</v>
      </c>
      <c r="C137" s="20" t="s">
        <v>5</v>
      </c>
      <c r="D137" s="21"/>
      <c r="E137" s="21"/>
      <c r="F137" s="21"/>
      <c r="G137" s="21"/>
      <c r="H137" s="21"/>
      <c r="I137" s="21"/>
      <c r="J137" s="21"/>
      <c r="K137" s="21">
        <v>5.7870370370370373E-5</v>
      </c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">
      <c r="B138" s="19" t="s">
        <v>177</v>
      </c>
      <c r="C138" s="20" t="s">
        <v>6</v>
      </c>
      <c r="D138" s="21"/>
      <c r="E138" s="21"/>
      <c r="F138" s="21"/>
      <c r="G138" s="21"/>
      <c r="H138" s="21"/>
      <c r="I138" s="21"/>
      <c r="J138" s="21"/>
      <c r="K138" s="21">
        <v>6.9444444444444444E-5</v>
      </c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">
      <c r="B139" s="19" t="s">
        <v>178</v>
      </c>
      <c r="C139" s="20" t="s">
        <v>5</v>
      </c>
      <c r="D139" s="21"/>
      <c r="E139" s="21"/>
      <c r="F139" s="21"/>
      <c r="G139" s="21"/>
      <c r="H139" s="21"/>
      <c r="I139" s="21"/>
      <c r="J139" s="21"/>
      <c r="K139" s="21">
        <v>9.2592592592592588E-5</v>
      </c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">
      <c r="B140" s="19" t="s">
        <v>179</v>
      </c>
      <c r="C140" s="20" t="s">
        <v>6</v>
      </c>
      <c r="D140" s="21"/>
      <c r="E140" s="21"/>
      <c r="F140" s="21"/>
      <c r="G140" s="21"/>
      <c r="H140" s="21"/>
      <c r="I140" s="21"/>
      <c r="J140" s="21"/>
      <c r="K140" s="21">
        <v>9.2592592592592588E-5</v>
      </c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">
      <c r="B141" s="19" t="s">
        <v>180</v>
      </c>
      <c r="C141" s="20" t="s">
        <v>5</v>
      </c>
      <c r="D141" s="21"/>
      <c r="E141" s="21"/>
      <c r="F141" s="21"/>
      <c r="G141" s="21"/>
      <c r="H141" s="21"/>
      <c r="I141" s="21"/>
      <c r="J141" s="21"/>
      <c r="K141" s="21">
        <v>8.1018518518518516E-5</v>
      </c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">
      <c r="B142" s="19" t="s">
        <v>181</v>
      </c>
      <c r="C142" s="20" t="s">
        <v>6</v>
      </c>
      <c r="D142" s="21"/>
      <c r="E142" s="21"/>
      <c r="F142" s="21"/>
      <c r="G142" s="21"/>
      <c r="H142" s="21"/>
      <c r="I142" s="21"/>
      <c r="J142" s="21"/>
      <c r="K142" s="21">
        <v>3.2407407407407406E-4</v>
      </c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">
      <c r="B143" s="19" t="s">
        <v>182</v>
      </c>
      <c r="C143" s="20" t="s">
        <v>5</v>
      </c>
      <c r="D143" s="21"/>
      <c r="E143" s="21"/>
      <c r="F143" s="21"/>
      <c r="G143" s="21"/>
      <c r="H143" s="21"/>
      <c r="I143" s="21"/>
      <c r="J143" s="21"/>
      <c r="K143" s="21">
        <v>6.9444444444444444E-5</v>
      </c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">
      <c r="B144" s="19" t="s">
        <v>183</v>
      </c>
      <c r="C144" s="20" t="s">
        <v>5</v>
      </c>
      <c r="D144" s="21"/>
      <c r="E144" s="21"/>
      <c r="F144" s="21"/>
      <c r="G144" s="21"/>
      <c r="H144" s="21"/>
      <c r="I144" s="21"/>
      <c r="J144" s="21"/>
      <c r="K144" s="21">
        <v>9.2592592592592588E-5</v>
      </c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">
      <c r="B145" s="19" t="s">
        <v>184</v>
      </c>
      <c r="C145" s="20" t="s">
        <v>5</v>
      </c>
      <c r="D145" s="21"/>
      <c r="E145" s="21"/>
      <c r="F145" s="21"/>
      <c r="G145" s="21"/>
      <c r="H145" s="21"/>
      <c r="I145" s="21"/>
      <c r="J145" s="21"/>
      <c r="K145" s="21">
        <v>3.4722222222222222E-5</v>
      </c>
      <c r="L145" s="21"/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">
      <c r="B146" s="19" t="s">
        <v>185</v>
      </c>
      <c r="C146" s="20" t="s">
        <v>6</v>
      </c>
      <c r="D146" s="21"/>
      <c r="E146" s="21"/>
      <c r="F146" s="21"/>
      <c r="G146" s="21"/>
      <c r="H146" s="21"/>
      <c r="I146" s="21"/>
      <c r="J146" s="21"/>
      <c r="K146" s="21">
        <v>4.0509259259259258E-4</v>
      </c>
      <c r="L146" s="21"/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">
      <c r="B147" s="19" t="s">
        <v>186</v>
      </c>
      <c r="C147" s="20" t="s">
        <v>5</v>
      </c>
      <c r="D147" s="21"/>
      <c r="E147" s="21"/>
      <c r="F147" s="21"/>
      <c r="G147" s="21"/>
      <c r="H147" s="21"/>
      <c r="I147" s="21"/>
      <c r="J147" s="21"/>
      <c r="K147" s="21">
        <v>9.2592592592592588E-5</v>
      </c>
      <c r="L147" s="21"/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">
      <c r="B148" s="19" t="s">
        <v>187</v>
      </c>
      <c r="C148" s="20" t="s">
        <v>6</v>
      </c>
      <c r="D148" s="21"/>
      <c r="E148" s="21"/>
      <c r="F148" s="21"/>
      <c r="G148" s="21"/>
      <c r="H148" s="21"/>
      <c r="I148" s="21"/>
      <c r="J148" s="21"/>
      <c r="K148" s="21">
        <v>9.2592592592592588E-5</v>
      </c>
      <c r="L148" s="21"/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">
      <c r="B149" s="19" t="s">
        <v>188</v>
      </c>
      <c r="C149" s="20" t="s">
        <v>5</v>
      </c>
      <c r="D149" s="21"/>
      <c r="E149" s="21"/>
      <c r="F149" s="21"/>
      <c r="G149" s="21"/>
      <c r="H149" s="21"/>
      <c r="I149" s="21"/>
      <c r="J149" s="21"/>
      <c r="K149" s="21">
        <v>1.3888888888888889E-4</v>
      </c>
      <c r="L149" s="21"/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">
      <c r="B150" s="19" t="s">
        <v>189</v>
      </c>
      <c r="C150" s="20" t="s">
        <v>6</v>
      </c>
      <c r="D150" s="21"/>
      <c r="E150" s="21"/>
      <c r="F150" s="21"/>
      <c r="G150" s="21"/>
      <c r="H150" s="21"/>
      <c r="I150" s="21"/>
      <c r="J150" s="21"/>
      <c r="K150" s="21">
        <v>3.7037037037037035E-4</v>
      </c>
      <c r="L150" s="21"/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">
      <c r="B151" s="19" t="s">
        <v>190</v>
      </c>
      <c r="C151" s="20" t="s">
        <v>5</v>
      </c>
      <c r="D151" s="21"/>
      <c r="E151" s="21"/>
      <c r="F151" s="21"/>
      <c r="G151" s="21"/>
      <c r="H151" s="21"/>
      <c r="I151" s="21"/>
      <c r="J151" s="21"/>
      <c r="K151" s="21">
        <v>9.2592592592592588E-5</v>
      </c>
      <c r="L151" s="21"/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">
      <c r="B152" s="19" t="s">
        <v>191</v>
      </c>
      <c r="C152" s="20" t="s">
        <v>6</v>
      </c>
      <c r="D152" s="21"/>
      <c r="E152" s="21"/>
      <c r="F152" s="21"/>
      <c r="G152" s="21"/>
      <c r="H152" s="21"/>
      <c r="I152" s="21"/>
      <c r="J152" s="21"/>
      <c r="K152" s="21">
        <v>3.9351851851851852E-4</v>
      </c>
      <c r="L152" s="21"/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">
      <c r="B153" s="19" t="s">
        <v>192</v>
      </c>
      <c r="C153" s="20" t="s">
        <v>5</v>
      </c>
      <c r="D153" s="21"/>
      <c r="E153" s="21"/>
      <c r="F153" s="21"/>
      <c r="G153" s="21"/>
      <c r="H153" s="21"/>
      <c r="I153" s="21"/>
      <c r="J153" s="21"/>
      <c r="K153" s="21">
        <v>4.6296296296296294E-5</v>
      </c>
      <c r="L153" s="21"/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">
      <c r="B154" s="19" t="s">
        <v>193</v>
      </c>
      <c r="C154" s="20" t="s">
        <v>6</v>
      </c>
      <c r="D154" s="21"/>
      <c r="E154" s="21"/>
      <c r="F154" s="21"/>
      <c r="G154" s="21"/>
      <c r="H154" s="21"/>
      <c r="I154" s="21"/>
      <c r="J154" s="21"/>
      <c r="K154" s="21">
        <v>3.2407407407407406E-4</v>
      </c>
      <c r="L154" s="21"/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">
      <c r="B155" s="19" t="s">
        <v>174</v>
      </c>
      <c r="C155" s="20" t="s">
        <v>5</v>
      </c>
      <c r="D155" s="21"/>
      <c r="E155" s="21"/>
      <c r="F155" s="21"/>
      <c r="G155" s="21"/>
      <c r="H155" s="21"/>
      <c r="I155" s="21"/>
      <c r="J155" s="21"/>
      <c r="K155" s="21">
        <v>6.9444444444444444E-5</v>
      </c>
      <c r="L155" s="21"/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">
      <c r="B156" s="19" t="s">
        <v>194</v>
      </c>
      <c r="C156" s="20" t="s">
        <v>6</v>
      </c>
      <c r="D156" s="21"/>
      <c r="E156" s="21"/>
      <c r="F156" s="21"/>
      <c r="G156" s="21"/>
      <c r="H156" s="21"/>
      <c r="I156" s="21"/>
      <c r="J156" s="21"/>
      <c r="K156" s="21">
        <v>1.0416666666666667E-4</v>
      </c>
      <c r="L156" s="21"/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">
      <c r="B157" s="19" t="s">
        <v>195</v>
      </c>
      <c r="C157" s="20" t="s">
        <v>5</v>
      </c>
      <c r="D157" s="21"/>
      <c r="E157" s="21"/>
      <c r="F157" s="21"/>
      <c r="G157" s="21"/>
      <c r="H157" s="21"/>
      <c r="I157" s="21"/>
      <c r="J157" s="21"/>
      <c r="K157" s="21">
        <v>9.2592592592592588E-5</v>
      </c>
      <c r="L157" s="21"/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">
      <c r="B158" s="19" t="s">
        <v>196</v>
      </c>
      <c r="C158" s="20" t="s">
        <v>6</v>
      </c>
      <c r="D158" s="21"/>
      <c r="E158" s="21"/>
      <c r="F158" s="21"/>
      <c r="G158" s="21"/>
      <c r="H158" s="21"/>
      <c r="I158" s="21"/>
      <c r="J158" s="21"/>
      <c r="K158" s="21">
        <v>1.3888888888888889E-4</v>
      </c>
      <c r="L158" s="21"/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">
      <c r="B159" s="19" t="s">
        <v>197</v>
      </c>
      <c r="C159" s="20" t="s">
        <v>6</v>
      </c>
      <c r="D159" s="21"/>
      <c r="E159" s="21"/>
      <c r="F159" s="21"/>
      <c r="G159" s="21"/>
      <c r="H159" s="21"/>
      <c r="I159" s="21"/>
      <c r="J159" s="21"/>
      <c r="K159" s="21">
        <v>2.4305555555555555E-4</v>
      </c>
      <c r="L159" s="21"/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">
      <c r="B160" s="19" t="s">
        <v>38</v>
      </c>
      <c r="C160" s="20" t="s">
        <v>5</v>
      </c>
      <c r="D160" s="21"/>
      <c r="E160" s="21"/>
      <c r="F160" s="21"/>
      <c r="G160" s="21"/>
      <c r="H160" s="21"/>
      <c r="I160" s="21"/>
      <c r="J160" s="21"/>
      <c r="K160" s="21">
        <v>4.6296296296296294E-5</v>
      </c>
      <c r="L160" s="21"/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">
      <c r="B161" s="19"/>
      <c r="C161" s="20" t="s">
        <v>5</v>
      </c>
      <c r="D161" s="21"/>
      <c r="E161" s="21"/>
      <c r="F161" s="21"/>
      <c r="G161" s="21"/>
      <c r="H161" s="21"/>
      <c r="I161" s="21"/>
      <c r="J161" s="21"/>
      <c r="K161" s="21"/>
      <c r="L161" s="21">
        <v>4.6296296296296294E-5</v>
      </c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">
      <c r="B162" s="19"/>
      <c r="C162" s="20" t="s">
        <v>6</v>
      </c>
      <c r="D162" s="21"/>
      <c r="E162" s="21"/>
      <c r="F162" s="21"/>
      <c r="G162" s="21"/>
      <c r="H162" s="21"/>
      <c r="I162" s="21"/>
      <c r="J162" s="21"/>
      <c r="K162" s="21"/>
      <c r="L162" s="21">
        <v>3.4722222222222222E-5</v>
      </c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">
      <c r="B163" s="19"/>
      <c r="C163" s="20" t="s">
        <v>5</v>
      </c>
      <c r="D163" s="21"/>
      <c r="E163" s="21"/>
      <c r="F163" s="21"/>
      <c r="G163" s="21"/>
      <c r="H163" s="21"/>
      <c r="I163" s="21"/>
      <c r="J163" s="21"/>
      <c r="K163" s="21"/>
      <c r="L163" s="21">
        <v>5.7870370370370373E-5</v>
      </c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">
      <c r="B164" s="19"/>
      <c r="C164" s="20" t="s">
        <v>6</v>
      </c>
      <c r="D164" s="21"/>
      <c r="E164" s="21"/>
      <c r="F164" s="21"/>
      <c r="G164" s="21"/>
      <c r="H164" s="21"/>
      <c r="I164" s="21"/>
      <c r="J164" s="21"/>
      <c r="K164" s="21"/>
      <c r="L164" s="21">
        <v>6.9444444444444444E-5</v>
      </c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">
      <c r="B165" s="19"/>
      <c r="C165" s="20" t="s">
        <v>5</v>
      </c>
      <c r="D165" s="21"/>
      <c r="E165" s="21"/>
      <c r="F165" s="21"/>
      <c r="G165" s="21"/>
      <c r="H165" s="21"/>
      <c r="I165" s="21"/>
      <c r="J165" s="21"/>
      <c r="K165" s="21"/>
      <c r="L165" s="21">
        <v>9.2592592592592588E-5</v>
      </c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">
      <c r="B166" s="19"/>
      <c r="C166" s="20" t="s">
        <v>6</v>
      </c>
      <c r="D166" s="21"/>
      <c r="E166" s="21"/>
      <c r="F166" s="21"/>
      <c r="G166" s="21"/>
      <c r="H166" s="21"/>
      <c r="I166" s="21"/>
      <c r="J166" s="21"/>
      <c r="K166" s="21"/>
      <c r="L166" s="21">
        <v>9.2592592592592588E-5</v>
      </c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">
      <c r="B167" s="19"/>
      <c r="C167" s="20" t="s">
        <v>5</v>
      </c>
      <c r="D167" s="21"/>
      <c r="E167" s="21"/>
      <c r="F167" s="21"/>
      <c r="G167" s="21"/>
      <c r="H167" s="21"/>
      <c r="I167" s="21"/>
      <c r="J167" s="21"/>
      <c r="K167" s="21"/>
      <c r="L167" s="21">
        <v>8.1018518518518516E-5</v>
      </c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">
      <c r="B168" s="19"/>
      <c r="C168" s="20" t="s">
        <v>6</v>
      </c>
      <c r="D168" s="21"/>
      <c r="E168" s="21"/>
      <c r="F168" s="21"/>
      <c r="G168" s="21"/>
      <c r="H168" s="21"/>
      <c r="I168" s="21"/>
      <c r="J168" s="21"/>
      <c r="K168" s="21"/>
      <c r="L168" s="21">
        <v>3.2407407407407406E-4</v>
      </c>
      <c r="M168" s="21"/>
      <c r="N168" s="21"/>
      <c r="O168" s="21"/>
      <c r="P168" s="21"/>
      <c r="Q168" s="21"/>
      <c r="R168" s="21"/>
      <c r="S168" s="21"/>
      <c r="T168" s="22"/>
    </row>
    <row r="169" spans="2:20" ht="15" customHeight="1" x14ac:dyDescent="0.3">
      <c r="B169" s="19"/>
      <c r="C169" s="20" t="s">
        <v>5</v>
      </c>
      <c r="D169" s="21"/>
      <c r="E169" s="21"/>
      <c r="F169" s="21"/>
      <c r="G169" s="21"/>
      <c r="H169" s="21"/>
      <c r="I169" s="21"/>
      <c r="J169" s="21"/>
      <c r="K169" s="21"/>
      <c r="L169" s="21">
        <v>6.9444444444444444E-5</v>
      </c>
      <c r="M169" s="21"/>
      <c r="N169" s="21"/>
      <c r="O169" s="21"/>
      <c r="P169" s="21"/>
      <c r="Q169" s="21"/>
      <c r="R169" s="21"/>
      <c r="S169" s="21"/>
      <c r="T169" s="22"/>
    </row>
    <row r="170" spans="2:20" ht="15" customHeight="1" x14ac:dyDescent="0.3">
      <c r="B170" s="19"/>
      <c r="C170" s="20" t="s">
        <v>5</v>
      </c>
      <c r="D170" s="21"/>
      <c r="E170" s="21"/>
      <c r="F170" s="21"/>
      <c r="G170" s="21"/>
      <c r="H170" s="21"/>
      <c r="I170" s="21"/>
      <c r="J170" s="21"/>
      <c r="K170" s="21"/>
      <c r="L170" s="21">
        <v>9.2592592592592588E-5</v>
      </c>
      <c r="M170" s="21"/>
      <c r="N170" s="21"/>
      <c r="O170" s="21"/>
      <c r="P170" s="21"/>
      <c r="Q170" s="21"/>
      <c r="R170" s="21"/>
      <c r="S170" s="21"/>
      <c r="T170" s="22"/>
    </row>
    <row r="171" spans="2:20" ht="15" customHeight="1" x14ac:dyDescent="0.3">
      <c r="B171" s="19"/>
      <c r="C171" s="20" t="s">
        <v>5</v>
      </c>
      <c r="D171" s="21"/>
      <c r="E171" s="21"/>
      <c r="F171" s="21"/>
      <c r="G171" s="21"/>
      <c r="H171" s="21"/>
      <c r="I171" s="21"/>
      <c r="J171" s="21"/>
      <c r="K171" s="21"/>
      <c r="L171" s="21">
        <v>3.4722222222222222E-5</v>
      </c>
      <c r="M171" s="21"/>
      <c r="N171" s="21"/>
      <c r="O171" s="21"/>
      <c r="P171" s="21"/>
      <c r="Q171" s="21"/>
      <c r="R171" s="21"/>
      <c r="S171" s="21"/>
      <c r="T171" s="22"/>
    </row>
    <row r="172" spans="2:20" ht="15" customHeight="1" x14ac:dyDescent="0.3">
      <c r="B172" s="19"/>
      <c r="C172" s="20" t="s">
        <v>6</v>
      </c>
      <c r="D172" s="21"/>
      <c r="E172" s="21"/>
      <c r="F172" s="21"/>
      <c r="G172" s="21"/>
      <c r="H172" s="21"/>
      <c r="I172" s="21"/>
      <c r="J172" s="21"/>
      <c r="K172" s="21"/>
      <c r="L172" s="21">
        <v>4.0509259259259258E-4</v>
      </c>
      <c r="M172" s="21"/>
      <c r="N172" s="21"/>
      <c r="O172" s="21"/>
      <c r="P172" s="21"/>
      <c r="Q172" s="21"/>
      <c r="R172" s="21"/>
      <c r="S172" s="21"/>
      <c r="T172" s="22"/>
    </row>
    <row r="173" spans="2:20" ht="15" customHeight="1" x14ac:dyDescent="0.3">
      <c r="B173" s="19"/>
      <c r="C173" s="20" t="s">
        <v>5</v>
      </c>
      <c r="D173" s="21"/>
      <c r="E173" s="21"/>
      <c r="F173" s="21"/>
      <c r="G173" s="21"/>
      <c r="H173" s="21"/>
      <c r="I173" s="21"/>
      <c r="J173" s="21"/>
      <c r="K173" s="21"/>
      <c r="L173" s="21">
        <v>9.2592592592592588E-5</v>
      </c>
      <c r="M173" s="21"/>
      <c r="N173" s="21"/>
      <c r="O173" s="21"/>
      <c r="P173" s="21"/>
      <c r="Q173" s="21"/>
      <c r="R173" s="21"/>
      <c r="S173" s="21"/>
      <c r="T173" s="22"/>
    </row>
    <row r="174" spans="2:20" ht="15" customHeight="1" x14ac:dyDescent="0.3">
      <c r="B174" s="19"/>
      <c r="C174" s="20" t="s">
        <v>6</v>
      </c>
      <c r="D174" s="21"/>
      <c r="E174" s="21"/>
      <c r="F174" s="21"/>
      <c r="G174" s="21"/>
      <c r="H174" s="21"/>
      <c r="I174" s="21"/>
      <c r="J174" s="21"/>
      <c r="K174" s="21"/>
      <c r="L174" s="21">
        <v>9.2592592592592588E-5</v>
      </c>
      <c r="M174" s="21"/>
      <c r="N174" s="21"/>
      <c r="O174" s="21"/>
      <c r="P174" s="21"/>
      <c r="Q174" s="21"/>
      <c r="R174" s="21"/>
      <c r="S174" s="21"/>
      <c r="T174" s="22"/>
    </row>
    <row r="175" spans="2:20" ht="15" customHeight="1" x14ac:dyDescent="0.3">
      <c r="B175" s="19"/>
      <c r="C175" s="20" t="s">
        <v>5</v>
      </c>
      <c r="D175" s="21"/>
      <c r="E175" s="21"/>
      <c r="F175" s="21"/>
      <c r="G175" s="21"/>
      <c r="H175" s="21"/>
      <c r="I175" s="21"/>
      <c r="J175" s="21"/>
      <c r="K175" s="21"/>
      <c r="L175" s="21">
        <v>1.3888888888888889E-4</v>
      </c>
      <c r="M175" s="21"/>
      <c r="N175" s="21"/>
      <c r="O175" s="21"/>
      <c r="P175" s="21"/>
      <c r="Q175" s="21"/>
      <c r="R175" s="21"/>
      <c r="S175" s="21"/>
      <c r="T175" s="22"/>
    </row>
    <row r="176" spans="2:20" ht="15" customHeight="1" x14ac:dyDescent="0.3">
      <c r="B176" s="19"/>
      <c r="C176" s="20" t="s">
        <v>6</v>
      </c>
      <c r="D176" s="21"/>
      <c r="E176" s="21"/>
      <c r="F176" s="21"/>
      <c r="G176" s="21"/>
      <c r="H176" s="21"/>
      <c r="I176" s="21"/>
      <c r="J176" s="21"/>
      <c r="K176" s="21"/>
      <c r="L176" s="21">
        <v>3.7037037037037035E-4</v>
      </c>
      <c r="M176" s="21"/>
      <c r="N176" s="21"/>
      <c r="O176" s="21"/>
      <c r="P176" s="21"/>
      <c r="Q176" s="21"/>
      <c r="R176" s="21"/>
      <c r="S176" s="21"/>
      <c r="T176" s="22"/>
    </row>
    <row r="177" spans="2:20" ht="15" customHeight="1" x14ac:dyDescent="0.3">
      <c r="B177" s="19"/>
      <c r="C177" s="20" t="s">
        <v>5</v>
      </c>
      <c r="D177" s="21"/>
      <c r="E177" s="21"/>
      <c r="F177" s="21"/>
      <c r="G177" s="21"/>
      <c r="H177" s="21"/>
      <c r="I177" s="21"/>
      <c r="J177" s="21"/>
      <c r="K177" s="21"/>
      <c r="L177" s="21">
        <v>9.2592592592592588E-5</v>
      </c>
      <c r="M177" s="21"/>
      <c r="N177" s="21"/>
      <c r="O177" s="21"/>
      <c r="P177" s="21"/>
      <c r="Q177" s="21"/>
      <c r="R177" s="21"/>
      <c r="S177" s="21"/>
      <c r="T177" s="22"/>
    </row>
    <row r="178" spans="2:20" ht="15" customHeight="1" x14ac:dyDescent="0.3">
      <c r="B178" s="19"/>
      <c r="C178" s="20" t="s">
        <v>6</v>
      </c>
      <c r="D178" s="21"/>
      <c r="E178" s="21"/>
      <c r="F178" s="21"/>
      <c r="G178" s="21"/>
      <c r="H178" s="21"/>
      <c r="I178" s="21"/>
      <c r="J178" s="21"/>
      <c r="K178" s="21"/>
      <c r="L178" s="21">
        <v>3.9351851851851852E-4</v>
      </c>
      <c r="M178" s="21"/>
      <c r="N178" s="21"/>
      <c r="O178" s="21"/>
      <c r="P178" s="21"/>
      <c r="Q178" s="21"/>
      <c r="R178" s="21"/>
      <c r="S178" s="21"/>
      <c r="T178" s="22"/>
    </row>
    <row r="179" spans="2:20" ht="15" customHeight="1" x14ac:dyDescent="0.3">
      <c r="B179" s="19"/>
      <c r="C179" s="20" t="s">
        <v>5</v>
      </c>
      <c r="D179" s="21"/>
      <c r="E179" s="21"/>
      <c r="F179" s="21"/>
      <c r="G179" s="21"/>
      <c r="H179" s="21"/>
      <c r="I179" s="21"/>
      <c r="J179" s="21"/>
      <c r="K179" s="21"/>
      <c r="L179" s="21">
        <v>4.6296296296296294E-5</v>
      </c>
      <c r="M179" s="21"/>
      <c r="N179" s="21"/>
      <c r="O179" s="21"/>
      <c r="P179" s="21"/>
      <c r="Q179" s="21"/>
      <c r="R179" s="21"/>
      <c r="S179" s="21"/>
      <c r="T179" s="22"/>
    </row>
    <row r="180" spans="2:20" ht="15" customHeight="1" x14ac:dyDescent="0.3">
      <c r="B180" s="19"/>
      <c r="C180" s="20" t="s">
        <v>6</v>
      </c>
      <c r="D180" s="21"/>
      <c r="E180" s="21"/>
      <c r="F180" s="21"/>
      <c r="G180" s="21"/>
      <c r="H180" s="21"/>
      <c r="I180" s="21"/>
      <c r="J180" s="21"/>
      <c r="K180" s="21"/>
      <c r="L180" s="21">
        <v>3.2407407407407406E-4</v>
      </c>
      <c r="M180" s="21"/>
      <c r="N180" s="21"/>
      <c r="O180" s="21"/>
      <c r="P180" s="21"/>
      <c r="Q180" s="21"/>
      <c r="R180" s="21"/>
      <c r="S180" s="21"/>
      <c r="T180" s="22"/>
    </row>
    <row r="181" spans="2:20" ht="15" customHeight="1" x14ac:dyDescent="0.3">
      <c r="B181" s="19"/>
      <c r="C181" s="20" t="s">
        <v>5</v>
      </c>
      <c r="D181" s="21"/>
      <c r="E181" s="21"/>
      <c r="F181" s="21"/>
      <c r="G181" s="21"/>
      <c r="H181" s="21"/>
      <c r="I181" s="21"/>
      <c r="J181" s="21"/>
      <c r="K181" s="21"/>
      <c r="L181" s="21">
        <v>6.9444444444444444E-5</v>
      </c>
      <c r="M181" s="21"/>
      <c r="N181" s="21"/>
      <c r="O181" s="21"/>
      <c r="P181" s="21"/>
      <c r="Q181" s="21"/>
      <c r="R181" s="21"/>
      <c r="S181" s="21"/>
      <c r="T181" s="22"/>
    </row>
    <row r="182" spans="2:20" ht="15" customHeight="1" x14ac:dyDescent="0.3">
      <c r="B182" s="19"/>
      <c r="C182" s="20" t="s">
        <v>6</v>
      </c>
      <c r="D182" s="21"/>
      <c r="E182" s="21"/>
      <c r="F182" s="21"/>
      <c r="G182" s="21"/>
      <c r="H182" s="21"/>
      <c r="I182" s="21"/>
      <c r="J182" s="21"/>
      <c r="K182" s="21"/>
      <c r="L182" s="21">
        <v>1.0416666666666667E-4</v>
      </c>
      <c r="M182" s="21"/>
      <c r="N182" s="21"/>
      <c r="O182" s="21"/>
      <c r="P182" s="21"/>
      <c r="Q182" s="21"/>
      <c r="R182" s="21"/>
      <c r="S182" s="21"/>
      <c r="T182" s="22"/>
    </row>
    <row r="183" spans="2:20" ht="15" customHeight="1" x14ac:dyDescent="0.3">
      <c r="B183" s="19"/>
      <c r="C183" s="20" t="s">
        <v>5</v>
      </c>
      <c r="D183" s="21"/>
      <c r="E183" s="21"/>
      <c r="F183" s="21"/>
      <c r="G183" s="21"/>
      <c r="H183" s="21"/>
      <c r="I183" s="21"/>
      <c r="J183" s="21"/>
      <c r="K183" s="21"/>
      <c r="L183" s="21">
        <v>9.2592592592592588E-5</v>
      </c>
      <c r="M183" s="21"/>
      <c r="N183" s="21"/>
      <c r="O183" s="21"/>
      <c r="P183" s="21"/>
      <c r="Q183" s="21"/>
      <c r="R183" s="21"/>
      <c r="S183" s="21"/>
      <c r="T183" s="22"/>
    </row>
    <row r="184" spans="2:20" ht="15" customHeight="1" x14ac:dyDescent="0.3">
      <c r="B184" s="19"/>
      <c r="C184" s="20" t="s">
        <v>6</v>
      </c>
      <c r="D184" s="21"/>
      <c r="E184" s="21"/>
      <c r="F184" s="21"/>
      <c r="G184" s="21"/>
      <c r="H184" s="21"/>
      <c r="I184" s="21"/>
      <c r="J184" s="21"/>
      <c r="K184" s="21"/>
      <c r="L184" s="21">
        <v>1.3888888888888889E-4</v>
      </c>
      <c r="M184" s="21"/>
      <c r="N184" s="21"/>
      <c r="O184" s="21"/>
      <c r="P184" s="21"/>
      <c r="Q184" s="21"/>
      <c r="R184" s="21"/>
      <c r="S184" s="21"/>
      <c r="T184" s="22"/>
    </row>
    <row r="185" spans="2:20" ht="15" customHeight="1" x14ac:dyDescent="0.3">
      <c r="B185" s="19"/>
      <c r="C185" s="20" t="s">
        <v>6</v>
      </c>
      <c r="D185" s="21"/>
      <c r="E185" s="21"/>
      <c r="F185" s="21"/>
      <c r="G185" s="21"/>
      <c r="H185" s="21"/>
      <c r="I185" s="21"/>
      <c r="J185" s="21"/>
      <c r="K185" s="21"/>
      <c r="L185" s="21">
        <v>2.4305555555555555E-4</v>
      </c>
      <c r="M185" s="21"/>
      <c r="N185" s="21"/>
      <c r="O185" s="21"/>
      <c r="P185" s="21"/>
      <c r="Q185" s="21"/>
      <c r="R185" s="21"/>
      <c r="S185" s="21"/>
      <c r="T185" s="22"/>
    </row>
    <row r="186" spans="2:20" ht="15" customHeight="1" x14ac:dyDescent="0.3">
      <c r="B186" s="19"/>
      <c r="C186" s="20" t="s">
        <v>5</v>
      </c>
      <c r="D186" s="21"/>
      <c r="E186" s="21"/>
      <c r="F186" s="21"/>
      <c r="G186" s="21"/>
      <c r="H186" s="21"/>
      <c r="I186" s="21"/>
      <c r="J186" s="21"/>
      <c r="K186" s="21"/>
      <c r="L186" s="21">
        <v>4.6296296296296294E-5</v>
      </c>
      <c r="M186" s="21"/>
      <c r="N186" s="21"/>
      <c r="O186" s="21"/>
      <c r="P186" s="21"/>
      <c r="Q186" s="21"/>
      <c r="R186" s="21"/>
      <c r="S186" s="21"/>
      <c r="T186" s="22"/>
    </row>
    <row r="187" spans="2:20" ht="15" customHeight="1" x14ac:dyDescent="0.3">
      <c r="B187" s="19" t="s">
        <v>198</v>
      </c>
      <c r="C187" s="20" t="s">
        <v>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>
        <v>9.2592592592592588E-5</v>
      </c>
      <c r="N187" s="21"/>
      <c r="O187" s="21"/>
      <c r="P187" s="21"/>
      <c r="Q187" s="21"/>
      <c r="R187" s="21"/>
      <c r="S187" s="21"/>
      <c r="T187" s="22"/>
    </row>
    <row r="188" spans="2:20" ht="15" customHeight="1" x14ac:dyDescent="0.3">
      <c r="B188" s="19" t="s">
        <v>64</v>
      </c>
      <c r="C188" s="20" t="s">
        <v>5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>
        <v>5.7870370370370373E-5</v>
      </c>
      <c r="N188" s="21"/>
      <c r="O188" s="21"/>
      <c r="P188" s="21"/>
      <c r="Q188" s="21"/>
      <c r="R188" s="21"/>
      <c r="S188" s="21"/>
      <c r="T188" s="22"/>
    </row>
    <row r="189" spans="2:20" ht="15" customHeight="1" x14ac:dyDescent="0.3">
      <c r="B189" s="19" t="s">
        <v>199</v>
      </c>
      <c r="C189" s="20" t="s">
        <v>6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>
        <v>5.7870370370370373E-5</v>
      </c>
      <c r="N189" s="21"/>
      <c r="O189" s="21"/>
      <c r="P189" s="21"/>
      <c r="Q189" s="21"/>
      <c r="R189" s="21"/>
      <c r="S189" s="21"/>
      <c r="T189" s="22"/>
    </row>
    <row r="190" spans="2:20" ht="15" customHeight="1" x14ac:dyDescent="0.3">
      <c r="B190" s="19" t="s">
        <v>304</v>
      </c>
      <c r="C190" s="20" t="s">
        <v>5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>
        <v>8.1018518518518516E-5</v>
      </c>
      <c r="N190" s="21"/>
      <c r="O190" s="21"/>
      <c r="P190" s="21"/>
      <c r="Q190" s="21"/>
      <c r="R190" s="21"/>
      <c r="S190" s="21"/>
      <c r="T190" s="22"/>
    </row>
    <row r="191" spans="2:20" ht="15" customHeight="1" x14ac:dyDescent="0.3">
      <c r="B191" s="19" t="s">
        <v>200</v>
      </c>
      <c r="C191" s="20" t="s">
        <v>6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>
        <v>2.0833333333333335E-4</v>
      </c>
      <c r="N191" s="21"/>
      <c r="O191" s="21"/>
      <c r="P191" s="21"/>
      <c r="Q191" s="21"/>
      <c r="R191" s="21"/>
      <c r="S191" s="21"/>
      <c r="T191" s="22"/>
    </row>
    <row r="192" spans="2:20" ht="15" customHeight="1" x14ac:dyDescent="0.3">
      <c r="B192" s="19" t="s">
        <v>68</v>
      </c>
      <c r="C192" s="20" t="s">
        <v>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>
        <v>5.7870370370370373E-5</v>
      </c>
      <c r="N192" s="21"/>
      <c r="O192" s="21"/>
      <c r="P192" s="21"/>
      <c r="Q192" s="21"/>
      <c r="R192" s="21"/>
      <c r="S192" s="21"/>
      <c r="T192" s="22"/>
    </row>
    <row r="193" spans="2:20" ht="15" customHeight="1" x14ac:dyDescent="0.3">
      <c r="B193" s="19" t="s">
        <v>305</v>
      </c>
      <c r="C193" s="20" t="s">
        <v>6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>
        <v>1.3888888888888889E-4</v>
      </c>
      <c r="N193" s="21"/>
      <c r="O193" s="21"/>
      <c r="P193" s="21"/>
      <c r="Q193" s="21"/>
      <c r="R193" s="21"/>
      <c r="S193" s="21"/>
      <c r="T193" s="22"/>
    </row>
    <row r="194" spans="2:20" ht="15" customHeight="1" x14ac:dyDescent="0.3">
      <c r="B194" s="19" t="s">
        <v>306</v>
      </c>
      <c r="C194" s="20" t="s">
        <v>5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>
        <v>9.2592592592592588E-5</v>
      </c>
      <c r="N194" s="21"/>
      <c r="O194" s="21"/>
      <c r="P194" s="21"/>
      <c r="Q194" s="21"/>
      <c r="R194" s="21"/>
      <c r="S194" s="21"/>
      <c r="T194" s="22"/>
    </row>
    <row r="195" spans="2:20" ht="15" customHeight="1" x14ac:dyDescent="0.3">
      <c r="B195" s="19" t="s">
        <v>201</v>
      </c>
      <c r="C195" s="20" t="s">
        <v>6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>
        <v>6.5972222222222224E-4</v>
      </c>
      <c r="N195" s="21"/>
      <c r="O195" s="21"/>
      <c r="P195" s="21"/>
      <c r="Q195" s="21"/>
      <c r="R195" s="21"/>
      <c r="S195" s="21"/>
      <c r="T195" s="22"/>
    </row>
    <row r="196" spans="2:20" ht="15" customHeight="1" x14ac:dyDescent="0.3">
      <c r="B196" s="19" t="s">
        <v>202</v>
      </c>
      <c r="C196" s="20" t="s">
        <v>6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>
        <v>2.5462962962962961E-4</v>
      </c>
      <c r="N196" s="21"/>
      <c r="O196" s="21"/>
      <c r="P196" s="21"/>
      <c r="Q196" s="21"/>
      <c r="R196" s="21"/>
      <c r="S196" s="21"/>
      <c r="T196" s="22"/>
    </row>
    <row r="197" spans="2:20" ht="15" customHeight="1" x14ac:dyDescent="0.3">
      <c r="B197" s="19" t="s">
        <v>203</v>
      </c>
      <c r="C197" s="20" t="s">
        <v>5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>
        <v>1.0416666666666667E-4</v>
      </c>
      <c r="N197" s="21"/>
      <c r="O197" s="21"/>
      <c r="P197" s="21"/>
      <c r="Q197" s="21"/>
      <c r="R197" s="21"/>
      <c r="S197" s="21"/>
      <c r="T197" s="22"/>
    </row>
    <row r="198" spans="2:20" ht="15" customHeight="1" x14ac:dyDescent="0.3">
      <c r="B198" s="19" t="s">
        <v>307</v>
      </c>
      <c r="C198" s="20" t="s">
        <v>6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>
        <v>1.1574074074074075E-4</v>
      </c>
      <c r="N198" s="21"/>
      <c r="O198" s="21"/>
      <c r="P198" s="21"/>
      <c r="Q198" s="21"/>
      <c r="R198" s="21"/>
      <c r="S198" s="21"/>
      <c r="T198" s="22"/>
    </row>
    <row r="199" spans="2:20" ht="15" customHeight="1" x14ac:dyDescent="0.3">
      <c r="B199" s="19" t="s">
        <v>308</v>
      </c>
      <c r="C199" s="20" t="s">
        <v>6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>
        <v>6.9444444444444444E-5</v>
      </c>
      <c r="N199" s="21"/>
      <c r="O199" s="21"/>
      <c r="P199" s="21"/>
      <c r="Q199" s="21"/>
      <c r="R199" s="21"/>
      <c r="S199" s="21"/>
      <c r="T199" s="22"/>
    </row>
    <row r="200" spans="2:20" ht="15" customHeight="1" x14ac:dyDescent="0.3">
      <c r="B200" s="19" t="s">
        <v>309</v>
      </c>
      <c r="C200" s="20" t="s">
        <v>6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>
        <v>1.273148148148148E-4</v>
      </c>
      <c r="N200" s="21"/>
      <c r="O200" s="21"/>
      <c r="P200" s="21"/>
      <c r="Q200" s="21"/>
      <c r="R200" s="21"/>
      <c r="S200" s="21"/>
      <c r="T200" s="22"/>
    </row>
    <row r="201" spans="2:20" ht="15" customHeight="1" x14ac:dyDescent="0.3">
      <c r="B201" s="19" t="s">
        <v>310</v>
      </c>
      <c r="C201" s="20" t="s">
        <v>5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>
        <v>8.1018518518518516E-5</v>
      </c>
      <c r="N201" s="21"/>
      <c r="O201" s="21"/>
      <c r="P201" s="21"/>
      <c r="Q201" s="21"/>
      <c r="R201" s="21"/>
      <c r="S201" s="21"/>
      <c r="T201" s="22"/>
    </row>
    <row r="202" spans="2:20" ht="15" customHeight="1" x14ac:dyDescent="0.3">
      <c r="B202" s="19" t="s">
        <v>311</v>
      </c>
      <c r="C202" s="20" t="s">
        <v>6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>
        <v>3.7037037037037035E-4</v>
      </c>
      <c r="N202" s="21"/>
      <c r="O202" s="21"/>
      <c r="P202" s="21"/>
      <c r="Q202" s="21"/>
      <c r="R202" s="21"/>
      <c r="S202" s="21"/>
      <c r="T202" s="22"/>
    </row>
    <row r="203" spans="2:20" ht="15" customHeight="1" x14ac:dyDescent="0.3">
      <c r="B203" s="19" t="s">
        <v>69</v>
      </c>
      <c r="C203" s="20" t="s">
        <v>5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>
        <v>1.3888888888888889E-4</v>
      </c>
      <c r="N203" s="21"/>
      <c r="O203" s="21"/>
      <c r="P203" s="21"/>
      <c r="Q203" s="21"/>
      <c r="R203" s="21"/>
      <c r="S203" s="21"/>
      <c r="T203" s="22"/>
    </row>
    <row r="204" spans="2:20" ht="15" customHeight="1" x14ac:dyDescent="0.3">
      <c r="B204" s="19" t="s">
        <v>80</v>
      </c>
      <c r="C204" s="20" t="s">
        <v>6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>
        <v>4.6296296296296294E-5</v>
      </c>
      <c r="O204" s="21">
        <v>4.6296296296296294E-5</v>
      </c>
      <c r="P204" s="21"/>
      <c r="Q204" s="21"/>
      <c r="R204" s="21"/>
      <c r="S204" s="21"/>
      <c r="T204" s="22"/>
    </row>
    <row r="205" spans="2:20" ht="15" customHeight="1" x14ac:dyDescent="0.3">
      <c r="B205" s="19" t="s">
        <v>30</v>
      </c>
      <c r="C205" s="20" t="s">
        <v>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>
        <v>5.7870370370370373E-5</v>
      </c>
      <c r="O205" s="21">
        <v>5.7870370370370373E-5</v>
      </c>
      <c r="P205" s="21"/>
      <c r="Q205" s="21"/>
      <c r="R205" s="21"/>
      <c r="S205" s="21"/>
      <c r="T205" s="22"/>
    </row>
    <row r="206" spans="2:20" ht="15" customHeight="1" x14ac:dyDescent="0.3">
      <c r="B206" s="19" t="s">
        <v>81</v>
      </c>
      <c r="C206" s="20" t="s">
        <v>6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>
        <v>1.3888888888888889E-4</v>
      </c>
      <c r="O206" s="21">
        <v>1.3888888888888889E-4</v>
      </c>
      <c r="P206" s="21"/>
      <c r="Q206" s="21"/>
      <c r="R206" s="21"/>
      <c r="S206" s="21"/>
      <c r="T206" s="22"/>
    </row>
    <row r="207" spans="2:20" ht="15" customHeight="1" x14ac:dyDescent="0.3">
      <c r="B207" s="19" t="s">
        <v>82</v>
      </c>
      <c r="C207" s="20" t="s">
        <v>5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>
        <v>4.6296296296296294E-5</v>
      </c>
      <c r="O207" s="21">
        <v>4.6296296296296294E-5</v>
      </c>
      <c r="P207" s="21"/>
      <c r="Q207" s="21"/>
      <c r="R207" s="21"/>
      <c r="S207" s="21"/>
      <c r="T207" s="22"/>
    </row>
    <row r="208" spans="2:20" ht="15" customHeight="1" x14ac:dyDescent="0.3">
      <c r="B208" s="19" t="s">
        <v>83</v>
      </c>
      <c r="C208" s="20" t="s">
        <v>5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>
        <v>4.6296296296296294E-5</v>
      </c>
      <c r="O208" s="21">
        <v>4.6296296296296294E-5</v>
      </c>
      <c r="P208" s="21"/>
      <c r="Q208" s="21"/>
      <c r="R208" s="21"/>
      <c r="S208" s="21"/>
      <c r="T208" s="22"/>
    </row>
    <row r="209" spans="2:20" ht="15" customHeight="1" x14ac:dyDescent="0.3">
      <c r="B209" s="19" t="s">
        <v>84</v>
      </c>
      <c r="C209" s="20" t="s">
        <v>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>
        <v>5.7870370370370373E-5</v>
      </c>
      <c r="O209" s="21">
        <v>5.7870370370370373E-5</v>
      </c>
      <c r="P209" s="21"/>
      <c r="Q209" s="21"/>
      <c r="R209" s="21"/>
      <c r="S209" s="21"/>
      <c r="T209" s="22"/>
    </row>
    <row r="210" spans="2:20" ht="15" customHeight="1" x14ac:dyDescent="0.3">
      <c r="B210" s="19" t="s">
        <v>85</v>
      </c>
      <c r="C210" s="20" t="s">
        <v>5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>
        <v>1.8518518518518519E-3</v>
      </c>
      <c r="O210" s="21">
        <v>1.8518518518518519E-3</v>
      </c>
      <c r="P210" s="21"/>
      <c r="Q210" s="21"/>
      <c r="R210" s="21"/>
      <c r="S210" s="21"/>
      <c r="T210" s="22"/>
    </row>
    <row r="211" spans="2:20" ht="15" customHeight="1" x14ac:dyDescent="0.3">
      <c r="B211" s="19" t="s">
        <v>86</v>
      </c>
      <c r="C211" s="20" t="s">
        <v>6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>
        <v>0</v>
      </c>
      <c r="O211" s="21">
        <v>0</v>
      </c>
      <c r="P211" s="21"/>
      <c r="Q211" s="21"/>
      <c r="R211" s="21"/>
      <c r="S211" s="21"/>
      <c r="T211" s="22"/>
    </row>
    <row r="212" spans="2:20" ht="15" customHeight="1" x14ac:dyDescent="0.3">
      <c r="B212" s="19" t="s">
        <v>87</v>
      </c>
      <c r="C212" s="20" t="s">
        <v>5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>
        <v>0</v>
      </c>
      <c r="O212" s="21">
        <v>0</v>
      </c>
      <c r="P212" s="21"/>
      <c r="Q212" s="21"/>
      <c r="R212" s="21"/>
      <c r="S212" s="21"/>
      <c r="T212" s="22"/>
    </row>
    <row r="213" spans="2:20" ht="15" customHeight="1" x14ac:dyDescent="0.3">
      <c r="B213" s="19" t="s">
        <v>394</v>
      </c>
      <c r="C213" s="20" t="s">
        <v>5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>
        <v>0</v>
      </c>
      <c r="O213" s="21">
        <v>0</v>
      </c>
      <c r="P213" s="21"/>
      <c r="Q213" s="21"/>
      <c r="R213" s="21"/>
      <c r="S213" s="21"/>
      <c r="T213" s="22"/>
    </row>
    <row r="214" spans="2:20" ht="15" customHeight="1" x14ac:dyDescent="0.3">
      <c r="B214" s="19" t="s">
        <v>395</v>
      </c>
      <c r="C214" s="20" t="s">
        <v>5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>
        <v>0</v>
      </c>
      <c r="O214" s="21">
        <v>0</v>
      </c>
      <c r="P214" s="21"/>
      <c r="Q214" s="21"/>
      <c r="R214" s="21"/>
      <c r="S214" s="21"/>
      <c r="T214" s="22"/>
    </row>
    <row r="215" spans="2:20" ht="15" customHeight="1" x14ac:dyDescent="0.3">
      <c r="B215" s="19" t="s">
        <v>89</v>
      </c>
      <c r="C215" s="20" t="s">
        <v>5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>
        <v>0</v>
      </c>
      <c r="O215" s="21">
        <v>0</v>
      </c>
      <c r="P215" s="21"/>
      <c r="Q215" s="21"/>
      <c r="R215" s="21"/>
      <c r="S215" s="21"/>
      <c r="T215" s="22"/>
    </row>
    <row r="216" spans="2:20" ht="15" customHeight="1" x14ac:dyDescent="0.3">
      <c r="B216" s="19" t="s">
        <v>90</v>
      </c>
      <c r="C216" s="20" t="s">
        <v>5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>
        <v>0</v>
      </c>
      <c r="O216" s="21">
        <v>0</v>
      </c>
      <c r="P216" s="21"/>
      <c r="Q216" s="21"/>
      <c r="R216" s="21"/>
      <c r="S216" s="21"/>
      <c r="T216" s="22"/>
    </row>
    <row r="217" spans="2:20" ht="15" customHeight="1" x14ac:dyDescent="0.3">
      <c r="B217" s="19" t="s">
        <v>78</v>
      </c>
      <c r="C217" s="20" t="s">
        <v>5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>
        <v>0</v>
      </c>
      <c r="O217" s="21">
        <v>0</v>
      </c>
      <c r="P217" s="21"/>
      <c r="Q217" s="21"/>
      <c r="R217" s="21"/>
      <c r="S217" s="21"/>
      <c r="T217" s="22"/>
    </row>
    <row r="218" spans="2:20" ht="15" customHeight="1" x14ac:dyDescent="0.3">
      <c r="B218" s="19" t="s">
        <v>91</v>
      </c>
      <c r="C218" s="20" t="s">
        <v>5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>
        <v>0</v>
      </c>
      <c r="O218" s="21">
        <v>0</v>
      </c>
      <c r="P218" s="21"/>
      <c r="Q218" s="21"/>
      <c r="R218" s="21"/>
      <c r="S218" s="21"/>
      <c r="T218" s="22"/>
    </row>
    <row r="219" spans="2:20" ht="15" customHeight="1" x14ac:dyDescent="0.3">
      <c r="B219" s="19" t="s">
        <v>92</v>
      </c>
      <c r="C219" s="20" t="s">
        <v>5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>
        <v>0</v>
      </c>
      <c r="O219" s="21">
        <v>0</v>
      </c>
      <c r="P219" s="21"/>
      <c r="Q219" s="21"/>
      <c r="R219" s="21"/>
      <c r="S219" s="21"/>
      <c r="T219" s="22"/>
    </row>
    <row r="220" spans="2:20" ht="15" customHeight="1" x14ac:dyDescent="0.3">
      <c r="B220" s="19" t="s">
        <v>93</v>
      </c>
      <c r="C220" s="20" t="s">
        <v>5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>
        <v>0</v>
      </c>
      <c r="O220" s="21">
        <v>0</v>
      </c>
      <c r="P220" s="21"/>
      <c r="Q220" s="21"/>
      <c r="R220" s="21"/>
      <c r="S220" s="21"/>
      <c r="T220" s="22"/>
    </row>
    <row r="221" spans="2:20" ht="15" customHeight="1" x14ac:dyDescent="0.3">
      <c r="B221" s="19" t="s">
        <v>79</v>
      </c>
      <c r="C221" s="20" t="s">
        <v>5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>
        <v>0</v>
      </c>
      <c r="O221" s="21">
        <v>0</v>
      </c>
      <c r="P221" s="21"/>
      <c r="Q221" s="21"/>
      <c r="R221" s="21"/>
      <c r="S221" s="21"/>
      <c r="T221" s="22"/>
    </row>
    <row r="222" spans="2:20" ht="15" customHeight="1" x14ac:dyDescent="0.3">
      <c r="B222" s="19" t="s">
        <v>38</v>
      </c>
      <c r="C222" s="20" t="s">
        <v>5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>
        <v>0</v>
      </c>
      <c r="O222" s="21">
        <v>0</v>
      </c>
      <c r="P222" s="21"/>
      <c r="Q222" s="21"/>
      <c r="R222" s="21"/>
      <c r="S222" s="21"/>
      <c r="T222" s="22"/>
    </row>
    <row r="223" spans="2:20" ht="15" customHeight="1" x14ac:dyDescent="0.3">
      <c r="B223" s="19" t="s">
        <v>204</v>
      </c>
      <c r="C223" s="20" t="s">
        <v>5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>
        <v>4.6296296296296294E-5</v>
      </c>
      <c r="Q223" s="21">
        <v>4.6296296296296294E-5</v>
      </c>
      <c r="R223" s="21"/>
      <c r="S223" s="21"/>
      <c r="T223" s="22"/>
    </row>
    <row r="224" spans="2:20" ht="15" customHeight="1" x14ac:dyDescent="0.3">
      <c r="B224" s="19" t="s">
        <v>205</v>
      </c>
      <c r="C224" s="20" t="s">
        <v>5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>
        <v>3.4722222222222222E-5</v>
      </c>
      <c r="Q224" s="21">
        <v>3.4722222222222222E-5</v>
      </c>
      <c r="R224" s="21"/>
      <c r="S224" s="21"/>
      <c r="T224" s="22"/>
    </row>
    <row r="225" spans="2:20" ht="15" customHeight="1" x14ac:dyDescent="0.3">
      <c r="B225" s="19" t="s">
        <v>206</v>
      </c>
      <c r="C225" s="20" t="s">
        <v>5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>
        <v>9.2592592592592588E-5</v>
      </c>
      <c r="Q225" s="21">
        <v>9.2592592592592588E-5</v>
      </c>
      <c r="R225" s="21"/>
      <c r="S225" s="21"/>
      <c r="T225" s="22"/>
    </row>
    <row r="226" spans="2:20" ht="15" customHeight="1" x14ac:dyDescent="0.3">
      <c r="B226" s="19" t="s">
        <v>207</v>
      </c>
      <c r="C226" s="20" t="s">
        <v>5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>
        <v>6.9444444444444444E-5</v>
      </c>
      <c r="Q226" s="21">
        <v>6.9444444444444444E-5</v>
      </c>
      <c r="R226" s="21"/>
      <c r="S226" s="21"/>
      <c r="T226" s="22"/>
    </row>
    <row r="227" spans="2:20" ht="15" customHeight="1" x14ac:dyDescent="0.3">
      <c r="B227" s="19" t="s">
        <v>208</v>
      </c>
      <c r="C227" s="20" t="s">
        <v>6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>
        <v>4.6296296296296294E-5</v>
      </c>
      <c r="Q227" s="21">
        <v>4.6296296296296294E-5</v>
      </c>
      <c r="R227" s="21"/>
      <c r="S227" s="21"/>
      <c r="T227" s="22"/>
    </row>
    <row r="228" spans="2:20" ht="15" customHeight="1" x14ac:dyDescent="0.3">
      <c r="B228" s="19" t="s">
        <v>209</v>
      </c>
      <c r="C228" s="20" t="s">
        <v>5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>
        <v>1.3888888888888889E-4</v>
      </c>
      <c r="Q228" s="21">
        <v>1.3888888888888889E-4</v>
      </c>
      <c r="R228" s="21"/>
      <c r="S228" s="21"/>
      <c r="T228" s="22"/>
    </row>
    <row r="229" spans="2:20" ht="15" customHeight="1" x14ac:dyDescent="0.3">
      <c r="B229" s="19" t="s">
        <v>210</v>
      </c>
      <c r="C229" s="20" t="s">
        <v>5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>
        <v>6.9444444444444444E-5</v>
      </c>
      <c r="Q229" s="21">
        <v>6.9444444444444444E-5</v>
      </c>
      <c r="R229" s="21"/>
      <c r="S229" s="21"/>
      <c r="T229" s="22"/>
    </row>
    <row r="230" spans="2:20" ht="15" customHeight="1" x14ac:dyDescent="0.3">
      <c r="B230" s="19" t="s">
        <v>211</v>
      </c>
      <c r="C230" s="20" t="s">
        <v>6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>
        <v>3.4953703703703705E-3</v>
      </c>
      <c r="Q230" s="21">
        <v>3.4953703703703705E-3</v>
      </c>
      <c r="R230" s="21"/>
      <c r="S230" s="21"/>
      <c r="T230" s="22"/>
    </row>
    <row r="231" spans="2:20" ht="15" customHeight="1" x14ac:dyDescent="0.3">
      <c r="B231" s="19" t="s">
        <v>97</v>
      </c>
      <c r="C231" s="20" t="s">
        <v>5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>
        <v>3.4722222222222222E-5</v>
      </c>
      <c r="Q231" s="21">
        <v>3.4722222222222222E-5</v>
      </c>
      <c r="R231" s="21"/>
      <c r="S231" s="21"/>
      <c r="T231" s="22"/>
    </row>
    <row r="232" spans="2:20" ht="15" customHeight="1" x14ac:dyDescent="0.3">
      <c r="B232" s="19" t="s">
        <v>79</v>
      </c>
      <c r="C232" s="20" t="s">
        <v>5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>
        <v>4.6296296296296294E-5</v>
      </c>
      <c r="Q232" s="21">
        <v>4.6296296296296294E-5</v>
      </c>
      <c r="R232" s="21"/>
      <c r="S232" s="21"/>
      <c r="T232" s="22"/>
    </row>
    <row r="233" spans="2:20" ht="15" customHeight="1" x14ac:dyDescent="0.3">
      <c r="B233" s="19" t="s">
        <v>212</v>
      </c>
      <c r="C233" s="20" t="s">
        <v>5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>
        <v>3.4722222222222222E-5</v>
      </c>
      <c r="Q233" s="21">
        <v>3.4722222222222222E-5</v>
      </c>
      <c r="R233" s="21"/>
      <c r="S233" s="21"/>
      <c r="T233" s="22"/>
    </row>
    <row r="234" spans="2:20" ht="15" customHeight="1" x14ac:dyDescent="0.3">
      <c r="B234" s="19" t="s">
        <v>213</v>
      </c>
      <c r="C234" s="20" t="s">
        <v>5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>
        <v>5.7870370370370373E-5</v>
      </c>
      <c r="Q234" s="21">
        <v>5.7870370370370373E-5</v>
      </c>
      <c r="R234" s="21"/>
      <c r="S234" s="21"/>
      <c r="T234" s="22"/>
    </row>
    <row r="235" spans="2:20" ht="15" customHeight="1" x14ac:dyDescent="0.3">
      <c r="B235" s="19" t="s">
        <v>312</v>
      </c>
      <c r="C235" s="20" t="s">
        <v>6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>
        <v>6.4814814814814813E-4</v>
      </c>
      <c r="S235" s="21"/>
      <c r="T235" s="22"/>
    </row>
    <row r="236" spans="2:20" ht="15" customHeight="1" x14ac:dyDescent="0.3">
      <c r="B236" s="19" t="s">
        <v>288</v>
      </c>
      <c r="C236" s="20" t="s">
        <v>5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>
        <v>2.5347222222222221E-3</v>
      </c>
      <c r="S236" s="21"/>
      <c r="T236" s="22"/>
    </row>
    <row r="237" spans="2:20" ht="15" customHeight="1" x14ac:dyDescent="0.3">
      <c r="B237" s="19" t="s">
        <v>214</v>
      </c>
      <c r="C237" s="20" t="s">
        <v>5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>
        <v>3.0787037037037037E-3</v>
      </c>
      <c r="T237" s="22"/>
    </row>
    <row r="238" spans="2:20" ht="15" customHeight="1" x14ac:dyDescent="0.3">
      <c r="B238" s="19" t="s">
        <v>397</v>
      </c>
      <c r="C238" s="20" t="s">
        <v>5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2">
        <v>3.1250000000000002E-3</v>
      </c>
    </row>
    <row r="239" spans="2:20" ht="15" customHeight="1" x14ac:dyDescent="0.3"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2"/>
    </row>
    <row r="240" spans="2:20" ht="15" customHeight="1" x14ac:dyDescent="0.3"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2"/>
    </row>
    <row r="241" spans="2:20" ht="15" customHeight="1" x14ac:dyDescent="0.3"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2"/>
    </row>
    <row r="242" spans="2:20" ht="15" customHeight="1" x14ac:dyDescent="0.3"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2"/>
    </row>
    <row r="243" spans="2:20" ht="15" customHeight="1" x14ac:dyDescent="0.3"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2"/>
    </row>
    <row r="244" spans="2:20" ht="15" customHeight="1" x14ac:dyDescent="0.3"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2"/>
    </row>
    <row r="245" spans="2:20" ht="15" customHeight="1" x14ac:dyDescent="0.3"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2"/>
    </row>
    <row r="246" spans="2:20" ht="15" customHeight="1" x14ac:dyDescent="0.3"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2"/>
    </row>
    <row r="247" spans="2:20" ht="15" customHeight="1" x14ac:dyDescent="0.3"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2"/>
    </row>
    <row r="248" spans="2:20" ht="15" customHeight="1" x14ac:dyDescent="0.3"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2"/>
    </row>
    <row r="249" spans="2:20" ht="15" customHeight="1" x14ac:dyDescent="0.3"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2"/>
    </row>
    <row r="250" spans="2:20" ht="15" customHeight="1" x14ac:dyDescent="0.3"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2"/>
    </row>
    <row r="251" spans="2:20" ht="15" customHeight="1" x14ac:dyDescent="0.3"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2"/>
    </row>
    <row r="252" spans="2:20" ht="15" customHeight="1" x14ac:dyDescent="0.3"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2"/>
    </row>
    <row r="253" spans="2:20" ht="15" customHeight="1" x14ac:dyDescent="0.3"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2"/>
    </row>
    <row r="254" spans="2:20" ht="15" customHeight="1" x14ac:dyDescent="0.3"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2"/>
    </row>
    <row r="255" spans="2:20" ht="15" customHeight="1" x14ac:dyDescent="0.3"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2"/>
    </row>
    <row r="256" spans="2:20" ht="15" customHeight="1" x14ac:dyDescent="0.3"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2"/>
    </row>
    <row r="257" spans="2:20" ht="15" customHeight="1" x14ac:dyDescent="0.3"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2"/>
    </row>
    <row r="258" spans="2:20" ht="15" customHeight="1" x14ac:dyDescent="0.3"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/>
    </row>
    <row r="259" spans="2:20" ht="15" customHeight="1" x14ac:dyDescent="0.3"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2"/>
    </row>
    <row r="260" spans="2:20" ht="15" customHeight="1" x14ac:dyDescent="0.3"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2"/>
    </row>
    <row r="261" spans="2:20" ht="15" customHeight="1" x14ac:dyDescent="0.3"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2"/>
    </row>
    <row r="262" spans="2:20" ht="15" customHeight="1" x14ac:dyDescent="0.3"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2"/>
    </row>
    <row r="263" spans="2:20" ht="15" customHeight="1" x14ac:dyDescent="0.3"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2"/>
    </row>
    <row r="265" spans="2:20" ht="15" customHeight="1" x14ac:dyDescent="0.3">
      <c r="B265" s="2"/>
      <c r="C265" s="25" t="s">
        <v>8</v>
      </c>
      <c r="D265" s="26">
        <f>IF(SUM(P30Aao34A_Accelo2[Arrefec.])=0,"",SUM(P30Aao34A_Accelo2[Arrefec.]))</f>
        <v>3.6342592592592594E-3</v>
      </c>
      <c r="E265" s="26">
        <f>IF(SUM(P30Aao34A_Accelo2[Diesel])=0,"",SUM(P30Aao34A_Accelo2[Diesel]))</f>
        <v>3.634259259259259E-3</v>
      </c>
      <c r="F265" s="26">
        <f>IF(SUM(P30Aao34A_Accelo2[Reaperto])=0,"",SUM(P30Aao34A_Accelo2[Reaperto]))</f>
        <v>3.4027777777777776E-3</v>
      </c>
      <c r="G265" s="26" t="str">
        <f>IF(SUM(P30Aao34A_Accelo2[5ª Roda])=0,"",SUM(P30Aao34A_Accelo2[5ª Roda]))</f>
        <v/>
      </c>
      <c r="H265" s="26">
        <f>IF(SUM(P30Aao34A_Accelo2[Estepe])=0,"",SUM(P30Aao34A_Accelo2[Estepe]))</f>
        <v>3.0902777777777782E-3</v>
      </c>
      <c r="I265" s="26">
        <f>IF(SUM(P30Aao34A_Accelo2[Pneu LD])=0,"",SUM(P30Aao34A_Accelo2[Pneu LD]))</f>
        <v>3.5648148148148145E-3</v>
      </c>
      <c r="J265" s="26">
        <f>IF(SUM(P30Aao34A_Accelo2[Pneu LE])=0,"",SUM(P30Aao34A_Accelo2[Pneu LE]))</f>
        <v>3.5648148148148145E-3</v>
      </c>
      <c r="K265" s="26">
        <f>IF(SUM(P30Aao34A_Accelo2[Aperto LD])=0,"",SUM(P30Aao34A_Accelo2[Aperto LD]))</f>
        <v>3.645833333333333E-3</v>
      </c>
      <c r="L265" s="26">
        <f>IF(SUM(P30Aao34A_Accelo2[Aperto LE])=0,"",SUM(P30Aao34A_Accelo2[Aperto LE]))</f>
        <v>3.645833333333333E-3</v>
      </c>
      <c r="M265" s="26">
        <f>IF(SUM(P30Aao34A_Accelo2[Grade])=0,"",SUM(P30Aao34A_Accelo2[Grade]))</f>
        <v>2.708333333333333E-3</v>
      </c>
      <c r="N265" s="26">
        <f>IF(SUM(P30Aao34A_Accelo2[Mecânica 1])=0,"",SUM(P30Aao34A_Accelo2[Mecânica 1]))</f>
        <v>2.2453703703703707E-3</v>
      </c>
      <c r="O265" s="26">
        <f>IF(SUM(P30Aao34A_Accelo2[Mecânica 2])=0,"",SUM(P30Aao34A_Accelo2[Mecânica 2]))</f>
        <v>2.2453703703703707E-3</v>
      </c>
      <c r="P265" s="26">
        <f>IF(SUM(P30Aao34A_Accelo2[[Elétrica 1 ]])=0,"",SUM(P30Aao34A_Accelo2[[Elétrica 1 ]]))</f>
        <v>4.1666666666666666E-3</v>
      </c>
      <c r="Q265" s="26">
        <f>IF(SUM(P30Aao34A_Accelo2[Elétrica 2])=0,"",SUM(P30Aao34A_Accelo2[Elétrica 2]))</f>
        <v>4.1666666666666666E-3</v>
      </c>
      <c r="R265" s="26">
        <f>IF(SUM(P30Aao34A_Accelo2[[Controle ]])=0,"",SUM(P30Aao34A_Accelo2[[Controle ]]))</f>
        <v>3.1828703703703702E-3</v>
      </c>
      <c r="S265" s="26">
        <f>IF(SUM(P30Aao34A_Accelo2[Motorista])=0,"",SUM(P30Aao34A_Accelo2[Motorista]))</f>
        <v>3.0787037037037037E-3</v>
      </c>
      <c r="T265" s="26">
        <f>IF(SUM(P30Aao34A_Accelo2[Quis])=0,"",SUM(P30Aao34A_Accelo2[Quis]))</f>
        <v>3.1250000000000002E-3</v>
      </c>
    </row>
    <row r="266" spans="2:20" ht="15" customHeight="1" x14ac:dyDescent="0.3">
      <c r="B266" s="2"/>
      <c r="C266" s="8" t="s">
        <v>9</v>
      </c>
      <c r="D266" s="5">
        <f ca="1">IF(D265="","",SUMIF(P30Aao34A_Accelo2[[Classificação]:[Quis]],"AGR",P30Aao34A_Accelo2[Arrefec.]))</f>
        <v>1.1342592592592591E-3</v>
      </c>
      <c r="E266" s="5">
        <f ca="1">IF(E265="","",SUMIF(P30Aao34A_Accelo2[[Classificação]:[Quis]],"AGR",P30Aao34A_Accelo2[Diesel]))</f>
        <v>1.747685185185185E-3</v>
      </c>
      <c r="F266" s="5">
        <f ca="1">IF(F265="","",SUMIF(P30Aao34A_Accelo2[[Classificação]:[Quis]],"AGR",P30Aao34A_Accelo2[Reaperto]))</f>
        <v>3.0555555555555557E-3</v>
      </c>
      <c r="G266" s="5" t="str">
        <f>IF(G265="","",SUMIF(P30Aao34A_Accelo2[[Classificação]:[Quis]],"AGR",P30Aao34A_Accelo2[5ª Roda]))</f>
        <v/>
      </c>
      <c r="H266" s="5">
        <f ca="1">IF(H265="","",SUMIF(P30Aao34A_Accelo2[[Classificação]:[Quis]],"AGR",P30Aao34A_Accelo2[Estepe]))</f>
        <v>2.2685185185185187E-3</v>
      </c>
      <c r="I266" s="5">
        <f ca="1">IF(I265="","",SUMIF(P30Aao34A_Accelo2[[Classificação]:[Quis]],"AGR",P30Aao34A_Accelo2[Pneu LD]))</f>
        <v>2.5231481481481485E-3</v>
      </c>
      <c r="J266" s="5">
        <f ca="1">IF(J265="","",SUMIF(P30Aao34A_Accelo2[[Classificação]:[Quis]],"AGR",P30Aao34A_Accelo2[Pneu LE]))</f>
        <v>2.5231481481481485E-3</v>
      </c>
      <c r="K266" s="5">
        <f ca="1">IF(K265="","",SUMIF(P30Aao34A_Accelo2[[Classificação]:[Quis]],"AGR",P30Aao34A_Accelo2[Aperto LD]))</f>
        <v>2.5925925925925925E-3</v>
      </c>
      <c r="L266" s="5">
        <f ca="1">IF(L265="","",SUMIF(P30Aao34A_Accelo2[[Classificação]:[Quis]],"AGR",P30Aao34A_Accelo2[Aperto LE]))</f>
        <v>2.5925925925925925E-3</v>
      </c>
      <c r="M266" s="5">
        <f ca="1">IF(M265="","",SUMIF(P30Aao34A_Accelo2[[Classificação]:[Quis]],"AGR",P30Aao34A_Accelo2[Grade]))</f>
        <v>2.0949074074074073E-3</v>
      </c>
      <c r="N266" s="5">
        <f ca="1">IF(N265="","",SUMIF(P30Aao34A_Accelo2[[Classificação]:[Quis]],"AGR",P30Aao34A_Accelo2[Mecânica 1]))</f>
        <v>2.4305555555555555E-4</v>
      </c>
      <c r="O266" s="5">
        <f ca="1">IF(O265="","",SUMIF(P30Aao34A_Accelo2[[Classificação]:[Quis]],"AGR",P30Aao34A_Accelo2[Mecânica 2]))</f>
        <v>2.4305555555555555E-4</v>
      </c>
      <c r="P266" s="5">
        <f ca="1">IF(P265="","",SUMIF(P30Aao34A_Accelo2[[Classificação]:[Quis]],"AGR",P30Aao34A_Accelo2[[Elétrica 1 ]]))</f>
        <v>3.5416666666666669E-3</v>
      </c>
      <c r="Q266" s="5">
        <f ca="1">IF(Q265="","",SUMIF(P30Aao34A_Accelo2[[Classificação]:[Quis]],"AGR",P30Aao34A_Accelo2[Elétrica 2]))</f>
        <v>3.5416666666666669E-3</v>
      </c>
      <c r="R266" s="5">
        <f ca="1">IF(R265="","",SUMIF(P30Aao34A_Accelo2[[Classificação]:[Quis]],"AGR",P30Aao34A_Accelo2[[Controle ]]))</f>
        <v>6.4814814814814813E-4</v>
      </c>
      <c r="S266" s="5">
        <f ca="1">IF(S265="","",SUMIF(P30Aao34A_Accelo2[[Classificação]:[Quis]],"AGR",P30Aao34A_Accelo2[Motorista]))</f>
        <v>0</v>
      </c>
      <c r="T266" s="5">
        <f ca="1">IF(T265="","",SUMIF(P30Aao34A_Accelo2[[Classificação]:[Quis]],"AGR",P30Aao34A_Accelo2[Quis]))</f>
        <v>0</v>
      </c>
    </row>
    <row r="267" spans="2:20" ht="15" customHeight="1" x14ac:dyDescent="0.3">
      <c r="B267" s="2"/>
      <c r="C267" s="9" t="s">
        <v>10</v>
      </c>
      <c r="D267" s="6">
        <f ca="1">IF(D268="","",SUMIF(P30Aao34A_Accelo2[[Classificação]:[Quis]],"NEC",P30Aao34A_Accelo2[Arrefec.]))</f>
        <v>0</v>
      </c>
      <c r="E267" s="6">
        <f ca="1">IF(E268="","",SUMIF(P30Aao34A_Accelo2[[Classificação]:[Quis]],"NEC",P30Aao34A_Accelo2[Diesel]))</f>
        <v>0</v>
      </c>
      <c r="F267" s="6">
        <f ca="1">IF(F268="","",SUMIF(P30Aao34A_Accelo2[[Classificação]:[Quis]],"NEC",P30Aao34A_Accelo2[Reaperto]))</f>
        <v>0</v>
      </c>
      <c r="G267" s="6" t="str">
        <f>IF(G268="","",SUMIF(P30Aao34A_Accelo2[[Classificação]:[Quis]],"NEC",P30Aao34A_Accelo2[5ª Roda]))</f>
        <v/>
      </c>
      <c r="H267" s="6">
        <f ca="1">IF(H268="","",SUMIF(P30Aao34A_Accelo2[[Classificação]:[Quis]],"NEC",P30Aao34A_Accelo2[Estepe]))</f>
        <v>0</v>
      </c>
      <c r="I267" s="6">
        <f ca="1">IF(I268="","",SUMIF(P30Aao34A_Accelo2[[Classificação]:[Quis]],"NEC",P30Aao34A_Accelo2[Pneu LD]))</f>
        <v>0</v>
      </c>
      <c r="J267" s="6">
        <f ca="1">IF(J268="","",SUMIF(P30Aao34A_Accelo2[[Classificação]:[Quis]],"NEC",P30Aao34A_Accelo2[Pneu LE]))</f>
        <v>0</v>
      </c>
      <c r="K267" s="6">
        <f ca="1">IF(K268="","",SUMIF(P30Aao34A_Accelo2[[Classificação]:[Quis]],"NEC",P30Aao34A_Accelo2[Aperto LD]))</f>
        <v>0</v>
      </c>
      <c r="L267" s="6">
        <f ca="1">IF(L268="","",SUMIF(P30Aao34A_Accelo2[[Classificação]:[Quis]],"NEC",P30Aao34A_Accelo2[Aperto LE]))</f>
        <v>0</v>
      </c>
      <c r="M267" s="6">
        <f ca="1">IF(M268="","",SUMIF(P30Aao34A_Accelo2[[Classificação]:[Quis]],"NEC",P30Aao34A_Accelo2[Grade]))</f>
        <v>0</v>
      </c>
      <c r="N267" s="6">
        <f ca="1">IF(N268="","",SUMIF(P30Aao34A_Accelo2[[Classificação]:[Quis]],"NEC",P30Aao34A_Accelo2[Mecânica 1]))</f>
        <v>0</v>
      </c>
      <c r="O267" s="6">
        <f ca="1">IF(O268="","",SUMIF(P30Aao34A_Accelo2[[Classificação]:[Quis]],"NEC",P30Aao34A_Accelo2[Mecânica 2]))</f>
        <v>0</v>
      </c>
      <c r="P267" s="6">
        <f ca="1">IF(P268="","",SUMIF(P30Aao34A_Accelo2[[Classificação]:[Quis]],"NEC",P30Aao34A_Accelo2[[Elétrica 1 ]]))</f>
        <v>0</v>
      </c>
      <c r="Q267" s="6">
        <f ca="1">IF(Q268="","",SUMIF(P30Aao34A_Accelo2[[Classificação]:[Quis]],"NEC",P30Aao34A_Accelo2[Elétrica 2]))</f>
        <v>0</v>
      </c>
      <c r="R267" s="6">
        <f ca="1">IF(R268="","",SUMIF(P30Aao34A_Accelo2[[Classificação]:[Quis]],"NEC",P30Aao34A_Accelo2[[Controle ]]))</f>
        <v>0</v>
      </c>
      <c r="S267" s="6">
        <f ca="1">IF(S268="","",SUMIF(P30Aao34A_Accelo2[[Classificação]:[Quis]],"NEC",P30Aao34A_Accelo2[Motorista]))</f>
        <v>0</v>
      </c>
      <c r="T267" s="6">
        <f ca="1">IF(T268="","",SUMIF(P30Aao34A_Accelo2[[Classificação]:[Quis]],"NEC",P30Aao34A_Accelo2[Quis]))</f>
        <v>0</v>
      </c>
    </row>
    <row r="268" spans="2:20" ht="15" customHeight="1" x14ac:dyDescent="0.3">
      <c r="B268" s="2"/>
      <c r="C268" s="10" t="s">
        <v>11</v>
      </c>
      <c r="D268" s="7">
        <f ca="1">IF(D266="","",SUMIF(P30Aao34A_Accelo2[[Classificação]:[Quis]],"ÑAG",P30Aao34A_Accelo2[Arrefec.]))</f>
        <v>2.4999999999999996E-3</v>
      </c>
      <c r="E268" s="7">
        <f ca="1">IF(E266="","",SUMIF(P30Aao34A_Accelo2[[Classificação]:[Quis]],"ÑAG",P30Aao34A_Accelo2[Diesel]))</f>
        <v>1.8865740740740742E-3</v>
      </c>
      <c r="F268" s="7">
        <f ca="1">IF(F266="","",SUMIF(P30Aao34A_Accelo2[[Classificação]:[Quis]],"ÑAG",P30Aao34A_Accelo2[Reaperto]))</f>
        <v>3.4722222222222218E-4</v>
      </c>
      <c r="G268" s="7" t="str">
        <f>IF(G266="","",SUMIF(P30Aao34A_Accelo2[[Classificação]:[Quis]],"ÑAG",P30Aao34A_Accelo2[5ª Roda]))</f>
        <v/>
      </c>
      <c r="H268" s="7">
        <f ca="1">IF(H266="","",SUMIF(P30Aao34A_Accelo2[[Classificação]:[Quis]],"ÑAG",P30Aao34A_Accelo2[Estepe]))</f>
        <v>8.2175925925925927E-4</v>
      </c>
      <c r="I268" s="7">
        <f ca="1">IF(I266="","",SUMIF(P30Aao34A_Accelo2[[Classificação]:[Quis]],"ÑAG",P30Aao34A_Accelo2[Pneu LD]))</f>
        <v>1.0416666666666667E-3</v>
      </c>
      <c r="J268" s="7">
        <f ca="1">IF(J266="","",SUMIF(P30Aao34A_Accelo2[[Classificação]:[Quis]],"ÑAG",P30Aao34A_Accelo2[Pneu LE]))</f>
        <v>1.0416666666666667E-3</v>
      </c>
      <c r="K268" s="7">
        <f ca="1">IF(K266="","",SUMIF(P30Aao34A_Accelo2[[Classificação]:[Quis]],"ÑAG",P30Aao34A_Accelo2[Aperto LD]))</f>
        <v>1.0532407407407409E-3</v>
      </c>
      <c r="L268" s="7">
        <f ca="1">IF(L266="","",SUMIF(P30Aao34A_Accelo2[[Classificação]:[Quis]],"ÑAG",P30Aao34A_Accelo2[Aperto LE]))</f>
        <v>1.0532407407407409E-3</v>
      </c>
      <c r="M268" s="7">
        <f ca="1">IF(M266="","",SUMIF(P30Aao34A_Accelo2[[Classificação]:[Quis]],"ÑAG",P30Aao34A_Accelo2[Grade]))</f>
        <v>6.134259259259259E-4</v>
      </c>
      <c r="N268" s="7">
        <f ca="1">IF(N266="","",SUMIF(P30Aao34A_Accelo2[[Classificação]:[Quis]],"ÑAG",P30Aao34A_Accelo2[Mecânica 1]))</f>
        <v>2.0023148148148148E-3</v>
      </c>
      <c r="O268" s="7">
        <f ca="1">IF(O266="","",SUMIF(P30Aao34A_Accelo2[[Classificação]:[Quis]],"ÑAG",P30Aao34A_Accelo2[Mecânica 2]))</f>
        <v>2.0023148148148148E-3</v>
      </c>
      <c r="P268" s="7">
        <f ca="1">IF(P266="","",SUMIF(P30Aao34A_Accelo2[[Classificação]:[Quis]],"ÑAG",P30Aao34A_Accelo2[[Elétrica 1 ]]))</f>
        <v>6.2500000000000001E-4</v>
      </c>
      <c r="Q268" s="7">
        <f ca="1">IF(Q266="","",SUMIF(P30Aao34A_Accelo2[[Classificação]:[Quis]],"ÑAG",P30Aao34A_Accelo2[Elétrica 2]))</f>
        <v>6.2500000000000001E-4</v>
      </c>
      <c r="R268" s="7">
        <f ca="1">IF(R266="","",SUMIF(P30Aao34A_Accelo2[[Classificação]:[Quis]],"ÑAG",P30Aao34A_Accelo2[[Controle ]]))</f>
        <v>2.5347222222222221E-3</v>
      </c>
      <c r="S268" s="7">
        <f ca="1">IF(S266="","",SUMIF(P30Aao34A_Accelo2[[Classificação]:[Quis]],"ÑAG",P30Aao34A_Accelo2[Motorista]))</f>
        <v>3.0787037037037037E-3</v>
      </c>
      <c r="T268" s="7">
        <f ca="1">IF(T266="","",SUMIF(P30Aao34A_Accelo2[[Classificação]:[Quis]],"ÑAG",P30Aao34A_Accelo2[Quis]))</f>
        <v>3.1250000000000002E-3</v>
      </c>
    </row>
    <row r="269" spans="2:20" ht="15" customHeight="1" x14ac:dyDescent="0.3"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2:20" ht="15" customHeight="1" x14ac:dyDescent="0.3">
      <c r="B270" s="2"/>
      <c r="C270" s="3" t="s">
        <v>12</v>
      </c>
      <c r="D270" s="4">
        <v>3.8194444444444443E-3</v>
      </c>
      <c r="E270" s="4">
        <v>3.8194444444444443E-3</v>
      </c>
      <c r="F270" s="4">
        <v>3.8194444444444443E-3</v>
      </c>
      <c r="G270" s="4">
        <v>3.8194444444444443E-3</v>
      </c>
      <c r="H270" s="4">
        <v>3.8194444444444443E-3</v>
      </c>
      <c r="I270" s="4">
        <v>3.8194444444444443E-3</v>
      </c>
      <c r="J270" s="4">
        <v>3.8194444444444443E-3</v>
      </c>
      <c r="K270" s="4">
        <v>3.8194444444444443E-3</v>
      </c>
      <c r="L270" s="4">
        <v>3.8194444444444443E-3</v>
      </c>
      <c r="M270" s="4">
        <v>3.8194444444444443E-3</v>
      </c>
      <c r="N270" s="4">
        <v>3.8194444444444443E-3</v>
      </c>
      <c r="O270" s="4">
        <v>3.8194444444444443E-3</v>
      </c>
      <c r="P270" s="4">
        <v>3.8194444444444443E-3</v>
      </c>
      <c r="Q270" s="4">
        <v>3.8194444444444443E-3</v>
      </c>
      <c r="R270" s="4">
        <v>3.8194444444444443E-3</v>
      </c>
      <c r="S270" s="4">
        <v>3.8194444444444443E-3</v>
      </c>
      <c r="T270" s="4">
        <v>3.8194444444444443E-3</v>
      </c>
    </row>
  </sheetData>
  <mergeCells count="3">
    <mergeCell ref="D2:T2"/>
    <mergeCell ref="D3:T3"/>
    <mergeCell ref="B4:T4"/>
  </mergeCells>
  <conditionalFormatting sqref="C7:C263">
    <cfRule type="cellIs" dxfId="11" priority="31" operator="equal">
      <formula>"AGR"</formula>
    </cfRule>
    <cfRule type="cellIs" dxfId="10" priority="32" operator="equal">
      <formula>"NEC"</formula>
    </cfRule>
    <cfRule type="cellIs" dxfId="9" priority="33" operator="equal">
      <formula>"ÑAG"</formula>
    </cfRule>
  </conditionalFormatting>
  <conditionalFormatting sqref="D7:T263">
    <cfRule type="expression" dxfId="8" priority="28">
      <formula>$C7="AGR"</formula>
    </cfRule>
    <cfRule type="expression" dxfId="7" priority="29">
      <formula>$C7="NEC"</formula>
    </cfRule>
    <cfRule type="expression" dxfId="6" priority="30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Atenção" error="AGR - Agrega valor_x000a_ÑAG - Não agrega valor_x000a_NEC - Não agrega, mas é necessário" xr:uid="{CC410998-5E89-4792-8F2E-1D4C0C69FF95}">
          <x14:formula1>
            <xm:f>Dados!$A$1:$A$3</xm:f>
          </x14:formula1>
          <xm:sqref>C7:C263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FC1F-774D-475E-85A8-DF6C97FA4E67}">
  <dimension ref="A1:T270"/>
  <sheetViews>
    <sheetView showGridLines="0" tabSelected="1" topLeftCell="A76" zoomScale="70" zoomScaleNormal="70" workbookViewId="0">
      <pane xSplit="3" topLeftCell="D1" activePane="topRight" state="frozen"/>
      <selection pane="topRight" activeCell="H96" sqref="H96"/>
    </sheetView>
  </sheetViews>
  <sheetFormatPr defaultRowHeight="15" customHeight="1" x14ac:dyDescent="0.3"/>
  <cols>
    <col min="1" max="1" width="2.5546875" customWidth="1"/>
    <col min="2" max="2" width="54.5546875" customWidth="1"/>
    <col min="3" max="20" width="12.5546875" customWidth="1"/>
    <col min="21" max="21" width="1.6640625" customWidth="1"/>
  </cols>
  <sheetData>
    <row r="1" spans="1:20" ht="15" customHeight="1" x14ac:dyDescent="0.3">
      <c r="A1" s="1"/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0" customHeight="1" x14ac:dyDescent="0.3">
      <c r="A2" s="1"/>
      <c r="B2" s="2"/>
      <c r="D2" s="27" t="s">
        <v>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30" customHeight="1" thickBot="1" x14ac:dyDescent="0.35">
      <c r="A3" s="1"/>
      <c r="B3" s="11"/>
      <c r="D3" s="28" t="s">
        <v>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ht="30" customHeight="1" x14ac:dyDescent="0.3">
      <c r="A4" s="1"/>
      <c r="B4" s="29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5" customHeight="1" x14ac:dyDescent="0.3">
      <c r="A5" s="1"/>
      <c r="B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3">
      <c r="A6" s="1"/>
      <c r="B6" s="12" t="s">
        <v>3</v>
      </c>
      <c r="C6" s="13" t="s">
        <v>4</v>
      </c>
      <c r="D6" s="14" t="s">
        <v>100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4" t="s">
        <v>27</v>
      </c>
      <c r="T6" s="15" t="s">
        <v>28</v>
      </c>
    </row>
    <row r="7" spans="1:20" ht="15" customHeight="1" x14ac:dyDescent="0.3">
      <c r="A7" s="1"/>
      <c r="B7" s="19" t="s">
        <v>289</v>
      </c>
      <c r="C7" s="20" t="s">
        <v>5</v>
      </c>
      <c r="D7" s="21">
        <v>5.7870370370370373E-5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1:20" ht="15" customHeight="1" x14ac:dyDescent="0.3">
      <c r="A8" s="1"/>
      <c r="B8" s="19" t="s">
        <v>290</v>
      </c>
      <c r="C8" s="20" t="s">
        <v>5</v>
      </c>
      <c r="D8" s="21">
        <v>8.1018518518518516E-5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</row>
    <row r="9" spans="1:20" ht="15" customHeight="1" x14ac:dyDescent="0.3">
      <c r="A9" s="1"/>
      <c r="B9" s="19" t="s">
        <v>291</v>
      </c>
      <c r="C9" s="20" t="s">
        <v>6</v>
      </c>
      <c r="D9" s="21">
        <v>4.6296296296296298E-4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</row>
    <row r="10" spans="1:20" ht="15" customHeight="1" x14ac:dyDescent="0.3">
      <c r="A10" s="1"/>
      <c r="B10" s="19" t="s">
        <v>101</v>
      </c>
      <c r="C10" s="20" t="s">
        <v>5</v>
      </c>
      <c r="D10" s="21">
        <v>8.1018518518518516E-5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20" ht="15" customHeight="1" x14ac:dyDescent="0.3">
      <c r="A11" s="1"/>
      <c r="B11" s="19" t="s">
        <v>137</v>
      </c>
      <c r="C11" s="20" t="s">
        <v>5</v>
      </c>
      <c r="D11" s="21">
        <v>1.0416666666666667E-4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</row>
    <row r="12" spans="1:20" ht="15" customHeight="1" x14ac:dyDescent="0.3">
      <c r="A12" s="1"/>
      <c r="B12" s="19" t="s">
        <v>102</v>
      </c>
      <c r="C12" s="20" t="s">
        <v>6</v>
      </c>
      <c r="D12" s="21">
        <v>6.9444444444444444E-5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</row>
    <row r="13" spans="1:20" ht="15" customHeight="1" x14ac:dyDescent="0.3">
      <c r="A13" s="1"/>
      <c r="B13" s="19" t="s">
        <v>103</v>
      </c>
      <c r="C13" s="20" t="s">
        <v>6</v>
      </c>
      <c r="D13" s="21">
        <v>8.1018518518518516E-5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1:20" ht="15" customHeight="1" x14ac:dyDescent="0.3">
      <c r="A14" s="1"/>
      <c r="B14" s="19" t="s">
        <v>104</v>
      </c>
      <c r="C14" s="20" t="s">
        <v>6</v>
      </c>
      <c r="D14" s="21">
        <v>4.6296296296296294E-5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20" ht="15" customHeight="1" x14ac:dyDescent="0.3">
      <c r="A15" s="1"/>
      <c r="B15" s="19" t="s">
        <v>292</v>
      </c>
      <c r="C15" s="20" t="s">
        <v>5</v>
      </c>
      <c r="D15" s="21">
        <v>3.4722222222222222E-5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</row>
    <row r="16" spans="1:20" ht="15" customHeight="1" x14ac:dyDescent="0.3">
      <c r="A16" s="1"/>
      <c r="B16" s="19" t="s">
        <v>105</v>
      </c>
      <c r="C16" s="20" t="s">
        <v>6</v>
      </c>
      <c r="D16" s="21">
        <v>5.7870370370370373E-5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1:20" ht="15" customHeight="1" x14ac:dyDescent="0.3">
      <c r="A17" s="1"/>
      <c r="B17" s="19" t="s">
        <v>106</v>
      </c>
      <c r="C17" s="20" t="s">
        <v>6</v>
      </c>
      <c r="D17" s="21">
        <v>5.7870370370370373E-5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8" spans="1:20" ht="15" customHeight="1" x14ac:dyDescent="0.3">
      <c r="A18" s="1"/>
      <c r="B18" s="19" t="s">
        <v>107</v>
      </c>
      <c r="C18" s="20" t="s">
        <v>6</v>
      </c>
      <c r="D18" s="21">
        <v>6.9444444444444444E-5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</row>
    <row r="19" spans="1:20" ht="15" customHeight="1" x14ac:dyDescent="0.3">
      <c r="A19" s="1"/>
      <c r="B19" s="19" t="s">
        <v>62</v>
      </c>
      <c r="C19" s="20" t="s">
        <v>5</v>
      </c>
      <c r="D19" s="21">
        <v>3.4722222222222222E-5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</row>
    <row r="20" spans="1:20" ht="15" customHeight="1" x14ac:dyDescent="0.3">
      <c r="A20" s="1"/>
      <c r="B20" s="19" t="s">
        <v>108</v>
      </c>
      <c r="C20" s="20" t="s">
        <v>6</v>
      </c>
      <c r="D20" s="21">
        <v>9.2592592592592588E-5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</row>
    <row r="21" spans="1:20" ht="15" customHeight="1" x14ac:dyDescent="0.3">
      <c r="A21" s="1"/>
      <c r="B21" s="19" t="s">
        <v>109</v>
      </c>
      <c r="C21" s="20" t="s">
        <v>5</v>
      </c>
      <c r="D21" s="21">
        <v>8.6805555555555551E-4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</row>
    <row r="22" spans="1:20" ht="15" customHeight="1" x14ac:dyDescent="0.3">
      <c r="A22" s="1"/>
      <c r="B22" s="19" t="s">
        <v>110</v>
      </c>
      <c r="C22" s="20" t="s">
        <v>6</v>
      </c>
      <c r="D22" s="21">
        <v>1.1574074074074075E-4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</row>
    <row r="23" spans="1:20" ht="15" customHeight="1" x14ac:dyDescent="0.3">
      <c r="A23" s="1"/>
      <c r="B23" s="19" t="s">
        <v>111</v>
      </c>
      <c r="C23" s="20" t="s">
        <v>5</v>
      </c>
      <c r="D23" s="21">
        <v>1.1805555555555556E-3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4" spans="1:20" ht="15" customHeight="1" x14ac:dyDescent="0.3">
      <c r="A24" s="1"/>
      <c r="B24" s="19" t="s">
        <v>112</v>
      </c>
      <c r="C24" s="20" t="s">
        <v>6</v>
      </c>
      <c r="D24" s="21">
        <v>8.1018518518518516E-5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5" spans="1:20" ht="15" customHeight="1" x14ac:dyDescent="0.3">
      <c r="A25" s="1"/>
      <c r="B25" s="19" t="s">
        <v>113</v>
      </c>
      <c r="C25" s="20" t="s">
        <v>5</v>
      </c>
      <c r="D25" s="21">
        <v>1.3888888888888889E-4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</row>
    <row r="26" spans="1:20" ht="15" customHeight="1" x14ac:dyDescent="0.3">
      <c r="A26" s="1"/>
      <c r="B26" s="19" t="s">
        <v>114</v>
      </c>
      <c r="C26" s="20" t="s">
        <v>5</v>
      </c>
      <c r="D26" s="21">
        <v>1.0416666666666667E-4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</row>
    <row r="27" spans="1:20" ht="15" customHeight="1" x14ac:dyDescent="0.3">
      <c r="A27" s="1"/>
      <c r="B27" s="19" t="s">
        <v>115</v>
      </c>
      <c r="C27" s="20" t="s">
        <v>5</v>
      </c>
      <c r="D27" s="21"/>
      <c r="E27" s="21">
        <v>6.9444444444444444E-5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</row>
    <row r="28" spans="1:20" ht="15" customHeight="1" x14ac:dyDescent="0.3">
      <c r="A28" s="1"/>
      <c r="B28" s="19" t="s">
        <v>293</v>
      </c>
      <c r="C28" s="20" t="s">
        <v>5</v>
      </c>
      <c r="D28" s="21"/>
      <c r="E28" s="21">
        <v>4.1666666666666669E-4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</row>
    <row r="29" spans="1:20" ht="15" customHeight="1" x14ac:dyDescent="0.3">
      <c r="A29" s="1"/>
      <c r="B29" s="19" t="s">
        <v>294</v>
      </c>
      <c r="C29" s="20" t="s">
        <v>5</v>
      </c>
      <c r="D29" s="21"/>
      <c r="E29" s="21">
        <v>5.7870370370370373E-5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0" spans="1:20" ht="15" customHeight="1" x14ac:dyDescent="0.3">
      <c r="A30" s="1"/>
      <c r="B30" s="19" t="s">
        <v>116</v>
      </c>
      <c r="C30" s="20" t="s">
        <v>5</v>
      </c>
      <c r="D30" s="21"/>
      <c r="E30" s="21">
        <v>5.7870370370370373E-5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1" spans="1:20" ht="15" customHeight="1" x14ac:dyDescent="0.3">
      <c r="A31" s="1"/>
      <c r="B31" s="19" t="s">
        <v>138</v>
      </c>
      <c r="C31" s="20" t="s">
        <v>5</v>
      </c>
      <c r="D31" s="21"/>
      <c r="E31" s="21">
        <v>5.7870370370370373E-5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</row>
    <row r="32" spans="1:20" ht="15" customHeight="1" x14ac:dyDescent="0.3">
      <c r="A32" s="1"/>
      <c r="B32" s="19" t="s">
        <v>295</v>
      </c>
      <c r="C32" s="20" t="s">
        <v>6</v>
      </c>
      <c r="D32" s="21"/>
      <c r="E32" s="21">
        <v>1.5046296296296297E-4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3" spans="1:20" ht="15" customHeight="1" x14ac:dyDescent="0.3">
      <c r="A33" s="1"/>
      <c r="B33" s="19" t="s">
        <v>117</v>
      </c>
      <c r="C33" s="20" t="s">
        <v>6</v>
      </c>
      <c r="D33" s="21"/>
      <c r="E33" s="21">
        <v>5.7870370370370373E-5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1:20" ht="15" customHeight="1" x14ac:dyDescent="0.3">
      <c r="A34" s="1"/>
      <c r="B34" s="23" t="s">
        <v>118</v>
      </c>
      <c r="C34" s="20" t="s">
        <v>5</v>
      </c>
      <c r="D34" s="21"/>
      <c r="E34" s="21">
        <v>6.9444444444444444E-5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</row>
    <row r="35" spans="1:20" ht="15" customHeight="1" x14ac:dyDescent="0.3">
      <c r="A35" s="1"/>
      <c r="B35" s="19" t="s">
        <v>296</v>
      </c>
      <c r="C35" s="20" t="s">
        <v>6</v>
      </c>
      <c r="D35" s="21"/>
      <c r="E35" s="21">
        <v>1.7361111111111112E-4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  <row r="36" spans="1:20" ht="15" customHeight="1" x14ac:dyDescent="0.3">
      <c r="A36" s="1"/>
      <c r="B36" s="19" t="s">
        <v>119</v>
      </c>
      <c r="C36" s="20" t="s">
        <v>5</v>
      </c>
      <c r="D36" s="21"/>
      <c r="E36" s="21">
        <v>1.273148148148148E-4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1:20" ht="15" customHeight="1" x14ac:dyDescent="0.3">
      <c r="A37" s="1"/>
      <c r="B37" s="19" t="s">
        <v>297</v>
      </c>
      <c r="C37" s="20" t="s">
        <v>6</v>
      </c>
      <c r="D37" s="21"/>
      <c r="E37" s="21">
        <v>1.273148148148148E-4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  <row r="38" spans="1:20" ht="15" customHeight="1" x14ac:dyDescent="0.3">
      <c r="A38" s="1"/>
      <c r="B38" s="23" t="s">
        <v>120</v>
      </c>
      <c r="C38" s="20" t="s">
        <v>5</v>
      </c>
      <c r="D38" s="21"/>
      <c r="E38" s="21">
        <v>9.2592592592592588E-5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</row>
    <row r="39" spans="1:20" ht="15" customHeight="1" x14ac:dyDescent="0.3">
      <c r="A39" s="1"/>
      <c r="B39" s="19" t="s">
        <v>298</v>
      </c>
      <c r="C39" s="20" t="s">
        <v>6</v>
      </c>
      <c r="D39" s="21"/>
      <c r="E39" s="21">
        <v>1.273148148148148E-4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20" ht="15" customHeight="1" x14ac:dyDescent="0.3">
      <c r="A40" s="1"/>
      <c r="B40" s="19" t="s">
        <v>120</v>
      </c>
      <c r="C40" s="20" t="s">
        <v>5</v>
      </c>
      <c r="D40" s="21"/>
      <c r="E40" s="21">
        <v>4.6296296296296294E-5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</row>
    <row r="41" spans="1:20" ht="15" customHeight="1" x14ac:dyDescent="0.3">
      <c r="A41" s="1"/>
      <c r="B41" s="23" t="s">
        <v>139</v>
      </c>
      <c r="C41" s="20" t="s">
        <v>6</v>
      </c>
      <c r="D41" s="21"/>
      <c r="E41" s="21">
        <v>4.1666666666666669E-4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</row>
    <row r="42" spans="1:20" ht="15" customHeight="1" x14ac:dyDescent="0.3">
      <c r="A42" s="1"/>
      <c r="B42" s="19" t="s">
        <v>121</v>
      </c>
      <c r="C42" s="20" t="s">
        <v>5</v>
      </c>
      <c r="D42" s="21"/>
      <c r="E42" s="21">
        <v>6.4814814814814813E-4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</row>
    <row r="43" spans="1:20" ht="15" customHeight="1" x14ac:dyDescent="0.3">
      <c r="A43" s="1"/>
      <c r="B43" s="23" t="s">
        <v>122</v>
      </c>
      <c r="C43" s="20" t="s">
        <v>5</v>
      </c>
      <c r="D43" s="21"/>
      <c r="E43" s="21">
        <v>1.3888888888888889E-4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</row>
    <row r="44" spans="1:20" ht="15" customHeight="1" x14ac:dyDescent="0.3">
      <c r="A44" s="1"/>
      <c r="B44" s="19" t="s">
        <v>299</v>
      </c>
      <c r="C44" s="20" t="s">
        <v>6</v>
      </c>
      <c r="D44" s="21"/>
      <c r="E44" s="21">
        <v>1.1574074074074075E-4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</row>
    <row r="45" spans="1:20" ht="15" customHeight="1" x14ac:dyDescent="0.3">
      <c r="A45" s="1"/>
      <c r="B45" s="19" t="s">
        <v>300</v>
      </c>
      <c r="C45" s="20" t="s">
        <v>6</v>
      </c>
      <c r="D45" s="21"/>
      <c r="E45" s="21">
        <v>1.6203703703703703E-4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</row>
    <row r="46" spans="1:20" ht="15" customHeight="1" x14ac:dyDescent="0.3">
      <c r="A46" s="1"/>
      <c r="B46" s="19" t="s">
        <v>301</v>
      </c>
      <c r="C46" s="20" t="s">
        <v>6</v>
      </c>
      <c r="D46" s="21"/>
      <c r="E46" s="21">
        <v>1.3888888888888889E-4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</row>
    <row r="47" spans="1:20" ht="15" customHeight="1" x14ac:dyDescent="0.3">
      <c r="A47" s="1"/>
      <c r="B47" s="19" t="s">
        <v>123</v>
      </c>
      <c r="C47" s="20" t="s">
        <v>5</v>
      </c>
      <c r="D47" s="21"/>
      <c r="E47" s="21">
        <v>4.6296296296296294E-5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</row>
    <row r="48" spans="1:20" ht="15" customHeight="1" x14ac:dyDescent="0.3">
      <c r="A48" s="1"/>
      <c r="B48" s="23" t="s">
        <v>313</v>
      </c>
      <c r="C48" s="20" t="s">
        <v>6</v>
      </c>
      <c r="D48" s="21"/>
      <c r="E48" s="21">
        <v>1.3888888888888889E-4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</row>
    <row r="49" spans="1:20" ht="15" customHeight="1" x14ac:dyDescent="0.3">
      <c r="A49" s="1"/>
      <c r="B49" s="19" t="s">
        <v>76</v>
      </c>
      <c r="C49" s="20" t="s">
        <v>5</v>
      </c>
      <c r="D49" s="21"/>
      <c r="E49" s="21">
        <v>9.2592592592592588E-5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</row>
    <row r="50" spans="1:20" ht="15" customHeight="1" x14ac:dyDescent="0.3">
      <c r="A50" s="1"/>
      <c r="B50" s="19" t="s">
        <v>126</v>
      </c>
      <c r="C50" s="20" t="s">
        <v>5</v>
      </c>
      <c r="D50" s="21"/>
      <c r="E50" s="21">
        <v>6.9444444444444444E-5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</row>
    <row r="51" spans="1:20" ht="15" customHeight="1" x14ac:dyDescent="0.3">
      <c r="A51" s="1"/>
      <c r="B51" s="19" t="s">
        <v>303</v>
      </c>
      <c r="C51" s="20" t="s">
        <v>5</v>
      </c>
      <c r="D51" s="21"/>
      <c r="E51" s="21">
        <v>1.7361111111111112E-4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</row>
    <row r="52" spans="1:20" ht="15" customHeight="1" x14ac:dyDescent="0.3">
      <c r="A52" s="1"/>
      <c r="B52" s="19" t="s">
        <v>314</v>
      </c>
      <c r="C52" s="20" t="s">
        <v>6</v>
      </c>
      <c r="D52" s="21"/>
      <c r="E52" s="21"/>
      <c r="F52" s="21">
        <v>1.5046296296296297E-4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</row>
    <row r="53" spans="1:20" ht="15" customHeight="1" x14ac:dyDescent="0.3">
      <c r="A53" s="1"/>
      <c r="B53" s="19" t="s">
        <v>315</v>
      </c>
      <c r="C53" s="20" t="s">
        <v>6</v>
      </c>
      <c r="D53" s="21"/>
      <c r="E53" s="21"/>
      <c r="F53" s="21">
        <v>1.7361111111111112E-4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</row>
    <row r="54" spans="1:20" ht="15" customHeight="1" x14ac:dyDescent="0.3">
      <c r="A54" s="1"/>
      <c r="B54" s="19" t="s">
        <v>316</v>
      </c>
      <c r="C54" s="20" t="s">
        <v>6</v>
      </c>
      <c r="D54" s="21"/>
      <c r="E54" s="21"/>
      <c r="F54" s="21">
        <v>3.7037037037037035E-4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5" customHeight="1" x14ac:dyDescent="0.3">
      <c r="A55" s="1"/>
      <c r="B55" s="19" t="s">
        <v>317</v>
      </c>
      <c r="C55" s="20" t="s">
        <v>5</v>
      </c>
      <c r="D55" s="21"/>
      <c r="E55" s="21"/>
      <c r="F55" s="21">
        <v>9.2592592592592588E-5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5" customHeight="1" x14ac:dyDescent="0.3">
      <c r="A56" s="1"/>
      <c r="B56" s="19" t="s">
        <v>318</v>
      </c>
      <c r="C56" s="20" t="s">
        <v>6</v>
      </c>
      <c r="D56" s="21"/>
      <c r="E56" s="21"/>
      <c r="F56" s="21">
        <v>3.5879629629629629E-4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5" customHeight="1" x14ac:dyDescent="0.3">
      <c r="A57" s="1"/>
      <c r="B57" s="19" t="s">
        <v>319</v>
      </c>
      <c r="C57" s="20" t="s">
        <v>5</v>
      </c>
      <c r="D57" s="21"/>
      <c r="E57" s="21"/>
      <c r="F57" s="21">
        <v>5.7870370370370373E-5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5" customHeight="1" x14ac:dyDescent="0.3">
      <c r="A58" s="1"/>
      <c r="B58" s="19" t="s">
        <v>320</v>
      </c>
      <c r="C58" s="20" t="s">
        <v>6</v>
      </c>
      <c r="D58" s="21"/>
      <c r="E58" s="21"/>
      <c r="F58" s="21">
        <v>3.7037037037037035E-4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5" customHeight="1" x14ac:dyDescent="0.3">
      <c r="A59" s="1"/>
      <c r="B59" s="19" t="s">
        <v>321</v>
      </c>
      <c r="C59" s="20" t="s">
        <v>6</v>
      </c>
      <c r="D59" s="21"/>
      <c r="E59" s="21"/>
      <c r="F59" s="21">
        <v>2.4305555555555555E-4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5" customHeight="1" x14ac:dyDescent="0.3">
      <c r="A60" s="1"/>
      <c r="B60" s="19" t="s">
        <v>322</v>
      </c>
      <c r="C60" s="20" t="s">
        <v>6</v>
      </c>
      <c r="D60" s="21"/>
      <c r="E60" s="21"/>
      <c r="F60" s="21">
        <v>9.2592592592592588E-5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5" customHeight="1" x14ac:dyDescent="0.3">
      <c r="A61" s="1"/>
      <c r="B61" s="19" t="s">
        <v>323</v>
      </c>
      <c r="C61" s="20" t="s">
        <v>6</v>
      </c>
      <c r="D61" s="21"/>
      <c r="E61" s="21"/>
      <c r="F61" s="21">
        <v>3.2407407407407406E-4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5" customHeight="1" x14ac:dyDescent="0.3">
      <c r="A62" s="1"/>
      <c r="B62" s="23" t="s">
        <v>324</v>
      </c>
      <c r="C62" s="20" t="s">
        <v>5</v>
      </c>
      <c r="D62" s="21"/>
      <c r="E62" s="21"/>
      <c r="F62" s="21">
        <v>5.7870370370370373E-5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5" customHeight="1" x14ac:dyDescent="0.3">
      <c r="A63" s="1"/>
      <c r="B63" s="19" t="s">
        <v>325</v>
      </c>
      <c r="C63" s="20" t="s">
        <v>6</v>
      </c>
      <c r="D63" s="21"/>
      <c r="E63" s="21"/>
      <c r="F63" s="21">
        <v>4.1666666666666669E-4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5" customHeight="1" x14ac:dyDescent="0.3">
      <c r="A64" s="1"/>
      <c r="B64" s="19" t="s">
        <v>326</v>
      </c>
      <c r="C64" s="20" t="s">
        <v>5</v>
      </c>
      <c r="D64" s="21"/>
      <c r="E64" s="21"/>
      <c r="F64" s="21">
        <v>1.0416666666666667E-4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5" customHeight="1" x14ac:dyDescent="0.3">
      <c r="A65" s="1"/>
      <c r="B65" s="19" t="s">
        <v>327</v>
      </c>
      <c r="C65" s="20" t="s">
        <v>5</v>
      </c>
      <c r="D65" s="21"/>
      <c r="E65" s="21"/>
      <c r="F65" s="21">
        <v>4.6296296296296294E-5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5" customHeight="1" x14ac:dyDescent="0.3">
      <c r="A66" s="1"/>
      <c r="B66" s="19" t="s">
        <v>328</v>
      </c>
      <c r="C66" s="20" t="s">
        <v>6</v>
      </c>
      <c r="D66" s="21"/>
      <c r="E66" s="21"/>
      <c r="F66" s="21">
        <v>4.0509259259259258E-4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5" customHeight="1" x14ac:dyDescent="0.3">
      <c r="A67" s="1"/>
      <c r="B67" s="19" t="s">
        <v>329</v>
      </c>
      <c r="C67" s="20" t="s">
        <v>6</v>
      </c>
      <c r="D67" s="21"/>
      <c r="E67" s="21"/>
      <c r="F67" s="21">
        <v>1.0416666666666667E-4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5" customHeight="1" x14ac:dyDescent="0.3">
      <c r="A68" s="1"/>
      <c r="B68" s="19" t="s">
        <v>330</v>
      </c>
      <c r="C68" s="20" t="s">
        <v>6</v>
      </c>
      <c r="D68" s="21"/>
      <c r="E68" s="21"/>
      <c r="F68" s="21">
        <v>1.0879629629629629E-3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5" customHeight="1" x14ac:dyDescent="0.3">
      <c r="A69" s="1"/>
      <c r="B69" s="23" t="s">
        <v>331</v>
      </c>
      <c r="C69" s="20" t="s">
        <v>6</v>
      </c>
      <c r="D69" s="21"/>
      <c r="E69" s="21"/>
      <c r="F69" s="21">
        <v>3.3564814814814812E-4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5" customHeight="1" x14ac:dyDescent="0.3">
      <c r="A70" s="1"/>
      <c r="B70" s="19" t="s">
        <v>332</v>
      </c>
      <c r="C70" s="20" t="s">
        <v>6</v>
      </c>
      <c r="D70" s="21"/>
      <c r="E70" s="21"/>
      <c r="F70" s="21">
        <v>1.5046296296296297E-4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5" customHeight="1" x14ac:dyDescent="0.3">
      <c r="A71" s="1"/>
      <c r="B71" s="23" t="s">
        <v>333</v>
      </c>
      <c r="C71" s="20" t="s">
        <v>6</v>
      </c>
      <c r="D71" s="21"/>
      <c r="E71" s="21"/>
      <c r="F71" s="21">
        <v>5.3240740740740744E-4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5" customHeight="1" x14ac:dyDescent="0.3">
      <c r="A72" s="1"/>
      <c r="B72" s="19" t="s">
        <v>334</v>
      </c>
      <c r="C72" s="20" t="s">
        <v>5</v>
      </c>
      <c r="D72" s="21"/>
      <c r="E72" s="21"/>
      <c r="F72" s="21">
        <v>6.9444444444444444E-5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5" customHeight="1" x14ac:dyDescent="0.3">
      <c r="A73" s="1"/>
      <c r="B73" s="19" t="s">
        <v>335</v>
      </c>
      <c r="C73" s="20" t="s">
        <v>6</v>
      </c>
      <c r="D73" s="21"/>
      <c r="E73" s="21"/>
      <c r="F73" s="21">
        <v>3.2407407407407406E-4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5" customHeight="1" x14ac:dyDescent="0.3">
      <c r="A74" s="1"/>
      <c r="B74" s="19" t="s">
        <v>336</v>
      </c>
      <c r="C74" s="20" t="s">
        <v>5</v>
      </c>
      <c r="D74" s="21"/>
      <c r="E74" s="21"/>
      <c r="F74" s="21">
        <v>6.9444444444444444E-5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5" customHeight="1" x14ac:dyDescent="0.3">
      <c r="A75" s="1"/>
      <c r="B75" s="19" t="s">
        <v>337</v>
      </c>
      <c r="C75" s="20" t="s">
        <v>6</v>
      </c>
      <c r="D75" s="21"/>
      <c r="E75" s="21"/>
      <c r="F75" s="21">
        <v>4.3981481481481481E-4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5" customHeight="1" x14ac:dyDescent="0.3">
      <c r="A76" s="1"/>
      <c r="B76" s="19" t="s">
        <v>338</v>
      </c>
      <c r="C76" s="20" t="s">
        <v>5</v>
      </c>
      <c r="D76" s="21"/>
      <c r="E76" s="21"/>
      <c r="F76" s="21">
        <v>6.9444444444444444E-5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5" customHeight="1" x14ac:dyDescent="0.3">
      <c r="A77" s="1"/>
      <c r="B77" s="19" t="s">
        <v>339</v>
      </c>
      <c r="C77" s="20" t="s">
        <v>5</v>
      </c>
      <c r="D77" s="21"/>
      <c r="E77" s="21"/>
      <c r="F77" s="21"/>
      <c r="G77" s="21">
        <v>0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5" customHeight="1" x14ac:dyDescent="0.3">
      <c r="A78" s="1"/>
      <c r="B78" s="23" t="s">
        <v>340</v>
      </c>
      <c r="C78" s="20" t="s">
        <v>6</v>
      </c>
      <c r="D78" s="21"/>
      <c r="E78" s="21"/>
      <c r="F78" s="21"/>
      <c r="G78" s="21">
        <v>0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5" customHeight="1" x14ac:dyDescent="0.3">
      <c r="A79" s="1"/>
      <c r="B79" s="19" t="s">
        <v>30</v>
      </c>
      <c r="C79" s="20" t="s">
        <v>5</v>
      </c>
      <c r="D79" s="21"/>
      <c r="E79" s="21"/>
      <c r="F79" s="21"/>
      <c r="G79" s="21">
        <v>0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customHeight="1" x14ac:dyDescent="0.3">
      <c r="A80" s="1"/>
      <c r="B80" s="19" t="s">
        <v>341</v>
      </c>
      <c r="C80" s="20" t="s">
        <v>6</v>
      </c>
      <c r="D80" s="21"/>
      <c r="E80" s="21"/>
      <c r="F80" s="21"/>
      <c r="G80" s="21">
        <v>0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customHeight="1" x14ac:dyDescent="0.3">
      <c r="A81" s="1"/>
      <c r="B81" s="19" t="s">
        <v>342</v>
      </c>
      <c r="C81" s="20" t="s">
        <v>5</v>
      </c>
      <c r="D81" s="21"/>
      <c r="E81" s="21"/>
      <c r="F81" s="21"/>
      <c r="G81" s="21">
        <v>0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customHeight="1" x14ac:dyDescent="0.3">
      <c r="A82" s="1"/>
      <c r="B82" s="19" t="s">
        <v>343</v>
      </c>
      <c r="C82" s="20" t="s">
        <v>6</v>
      </c>
      <c r="D82" s="21"/>
      <c r="E82" s="21"/>
      <c r="F82" s="21"/>
      <c r="G82" s="21">
        <v>0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customHeight="1" x14ac:dyDescent="0.3">
      <c r="A83" s="1"/>
      <c r="B83" s="19" t="s">
        <v>344</v>
      </c>
      <c r="C83" s="20" t="s">
        <v>6</v>
      </c>
      <c r="D83" s="21"/>
      <c r="E83" s="21"/>
      <c r="F83" s="21"/>
      <c r="G83" s="21">
        <v>0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5" customHeight="1" x14ac:dyDescent="0.3">
      <c r="A84" s="1"/>
      <c r="B84" s="19" t="s">
        <v>345</v>
      </c>
      <c r="C84" s="20" t="s">
        <v>5</v>
      </c>
      <c r="D84" s="21"/>
      <c r="E84" s="21"/>
      <c r="F84" s="21"/>
      <c r="G84" s="21">
        <v>0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5" customHeight="1" x14ac:dyDescent="0.3">
      <c r="A85" s="1"/>
      <c r="B85" s="19" t="s">
        <v>346</v>
      </c>
      <c r="C85" s="20" t="s">
        <v>6</v>
      </c>
      <c r="D85" s="21"/>
      <c r="E85" s="21"/>
      <c r="F85" s="21"/>
      <c r="G85" s="21">
        <v>2.0833333333333335E-4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5" customHeight="1" x14ac:dyDescent="0.3">
      <c r="A86" s="1"/>
      <c r="B86" s="19" t="s">
        <v>62</v>
      </c>
      <c r="C86" s="20" t="s">
        <v>5</v>
      </c>
      <c r="D86" s="21"/>
      <c r="E86" s="21"/>
      <c r="F86" s="21"/>
      <c r="G86" s="21">
        <v>1.0416666666666667E-4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5" customHeight="1" x14ac:dyDescent="0.3">
      <c r="A87" s="1"/>
      <c r="B87" s="19" t="s">
        <v>347</v>
      </c>
      <c r="C87" s="20" t="s">
        <v>6</v>
      </c>
      <c r="D87" s="21"/>
      <c r="E87" s="21"/>
      <c r="F87" s="21"/>
      <c r="G87" s="21">
        <v>8.1018518518518516E-5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5" customHeight="1" x14ac:dyDescent="0.3">
      <c r="A88" s="1"/>
      <c r="B88" s="19" t="s">
        <v>348</v>
      </c>
      <c r="C88" s="20" t="s">
        <v>5</v>
      </c>
      <c r="D88" s="21"/>
      <c r="E88" s="21"/>
      <c r="F88" s="21"/>
      <c r="G88" s="21">
        <v>3.5879629629629629E-4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5" customHeight="1" x14ac:dyDescent="0.3">
      <c r="A89" s="1"/>
      <c r="B89" s="19" t="s">
        <v>349</v>
      </c>
      <c r="C89" s="20" t="s">
        <v>6</v>
      </c>
      <c r="D89" s="21"/>
      <c r="E89" s="21"/>
      <c r="F89" s="21"/>
      <c r="G89" s="21">
        <v>9.3749999999999997E-4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5" customHeight="1" x14ac:dyDescent="0.3">
      <c r="A90" s="1"/>
      <c r="B90" s="19" t="s">
        <v>350</v>
      </c>
      <c r="C90" s="20" t="s">
        <v>6</v>
      </c>
      <c r="D90" s="21"/>
      <c r="E90" s="21"/>
      <c r="F90" s="21"/>
      <c r="G90" s="21">
        <v>4.7453703703703704E-4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5" customHeight="1" x14ac:dyDescent="0.3">
      <c r="A91" s="1"/>
      <c r="B91" s="19" t="s">
        <v>351</v>
      </c>
      <c r="C91" s="20" t="s">
        <v>6</v>
      </c>
      <c r="D91" s="21"/>
      <c r="E91" s="21"/>
      <c r="F91" s="21"/>
      <c r="G91" s="21">
        <v>5.4398148148148144E-4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5" customHeight="1" x14ac:dyDescent="0.3">
      <c r="A92" s="1"/>
      <c r="B92" s="19" t="s">
        <v>352</v>
      </c>
      <c r="C92" s="20" t="s">
        <v>5</v>
      </c>
      <c r="D92" s="21"/>
      <c r="E92" s="21"/>
      <c r="F92" s="21"/>
      <c r="G92" s="21">
        <v>2.199074074074074E-4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5" customHeight="1" x14ac:dyDescent="0.3">
      <c r="A93" s="1"/>
      <c r="B93" s="19" t="s">
        <v>353</v>
      </c>
      <c r="C93" s="20" t="s">
        <v>6</v>
      </c>
      <c r="D93" s="21"/>
      <c r="E93" s="21"/>
      <c r="F93" s="21"/>
      <c r="G93" s="21">
        <v>1.8634259259259259E-3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5" customHeight="1" x14ac:dyDescent="0.3">
      <c r="B94" s="19" t="s">
        <v>354</v>
      </c>
      <c r="C94" s="20" t="s">
        <v>5</v>
      </c>
      <c r="D94" s="21"/>
      <c r="E94" s="21"/>
      <c r="F94" s="21"/>
      <c r="G94" s="21">
        <v>9.2592592592592588E-5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5" customHeight="1" x14ac:dyDescent="0.3">
      <c r="B95" s="19" t="s">
        <v>30</v>
      </c>
      <c r="C95" s="20" t="s">
        <v>5</v>
      </c>
      <c r="D95" s="21"/>
      <c r="E95" s="21"/>
      <c r="F95" s="21"/>
      <c r="G95" s="21">
        <v>8.1018518518518516E-5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5" customHeight="1" x14ac:dyDescent="0.3">
      <c r="B96" s="19" t="s">
        <v>355</v>
      </c>
      <c r="C96" s="20" t="s">
        <v>6</v>
      </c>
      <c r="D96" s="21"/>
      <c r="E96" s="21"/>
      <c r="F96" s="21"/>
      <c r="G96" s="21">
        <v>0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2:20" ht="15" customHeight="1" x14ac:dyDescent="0.3">
      <c r="B97" s="19" t="s">
        <v>356</v>
      </c>
      <c r="C97" s="20" t="s">
        <v>5</v>
      </c>
      <c r="D97" s="21"/>
      <c r="E97" s="21"/>
      <c r="F97" s="21"/>
      <c r="G97" s="21">
        <v>0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2:20" ht="15" customHeight="1" x14ac:dyDescent="0.3">
      <c r="B98" s="19" t="s">
        <v>357</v>
      </c>
      <c r="C98" s="20" t="s">
        <v>6</v>
      </c>
      <c r="D98" s="21"/>
      <c r="E98" s="21"/>
      <c r="F98" s="21"/>
      <c r="G98" s="21">
        <v>0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2:20" ht="15" customHeight="1" x14ac:dyDescent="0.3">
      <c r="B99" s="19" t="s">
        <v>358</v>
      </c>
      <c r="C99" s="20" t="s">
        <v>5</v>
      </c>
      <c r="D99" s="21"/>
      <c r="E99" s="21"/>
      <c r="F99" s="21"/>
      <c r="G99" s="21">
        <v>0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2:20" ht="15" customHeight="1" x14ac:dyDescent="0.3">
      <c r="B100" s="19" t="s">
        <v>359</v>
      </c>
      <c r="C100" s="20" t="s">
        <v>5</v>
      </c>
      <c r="D100" s="21"/>
      <c r="E100" s="21"/>
      <c r="F100" s="21"/>
      <c r="G100" s="21"/>
      <c r="H100" s="21">
        <v>9.2592592592592588E-5</v>
      </c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2:20" ht="15" customHeight="1" x14ac:dyDescent="0.3">
      <c r="B101" s="19" t="s">
        <v>360</v>
      </c>
      <c r="C101" s="20" t="s">
        <v>6</v>
      </c>
      <c r="D101" s="21"/>
      <c r="E101" s="21"/>
      <c r="F101" s="21"/>
      <c r="G101" s="21"/>
      <c r="H101" s="21">
        <v>1.6203703703703703E-4</v>
      </c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2:20" ht="15" customHeight="1" x14ac:dyDescent="0.3">
      <c r="B102" s="19" t="s">
        <v>361</v>
      </c>
      <c r="C102" s="20" t="s">
        <v>5</v>
      </c>
      <c r="D102" s="21"/>
      <c r="E102" s="21"/>
      <c r="F102" s="21"/>
      <c r="G102" s="21"/>
      <c r="H102" s="21">
        <v>1.1574074074074075E-4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2:20" ht="15" customHeight="1" x14ac:dyDescent="0.3">
      <c r="B103" s="19" t="s">
        <v>362</v>
      </c>
      <c r="C103" s="20" t="s">
        <v>6</v>
      </c>
      <c r="D103" s="21"/>
      <c r="E103" s="21"/>
      <c r="F103" s="21"/>
      <c r="G103" s="21"/>
      <c r="H103" s="21">
        <v>3.7037037037037035E-4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2:20" ht="15" customHeight="1" x14ac:dyDescent="0.3">
      <c r="B104" s="19" t="s">
        <v>363</v>
      </c>
      <c r="C104" s="20" t="s">
        <v>5</v>
      </c>
      <c r="D104" s="21"/>
      <c r="E104" s="21"/>
      <c r="F104" s="21"/>
      <c r="G104" s="21"/>
      <c r="H104" s="21">
        <v>8.1018518518518516E-5</v>
      </c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2:20" ht="15" customHeight="1" x14ac:dyDescent="0.3">
      <c r="B105" s="19" t="s">
        <v>364</v>
      </c>
      <c r="C105" s="20" t="s">
        <v>5</v>
      </c>
      <c r="D105" s="21"/>
      <c r="E105" s="21"/>
      <c r="F105" s="21"/>
      <c r="G105" s="21"/>
      <c r="H105" s="21">
        <v>1.273148148148148E-4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2:20" ht="15" customHeight="1" x14ac:dyDescent="0.3">
      <c r="B106" s="19" t="s">
        <v>365</v>
      </c>
      <c r="C106" s="20" t="s">
        <v>6</v>
      </c>
      <c r="D106" s="21"/>
      <c r="E106" s="21"/>
      <c r="F106" s="21"/>
      <c r="G106" s="21"/>
      <c r="H106" s="21">
        <v>1.1574074074074075E-4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2:20" ht="15" customHeight="1" x14ac:dyDescent="0.3">
      <c r="B107" s="19" t="s">
        <v>366</v>
      </c>
      <c r="C107" s="20" t="s">
        <v>5</v>
      </c>
      <c r="D107" s="21"/>
      <c r="E107" s="21"/>
      <c r="F107" s="21"/>
      <c r="G107" s="21"/>
      <c r="H107" s="21">
        <v>1.1574074074074075E-4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2:20" ht="15" customHeight="1" x14ac:dyDescent="0.3">
      <c r="B108" s="19" t="s">
        <v>361</v>
      </c>
      <c r="C108" s="20" t="s">
        <v>5</v>
      </c>
      <c r="D108" s="21"/>
      <c r="E108" s="21"/>
      <c r="F108" s="21"/>
      <c r="G108" s="21"/>
      <c r="H108" s="21">
        <v>6.9444444444444444E-5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2:20" ht="15" customHeight="1" x14ac:dyDescent="0.3">
      <c r="B109" s="19" t="s">
        <v>367</v>
      </c>
      <c r="C109" s="20" t="s">
        <v>6</v>
      </c>
      <c r="D109" s="21"/>
      <c r="E109" s="21"/>
      <c r="F109" s="21"/>
      <c r="G109" s="21"/>
      <c r="H109" s="21">
        <v>3.4722222222222224E-4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2:20" ht="15" customHeight="1" x14ac:dyDescent="0.3">
      <c r="B110" s="19" t="s">
        <v>368</v>
      </c>
      <c r="C110" s="20" t="s">
        <v>5</v>
      </c>
      <c r="D110" s="21"/>
      <c r="E110" s="21"/>
      <c r="F110" s="21"/>
      <c r="G110" s="21"/>
      <c r="H110" s="21">
        <v>1.7361111111111112E-4</v>
      </c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2:20" ht="15" customHeight="1" x14ac:dyDescent="0.3">
      <c r="B111" s="19" t="s">
        <v>369</v>
      </c>
      <c r="C111" s="20" t="s">
        <v>5</v>
      </c>
      <c r="D111" s="21"/>
      <c r="E111" s="21"/>
      <c r="F111" s="21"/>
      <c r="G111" s="21"/>
      <c r="H111" s="21">
        <v>4.6296296296296294E-5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2:20" ht="15" customHeight="1" x14ac:dyDescent="0.3">
      <c r="B112" s="19" t="s">
        <v>370</v>
      </c>
      <c r="C112" s="20" t="s">
        <v>6</v>
      </c>
      <c r="D112" s="21"/>
      <c r="E112" s="21"/>
      <c r="F112" s="21"/>
      <c r="G112" s="21"/>
      <c r="H112" s="21">
        <v>1.7939814814814815E-3</v>
      </c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2:20" ht="15" customHeight="1" x14ac:dyDescent="0.3">
      <c r="B113" s="19" t="s">
        <v>371</v>
      </c>
      <c r="C113" s="20" t="s">
        <v>5</v>
      </c>
      <c r="D113" s="21"/>
      <c r="E113" s="21"/>
      <c r="F113" s="21"/>
      <c r="G113" s="21"/>
      <c r="H113" s="21">
        <v>8.1018518518518516E-5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2:20" ht="15" customHeight="1" x14ac:dyDescent="0.3">
      <c r="B114" s="19" t="s">
        <v>60</v>
      </c>
      <c r="C114" s="20" t="s">
        <v>5</v>
      </c>
      <c r="D114" s="21"/>
      <c r="E114" s="21"/>
      <c r="F114" s="21"/>
      <c r="G114" s="21"/>
      <c r="H114" s="21"/>
      <c r="I114" s="21">
        <v>4.6296296296296294E-5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2:20" ht="15" customHeight="1" x14ac:dyDescent="0.3">
      <c r="B115" s="19" t="s">
        <v>154</v>
      </c>
      <c r="C115" s="20" t="s">
        <v>6</v>
      </c>
      <c r="D115" s="21"/>
      <c r="E115" s="21"/>
      <c r="F115" s="21"/>
      <c r="G115" s="21"/>
      <c r="H115" s="21"/>
      <c r="I115" s="21">
        <v>9.2592592592592588E-5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2:20" ht="15" customHeight="1" x14ac:dyDescent="0.3">
      <c r="B116" s="19" t="s">
        <v>155</v>
      </c>
      <c r="C116" s="20" t="s">
        <v>6</v>
      </c>
      <c r="D116" s="21"/>
      <c r="E116" s="21"/>
      <c r="F116" s="21"/>
      <c r="G116" s="21"/>
      <c r="H116" s="21"/>
      <c r="I116" s="21">
        <v>1.3888888888888889E-4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2:20" ht="15" customHeight="1" x14ac:dyDescent="0.3">
      <c r="B117" s="19" t="s">
        <v>156</v>
      </c>
      <c r="C117" s="20" t="s">
        <v>6</v>
      </c>
      <c r="D117" s="21"/>
      <c r="E117" s="21"/>
      <c r="F117" s="21"/>
      <c r="G117" s="21"/>
      <c r="H117" s="21"/>
      <c r="I117" s="21">
        <v>2.3148148148148149E-4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2:20" ht="15" customHeight="1" x14ac:dyDescent="0.3">
      <c r="B118" s="19" t="s">
        <v>157</v>
      </c>
      <c r="C118" s="20" t="s">
        <v>5</v>
      </c>
      <c r="D118" s="21"/>
      <c r="E118" s="21"/>
      <c r="F118" s="21"/>
      <c r="G118" s="21"/>
      <c r="H118" s="21"/>
      <c r="I118" s="21">
        <v>6.9444444444444444E-5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2:20" ht="15" customHeight="1" x14ac:dyDescent="0.3">
      <c r="B119" s="19" t="s">
        <v>158</v>
      </c>
      <c r="C119" s="20" t="s">
        <v>5</v>
      </c>
      <c r="D119" s="21"/>
      <c r="E119" s="21"/>
      <c r="F119" s="21"/>
      <c r="G119" s="21"/>
      <c r="H119" s="21"/>
      <c r="I119" s="21">
        <v>5.7870370370370373E-5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2:20" ht="15" customHeight="1" x14ac:dyDescent="0.3">
      <c r="B120" s="19" t="s">
        <v>159</v>
      </c>
      <c r="C120" s="20" t="s">
        <v>6</v>
      </c>
      <c r="D120" s="21"/>
      <c r="E120" s="21"/>
      <c r="F120" s="21"/>
      <c r="G120" s="21"/>
      <c r="H120" s="21"/>
      <c r="I120" s="21">
        <v>1.3888888888888889E-4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2:20" ht="15" customHeight="1" x14ac:dyDescent="0.3">
      <c r="B121" s="19" t="s">
        <v>372</v>
      </c>
      <c r="C121" s="20" t="s">
        <v>6</v>
      </c>
      <c r="D121" s="21"/>
      <c r="E121" s="21"/>
      <c r="F121" s="21"/>
      <c r="G121" s="21"/>
      <c r="H121" s="21"/>
      <c r="I121" s="21">
        <v>2.199074074074074E-4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2:20" ht="15" customHeight="1" x14ac:dyDescent="0.3">
      <c r="B122" s="19" t="s">
        <v>160</v>
      </c>
      <c r="C122" s="20" t="s">
        <v>5</v>
      </c>
      <c r="D122" s="21"/>
      <c r="E122" s="21"/>
      <c r="F122" s="21"/>
      <c r="G122" s="21"/>
      <c r="H122" s="21"/>
      <c r="I122" s="21">
        <v>4.6296296296296294E-5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2:20" ht="15" customHeight="1" x14ac:dyDescent="0.3">
      <c r="B123" s="19" t="s">
        <v>161</v>
      </c>
      <c r="C123" s="20" t="s">
        <v>5</v>
      </c>
      <c r="D123" s="21"/>
      <c r="E123" s="21"/>
      <c r="F123" s="21"/>
      <c r="G123" s="21"/>
      <c r="H123" s="21"/>
      <c r="I123" s="21">
        <v>9.2592592592592588E-5</v>
      </c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2:20" ht="15" customHeight="1" x14ac:dyDescent="0.3">
      <c r="B124" s="19" t="s">
        <v>373</v>
      </c>
      <c r="C124" s="20" t="s">
        <v>5</v>
      </c>
      <c r="D124" s="21"/>
      <c r="E124" s="21"/>
      <c r="F124" s="21"/>
      <c r="G124" s="21"/>
      <c r="H124" s="21"/>
      <c r="I124" s="21">
        <v>6.9444444444444444E-5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2:20" ht="15" customHeight="1" x14ac:dyDescent="0.3">
      <c r="B125" s="19" t="s">
        <v>162</v>
      </c>
      <c r="C125" s="20" t="s">
        <v>5</v>
      </c>
      <c r="D125" s="21"/>
      <c r="E125" s="21"/>
      <c r="F125" s="21"/>
      <c r="G125" s="21"/>
      <c r="H125" s="21"/>
      <c r="I125" s="21">
        <v>6.9444444444444444E-5</v>
      </c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2:20" ht="15" customHeight="1" x14ac:dyDescent="0.3">
      <c r="B126" s="19" t="s">
        <v>165</v>
      </c>
      <c r="C126" s="20" t="s">
        <v>5</v>
      </c>
      <c r="D126" s="21"/>
      <c r="E126" s="21"/>
      <c r="F126" s="21"/>
      <c r="G126" s="21"/>
      <c r="H126" s="21"/>
      <c r="I126" s="21">
        <v>2.4305555555555555E-4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2:20" ht="15" customHeight="1" x14ac:dyDescent="0.3">
      <c r="B127" s="19" t="s">
        <v>166</v>
      </c>
      <c r="C127" s="20" t="s">
        <v>6</v>
      </c>
      <c r="D127" s="21"/>
      <c r="E127" s="21"/>
      <c r="F127" s="21"/>
      <c r="G127" s="21"/>
      <c r="H127" s="21"/>
      <c r="I127" s="21">
        <v>1.3888888888888889E-4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2:20" ht="15" customHeight="1" x14ac:dyDescent="0.3">
      <c r="B128" s="19" t="s">
        <v>374</v>
      </c>
      <c r="C128" s="20" t="s">
        <v>6</v>
      </c>
      <c r="D128" s="21"/>
      <c r="E128" s="21"/>
      <c r="F128" s="21"/>
      <c r="G128" s="21"/>
      <c r="H128" s="21"/>
      <c r="I128" s="21">
        <v>9.2592592592592588E-5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2:20" ht="15" customHeight="1" x14ac:dyDescent="0.3">
      <c r="B129" s="19" t="s">
        <v>167</v>
      </c>
      <c r="C129" s="20" t="s">
        <v>6</v>
      </c>
      <c r="D129" s="21"/>
      <c r="E129" s="21"/>
      <c r="F129" s="21"/>
      <c r="G129" s="21"/>
      <c r="H129" s="21"/>
      <c r="I129" s="21">
        <v>2.3148148148148149E-4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2:20" ht="15" customHeight="1" x14ac:dyDescent="0.3">
      <c r="B130" s="19" t="s">
        <v>168</v>
      </c>
      <c r="C130" s="20" t="s">
        <v>6</v>
      </c>
      <c r="D130" s="21"/>
      <c r="E130" s="21"/>
      <c r="F130" s="21"/>
      <c r="G130" s="21"/>
      <c r="H130" s="21"/>
      <c r="I130" s="21">
        <v>6.9444444444444444E-5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2:20" ht="15" customHeight="1" x14ac:dyDescent="0.3">
      <c r="B131" s="19" t="s">
        <v>171</v>
      </c>
      <c r="C131" s="20" t="s">
        <v>5</v>
      </c>
      <c r="D131" s="21"/>
      <c r="E131" s="21"/>
      <c r="F131" s="21"/>
      <c r="G131" s="21"/>
      <c r="H131" s="21"/>
      <c r="I131" s="21">
        <v>9.2592592592592588E-5</v>
      </c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2:20" ht="15" customHeight="1" x14ac:dyDescent="0.3">
      <c r="B132" s="19" t="s">
        <v>172</v>
      </c>
      <c r="C132" s="20" t="s">
        <v>5</v>
      </c>
      <c r="D132" s="21"/>
      <c r="E132" s="21"/>
      <c r="F132" s="21"/>
      <c r="G132" s="21"/>
      <c r="H132" s="21"/>
      <c r="I132" s="21">
        <v>6.9444444444444444E-5</v>
      </c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2:20" ht="15" customHeight="1" x14ac:dyDescent="0.3">
      <c r="B133" s="19" t="s">
        <v>375</v>
      </c>
      <c r="C133" s="20" t="s">
        <v>6</v>
      </c>
      <c r="D133" s="21"/>
      <c r="E133" s="21"/>
      <c r="F133" s="21"/>
      <c r="G133" s="21"/>
      <c r="H133" s="21"/>
      <c r="I133" s="21">
        <v>6.5972222222222224E-4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2:20" ht="15" customHeight="1" x14ac:dyDescent="0.3">
      <c r="B134" s="19" t="s">
        <v>173</v>
      </c>
      <c r="C134" s="20" t="s">
        <v>5</v>
      </c>
      <c r="D134" s="21"/>
      <c r="E134" s="21"/>
      <c r="F134" s="21"/>
      <c r="G134" s="21"/>
      <c r="H134" s="21"/>
      <c r="I134" s="21">
        <v>9.2592592592592588E-5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2:20" ht="15" customHeight="1" x14ac:dyDescent="0.3">
      <c r="B135" s="19"/>
      <c r="C135" s="20" t="s">
        <v>5</v>
      </c>
      <c r="D135" s="21"/>
      <c r="E135" s="21"/>
      <c r="F135" s="21"/>
      <c r="G135" s="21"/>
      <c r="H135" s="21"/>
      <c r="I135" s="21"/>
      <c r="J135" s="21">
        <v>4.6296296296296294E-5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2:20" ht="15" customHeight="1" x14ac:dyDescent="0.3">
      <c r="B136" s="19"/>
      <c r="C136" s="20" t="s">
        <v>6</v>
      </c>
      <c r="D136" s="21"/>
      <c r="E136" s="21"/>
      <c r="F136" s="21"/>
      <c r="G136" s="21"/>
      <c r="H136" s="21"/>
      <c r="I136" s="21"/>
      <c r="J136" s="21">
        <v>9.2592592592592588E-5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2:20" ht="15" customHeight="1" x14ac:dyDescent="0.3">
      <c r="B137" s="19"/>
      <c r="C137" s="20" t="s">
        <v>6</v>
      </c>
      <c r="D137" s="21"/>
      <c r="E137" s="21"/>
      <c r="F137" s="21"/>
      <c r="G137" s="21"/>
      <c r="H137" s="21"/>
      <c r="I137" s="21"/>
      <c r="J137" s="21">
        <v>1.3888888888888889E-4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2:20" ht="15" customHeight="1" x14ac:dyDescent="0.3">
      <c r="B138" s="19"/>
      <c r="C138" s="20" t="s">
        <v>6</v>
      </c>
      <c r="D138" s="21"/>
      <c r="E138" s="21"/>
      <c r="F138" s="21"/>
      <c r="G138" s="21"/>
      <c r="H138" s="21"/>
      <c r="I138" s="21"/>
      <c r="J138" s="21">
        <v>2.3148148148148149E-4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2:20" ht="15" customHeight="1" x14ac:dyDescent="0.3">
      <c r="B139" s="19"/>
      <c r="C139" s="20" t="s">
        <v>5</v>
      </c>
      <c r="D139" s="21"/>
      <c r="E139" s="21"/>
      <c r="F139" s="21"/>
      <c r="G139" s="21"/>
      <c r="H139" s="21"/>
      <c r="I139" s="21"/>
      <c r="J139" s="21">
        <v>6.9444444444444444E-5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2:20" ht="15" customHeight="1" x14ac:dyDescent="0.3">
      <c r="B140" s="19"/>
      <c r="C140" s="20" t="s">
        <v>5</v>
      </c>
      <c r="D140" s="21"/>
      <c r="E140" s="21"/>
      <c r="F140" s="21"/>
      <c r="G140" s="21"/>
      <c r="H140" s="21"/>
      <c r="I140" s="21"/>
      <c r="J140" s="21">
        <v>5.7870370370370373E-5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2:20" ht="15" customHeight="1" x14ac:dyDescent="0.3">
      <c r="B141" s="19"/>
      <c r="C141" s="20" t="s">
        <v>6</v>
      </c>
      <c r="D141" s="21"/>
      <c r="E141" s="21"/>
      <c r="F141" s="21"/>
      <c r="G141" s="21"/>
      <c r="H141" s="21"/>
      <c r="I141" s="21"/>
      <c r="J141" s="21">
        <v>1.3888888888888889E-4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2:20" ht="15" customHeight="1" x14ac:dyDescent="0.3">
      <c r="B142" s="19"/>
      <c r="C142" s="20" t="s">
        <v>6</v>
      </c>
      <c r="D142" s="21"/>
      <c r="E142" s="21"/>
      <c r="F142" s="21"/>
      <c r="G142" s="21"/>
      <c r="H142" s="21"/>
      <c r="I142" s="21"/>
      <c r="J142" s="21">
        <v>2.199074074074074E-4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2:20" ht="15" customHeight="1" x14ac:dyDescent="0.3">
      <c r="B143" s="19"/>
      <c r="C143" s="20" t="s">
        <v>5</v>
      </c>
      <c r="D143" s="21"/>
      <c r="E143" s="21"/>
      <c r="F143" s="21"/>
      <c r="G143" s="21"/>
      <c r="H143" s="21"/>
      <c r="I143" s="21"/>
      <c r="J143" s="21">
        <v>4.6296296296296294E-5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2:20" ht="15" customHeight="1" x14ac:dyDescent="0.3">
      <c r="B144" s="19"/>
      <c r="C144" s="20" t="s">
        <v>5</v>
      </c>
      <c r="D144" s="21"/>
      <c r="E144" s="21"/>
      <c r="F144" s="21"/>
      <c r="G144" s="21"/>
      <c r="H144" s="21"/>
      <c r="I144" s="21"/>
      <c r="J144" s="21">
        <v>9.2592592592592588E-5</v>
      </c>
      <c r="K144" s="21"/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2:20" ht="15" customHeight="1" x14ac:dyDescent="0.3">
      <c r="B145" s="19"/>
      <c r="C145" s="20" t="s">
        <v>5</v>
      </c>
      <c r="D145" s="21"/>
      <c r="E145" s="21"/>
      <c r="F145" s="21"/>
      <c r="G145" s="21"/>
      <c r="H145" s="21"/>
      <c r="I145" s="21"/>
      <c r="J145" s="21">
        <v>6.9444444444444444E-5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2"/>
    </row>
    <row r="146" spans="2:20" ht="15" customHeight="1" x14ac:dyDescent="0.3">
      <c r="B146" s="19"/>
      <c r="C146" s="20" t="s">
        <v>5</v>
      </c>
      <c r="D146" s="21"/>
      <c r="E146" s="21"/>
      <c r="F146" s="21"/>
      <c r="G146" s="21"/>
      <c r="H146" s="21"/>
      <c r="I146" s="21"/>
      <c r="J146" s="21">
        <v>6.9444444444444444E-5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2"/>
    </row>
    <row r="147" spans="2:20" ht="15" customHeight="1" x14ac:dyDescent="0.3">
      <c r="B147" s="19"/>
      <c r="C147" s="20" t="s">
        <v>5</v>
      </c>
      <c r="D147" s="21"/>
      <c r="E147" s="21"/>
      <c r="F147" s="21"/>
      <c r="G147" s="21"/>
      <c r="H147" s="21"/>
      <c r="I147" s="21"/>
      <c r="J147" s="21">
        <v>2.4305555555555555E-4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2"/>
    </row>
    <row r="148" spans="2:20" ht="15" customHeight="1" x14ac:dyDescent="0.3">
      <c r="B148" s="19"/>
      <c r="C148" s="20" t="s">
        <v>6</v>
      </c>
      <c r="D148" s="21"/>
      <c r="E148" s="21"/>
      <c r="F148" s="21"/>
      <c r="G148" s="21"/>
      <c r="H148" s="21"/>
      <c r="I148" s="21"/>
      <c r="J148" s="21">
        <v>1.3888888888888889E-4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2"/>
    </row>
    <row r="149" spans="2:20" ht="15" customHeight="1" x14ac:dyDescent="0.3">
      <c r="B149" s="19"/>
      <c r="C149" s="20" t="s">
        <v>6</v>
      </c>
      <c r="D149" s="21"/>
      <c r="E149" s="21"/>
      <c r="F149" s="21"/>
      <c r="G149" s="21"/>
      <c r="H149" s="21"/>
      <c r="I149" s="21"/>
      <c r="J149" s="21">
        <v>9.2592592592592588E-5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2"/>
    </row>
    <row r="150" spans="2:20" ht="15" customHeight="1" x14ac:dyDescent="0.3">
      <c r="B150" s="19"/>
      <c r="C150" s="20" t="s">
        <v>6</v>
      </c>
      <c r="D150" s="21"/>
      <c r="E150" s="21"/>
      <c r="F150" s="21"/>
      <c r="G150" s="21"/>
      <c r="H150" s="21"/>
      <c r="I150" s="21"/>
      <c r="J150" s="21">
        <v>2.3148148148148149E-4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2"/>
    </row>
    <row r="151" spans="2:20" ht="15" customHeight="1" x14ac:dyDescent="0.3">
      <c r="B151" s="19"/>
      <c r="C151" s="20" t="s">
        <v>6</v>
      </c>
      <c r="D151" s="21"/>
      <c r="E151" s="21"/>
      <c r="F151" s="21"/>
      <c r="G151" s="21"/>
      <c r="H151" s="21"/>
      <c r="I151" s="21"/>
      <c r="J151" s="21">
        <v>6.9444444444444444E-5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2"/>
    </row>
    <row r="152" spans="2:20" ht="15" customHeight="1" x14ac:dyDescent="0.3">
      <c r="B152" s="19"/>
      <c r="C152" s="20" t="s">
        <v>5</v>
      </c>
      <c r="D152" s="21"/>
      <c r="E152" s="21"/>
      <c r="F152" s="21"/>
      <c r="G152" s="21"/>
      <c r="H152" s="21"/>
      <c r="I152" s="21"/>
      <c r="J152" s="21">
        <v>9.2592592592592588E-5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2"/>
    </row>
    <row r="153" spans="2:20" ht="15" customHeight="1" x14ac:dyDescent="0.3">
      <c r="B153" s="19"/>
      <c r="C153" s="20" t="s">
        <v>5</v>
      </c>
      <c r="D153" s="21"/>
      <c r="E153" s="21"/>
      <c r="F153" s="21"/>
      <c r="G153" s="21"/>
      <c r="H153" s="21"/>
      <c r="I153" s="21"/>
      <c r="J153" s="21">
        <v>6.9444444444444444E-5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2"/>
    </row>
    <row r="154" spans="2:20" ht="15" customHeight="1" x14ac:dyDescent="0.3">
      <c r="B154" s="19"/>
      <c r="C154" s="20" t="s">
        <v>6</v>
      </c>
      <c r="D154" s="21"/>
      <c r="E154" s="21"/>
      <c r="F154" s="21"/>
      <c r="G154" s="21"/>
      <c r="H154" s="21"/>
      <c r="I154" s="21"/>
      <c r="J154" s="21">
        <v>6.5972222222222224E-4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2"/>
    </row>
    <row r="155" spans="2:20" ht="15" customHeight="1" x14ac:dyDescent="0.3">
      <c r="B155" s="19"/>
      <c r="C155" s="20" t="s">
        <v>5</v>
      </c>
      <c r="D155" s="21"/>
      <c r="E155" s="21"/>
      <c r="F155" s="21"/>
      <c r="G155" s="21"/>
      <c r="H155" s="21"/>
      <c r="I155" s="21"/>
      <c r="J155" s="21">
        <v>9.2592592592592588E-5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2"/>
    </row>
    <row r="156" spans="2:20" ht="15" customHeight="1" x14ac:dyDescent="0.3">
      <c r="B156" s="19" t="s">
        <v>174</v>
      </c>
      <c r="C156" s="20" t="s">
        <v>5</v>
      </c>
      <c r="D156" s="21"/>
      <c r="E156" s="21"/>
      <c r="F156" s="21"/>
      <c r="G156" s="21"/>
      <c r="H156" s="21"/>
      <c r="I156" s="21"/>
      <c r="J156" s="21"/>
      <c r="K156" s="21">
        <v>4.6296296296296294E-5</v>
      </c>
      <c r="L156" s="21"/>
      <c r="M156" s="21"/>
      <c r="N156" s="21"/>
      <c r="O156" s="21"/>
      <c r="P156" s="21"/>
      <c r="Q156" s="21"/>
      <c r="R156" s="21"/>
      <c r="S156" s="21"/>
      <c r="T156" s="22"/>
    </row>
    <row r="157" spans="2:20" ht="15" customHeight="1" x14ac:dyDescent="0.3">
      <c r="B157" s="19" t="s">
        <v>175</v>
      </c>
      <c r="C157" s="20" t="s">
        <v>6</v>
      </c>
      <c r="D157" s="21"/>
      <c r="E157" s="21"/>
      <c r="F157" s="21"/>
      <c r="G157" s="21"/>
      <c r="H157" s="21"/>
      <c r="I157" s="21"/>
      <c r="J157" s="21"/>
      <c r="K157" s="21">
        <v>3.4722222222222222E-5</v>
      </c>
      <c r="L157" s="21"/>
      <c r="M157" s="21"/>
      <c r="N157" s="21"/>
      <c r="O157" s="21"/>
      <c r="P157" s="21"/>
      <c r="Q157" s="21"/>
      <c r="R157" s="21"/>
      <c r="S157" s="21"/>
      <c r="T157" s="22"/>
    </row>
    <row r="158" spans="2:20" ht="15" customHeight="1" x14ac:dyDescent="0.3">
      <c r="B158" s="19" t="s">
        <v>176</v>
      </c>
      <c r="C158" s="20" t="s">
        <v>5</v>
      </c>
      <c r="D158" s="21"/>
      <c r="E158" s="21"/>
      <c r="F158" s="21"/>
      <c r="G158" s="21"/>
      <c r="H158" s="21"/>
      <c r="I158" s="21"/>
      <c r="J158" s="21"/>
      <c r="K158" s="21">
        <v>5.7870370370370373E-5</v>
      </c>
      <c r="L158" s="21"/>
      <c r="M158" s="21"/>
      <c r="N158" s="21"/>
      <c r="O158" s="21"/>
      <c r="P158" s="21"/>
      <c r="Q158" s="21"/>
      <c r="R158" s="21"/>
      <c r="S158" s="21"/>
      <c r="T158" s="22"/>
    </row>
    <row r="159" spans="2:20" ht="15" customHeight="1" x14ac:dyDescent="0.3">
      <c r="B159" s="19" t="s">
        <v>177</v>
      </c>
      <c r="C159" s="20" t="s">
        <v>6</v>
      </c>
      <c r="D159" s="21"/>
      <c r="E159" s="21"/>
      <c r="F159" s="21"/>
      <c r="G159" s="21"/>
      <c r="H159" s="21"/>
      <c r="I159" s="21"/>
      <c r="J159" s="21"/>
      <c r="K159" s="21">
        <v>6.9444444444444444E-5</v>
      </c>
      <c r="L159" s="21"/>
      <c r="M159" s="21"/>
      <c r="N159" s="21"/>
      <c r="O159" s="21"/>
      <c r="P159" s="21"/>
      <c r="Q159" s="21"/>
      <c r="R159" s="21"/>
      <c r="S159" s="21"/>
      <c r="T159" s="22"/>
    </row>
    <row r="160" spans="2:20" ht="15" customHeight="1" x14ac:dyDescent="0.3">
      <c r="B160" s="19" t="s">
        <v>178</v>
      </c>
      <c r="C160" s="20" t="s">
        <v>5</v>
      </c>
      <c r="D160" s="21"/>
      <c r="E160" s="21"/>
      <c r="F160" s="21"/>
      <c r="G160" s="21"/>
      <c r="H160" s="21"/>
      <c r="I160" s="21"/>
      <c r="J160" s="21"/>
      <c r="K160" s="21">
        <v>9.2592592592592588E-5</v>
      </c>
      <c r="L160" s="21"/>
      <c r="M160" s="21"/>
      <c r="N160" s="21"/>
      <c r="O160" s="21"/>
      <c r="P160" s="21"/>
      <c r="Q160" s="21"/>
      <c r="R160" s="21"/>
      <c r="S160" s="21"/>
      <c r="T160" s="22"/>
    </row>
    <row r="161" spans="2:20" ht="15" customHeight="1" x14ac:dyDescent="0.3">
      <c r="B161" s="19" t="s">
        <v>179</v>
      </c>
      <c r="C161" s="20" t="s">
        <v>6</v>
      </c>
      <c r="D161" s="21"/>
      <c r="E161" s="21"/>
      <c r="F161" s="21"/>
      <c r="G161" s="21"/>
      <c r="H161" s="21"/>
      <c r="I161" s="21"/>
      <c r="J161" s="21"/>
      <c r="K161" s="21">
        <v>9.2592592592592588E-5</v>
      </c>
      <c r="L161" s="21"/>
      <c r="M161" s="21"/>
      <c r="N161" s="21"/>
      <c r="O161" s="21"/>
      <c r="P161" s="21"/>
      <c r="Q161" s="21"/>
      <c r="R161" s="21"/>
      <c r="S161" s="21"/>
      <c r="T161" s="22"/>
    </row>
    <row r="162" spans="2:20" ht="15" customHeight="1" x14ac:dyDescent="0.3">
      <c r="B162" s="19" t="s">
        <v>180</v>
      </c>
      <c r="C162" s="20" t="s">
        <v>5</v>
      </c>
      <c r="D162" s="21"/>
      <c r="E162" s="21"/>
      <c r="F162" s="21"/>
      <c r="G162" s="21"/>
      <c r="H162" s="21"/>
      <c r="I162" s="21"/>
      <c r="J162" s="21"/>
      <c r="K162" s="21">
        <v>8.1018518518518516E-5</v>
      </c>
      <c r="L162" s="21"/>
      <c r="M162" s="21"/>
      <c r="N162" s="21"/>
      <c r="O162" s="21"/>
      <c r="P162" s="21"/>
      <c r="Q162" s="21"/>
      <c r="R162" s="21"/>
      <c r="S162" s="21"/>
      <c r="T162" s="22"/>
    </row>
    <row r="163" spans="2:20" ht="15" customHeight="1" x14ac:dyDescent="0.3">
      <c r="B163" s="19" t="s">
        <v>181</v>
      </c>
      <c r="C163" s="20" t="s">
        <v>6</v>
      </c>
      <c r="D163" s="21"/>
      <c r="E163" s="21"/>
      <c r="F163" s="21"/>
      <c r="G163" s="21"/>
      <c r="H163" s="21"/>
      <c r="I163" s="21"/>
      <c r="J163" s="21"/>
      <c r="K163" s="21">
        <v>3.7037037037037035E-4</v>
      </c>
      <c r="L163" s="21"/>
      <c r="M163" s="21"/>
      <c r="N163" s="21"/>
      <c r="O163" s="21"/>
      <c r="P163" s="21"/>
      <c r="Q163" s="21"/>
      <c r="R163" s="21"/>
      <c r="S163" s="21"/>
      <c r="T163" s="22"/>
    </row>
    <row r="164" spans="2:20" ht="15" customHeight="1" x14ac:dyDescent="0.3">
      <c r="B164" s="19" t="s">
        <v>182</v>
      </c>
      <c r="C164" s="20" t="s">
        <v>5</v>
      </c>
      <c r="D164" s="21"/>
      <c r="E164" s="21"/>
      <c r="F164" s="21"/>
      <c r="G164" s="21"/>
      <c r="H164" s="21"/>
      <c r="I164" s="21"/>
      <c r="J164" s="21"/>
      <c r="K164" s="21">
        <v>6.9444444444444444E-5</v>
      </c>
      <c r="L164" s="21"/>
      <c r="M164" s="21"/>
      <c r="N164" s="21"/>
      <c r="O164" s="21"/>
      <c r="P164" s="21"/>
      <c r="Q164" s="21"/>
      <c r="R164" s="21"/>
      <c r="S164" s="21"/>
      <c r="T164" s="22"/>
    </row>
    <row r="165" spans="2:20" ht="15" customHeight="1" x14ac:dyDescent="0.3">
      <c r="B165" s="19" t="s">
        <v>183</v>
      </c>
      <c r="C165" s="20" t="s">
        <v>6</v>
      </c>
      <c r="D165" s="21"/>
      <c r="E165" s="21"/>
      <c r="F165" s="21"/>
      <c r="G165" s="21"/>
      <c r="H165" s="21"/>
      <c r="I165" s="21"/>
      <c r="J165" s="21"/>
      <c r="K165" s="21">
        <v>9.2592592592592588E-5</v>
      </c>
      <c r="L165" s="21"/>
      <c r="M165" s="21"/>
      <c r="N165" s="21"/>
      <c r="O165" s="21"/>
      <c r="P165" s="21"/>
      <c r="Q165" s="21"/>
      <c r="R165" s="21"/>
      <c r="S165" s="21"/>
      <c r="T165" s="22"/>
    </row>
    <row r="166" spans="2:20" ht="15" customHeight="1" x14ac:dyDescent="0.3">
      <c r="B166" s="19" t="s">
        <v>184</v>
      </c>
      <c r="C166" s="20" t="s">
        <v>5</v>
      </c>
      <c r="D166" s="21"/>
      <c r="E166" s="21"/>
      <c r="F166" s="21"/>
      <c r="G166" s="21"/>
      <c r="H166" s="21"/>
      <c r="I166" s="21"/>
      <c r="J166" s="21"/>
      <c r="K166" s="21">
        <v>3.4722222222222222E-5</v>
      </c>
      <c r="L166" s="21"/>
      <c r="M166" s="21"/>
      <c r="N166" s="21"/>
      <c r="O166" s="21"/>
      <c r="P166" s="21"/>
      <c r="Q166" s="21"/>
      <c r="R166" s="21"/>
      <c r="S166" s="21"/>
      <c r="T166" s="22"/>
    </row>
    <row r="167" spans="2:20" ht="15" customHeight="1" x14ac:dyDescent="0.3">
      <c r="B167" s="19" t="s">
        <v>185</v>
      </c>
      <c r="C167" s="20" t="s">
        <v>6</v>
      </c>
      <c r="D167" s="21"/>
      <c r="E167" s="21"/>
      <c r="F167" s="21"/>
      <c r="G167" s="21"/>
      <c r="H167" s="21"/>
      <c r="I167" s="21"/>
      <c r="J167" s="21"/>
      <c r="K167" s="21">
        <v>4.1666666666666669E-4</v>
      </c>
      <c r="L167" s="21"/>
      <c r="M167" s="21"/>
      <c r="N167" s="21"/>
      <c r="O167" s="21"/>
      <c r="P167" s="21"/>
      <c r="Q167" s="21"/>
      <c r="R167" s="21"/>
      <c r="S167" s="21"/>
      <c r="T167" s="22"/>
    </row>
    <row r="168" spans="2:20" ht="15" customHeight="1" x14ac:dyDescent="0.3">
      <c r="B168" s="19" t="s">
        <v>188</v>
      </c>
      <c r="C168" s="20" t="s">
        <v>5</v>
      </c>
      <c r="D168" s="21"/>
      <c r="E168" s="21"/>
      <c r="F168" s="21"/>
      <c r="G168" s="21"/>
      <c r="H168" s="21"/>
      <c r="I168" s="21"/>
      <c r="J168" s="21"/>
      <c r="K168" s="21">
        <v>9.2592592592592588E-5</v>
      </c>
      <c r="L168" s="21"/>
      <c r="M168" s="21"/>
      <c r="N168" s="21"/>
      <c r="O168" s="21"/>
      <c r="P168" s="21"/>
      <c r="Q168" s="21"/>
      <c r="R168" s="21"/>
      <c r="S168" s="21"/>
      <c r="T168" s="22"/>
    </row>
    <row r="169" spans="2:20" ht="15" customHeight="1" x14ac:dyDescent="0.3">
      <c r="B169" s="19" t="s">
        <v>189</v>
      </c>
      <c r="C169" s="20" t="s">
        <v>6</v>
      </c>
      <c r="D169" s="21"/>
      <c r="E169" s="21"/>
      <c r="F169" s="21"/>
      <c r="G169" s="21"/>
      <c r="H169" s="21"/>
      <c r="I169" s="21"/>
      <c r="J169" s="21"/>
      <c r="K169" s="21">
        <v>3.7037037037037035E-4</v>
      </c>
      <c r="L169" s="21"/>
      <c r="M169" s="21"/>
      <c r="N169" s="21"/>
      <c r="O169" s="21"/>
      <c r="P169" s="21"/>
      <c r="Q169" s="21"/>
      <c r="R169" s="21"/>
      <c r="S169" s="21"/>
      <c r="T169" s="22"/>
    </row>
    <row r="170" spans="2:20" ht="15" customHeight="1" x14ac:dyDescent="0.3">
      <c r="B170" s="19" t="s">
        <v>190</v>
      </c>
      <c r="C170" s="20" t="s">
        <v>5</v>
      </c>
      <c r="D170" s="21"/>
      <c r="E170" s="21"/>
      <c r="F170" s="21"/>
      <c r="G170" s="21"/>
      <c r="H170" s="21"/>
      <c r="I170" s="21"/>
      <c r="J170" s="21"/>
      <c r="K170" s="21">
        <v>9.2592592592592588E-5</v>
      </c>
      <c r="L170" s="21"/>
      <c r="M170" s="21"/>
      <c r="N170" s="21"/>
      <c r="O170" s="21"/>
      <c r="P170" s="21"/>
      <c r="Q170" s="21"/>
      <c r="R170" s="21"/>
      <c r="S170" s="21"/>
      <c r="T170" s="22"/>
    </row>
    <row r="171" spans="2:20" ht="15" customHeight="1" x14ac:dyDescent="0.3">
      <c r="B171" s="19" t="s">
        <v>191</v>
      </c>
      <c r="C171" s="20" t="s">
        <v>6</v>
      </c>
      <c r="D171" s="21"/>
      <c r="E171" s="21"/>
      <c r="F171" s="21"/>
      <c r="G171" s="21"/>
      <c r="H171" s="21"/>
      <c r="I171" s="21"/>
      <c r="J171" s="21"/>
      <c r="K171" s="21">
        <v>3.2407407407407406E-4</v>
      </c>
      <c r="L171" s="21"/>
      <c r="M171" s="21"/>
      <c r="N171" s="21"/>
      <c r="O171" s="21"/>
      <c r="P171" s="21"/>
      <c r="Q171" s="21"/>
      <c r="R171" s="21"/>
      <c r="S171" s="21"/>
      <c r="T171" s="22"/>
    </row>
    <row r="172" spans="2:20" ht="15" customHeight="1" x14ac:dyDescent="0.3">
      <c r="B172" s="19" t="s">
        <v>174</v>
      </c>
      <c r="C172" s="20" t="s">
        <v>5</v>
      </c>
      <c r="D172" s="21"/>
      <c r="E172" s="21"/>
      <c r="F172" s="21"/>
      <c r="G172" s="21"/>
      <c r="H172" s="21"/>
      <c r="I172" s="21"/>
      <c r="J172" s="21"/>
      <c r="K172" s="21">
        <v>6.9444444444444444E-5</v>
      </c>
      <c r="L172" s="21"/>
      <c r="M172" s="21"/>
      <c r="N172" s="21"/>
      <c r="O172" s="21"/>
      <c r="P172" s="21"/>
      <c r="Q172" s="21"/>
      <c r="R172" s="21"/>
      <c r="S172" s="21"/>
      <c r="T172" s="22"/>
    </row>
    <row r="173" spans="2:20" ht="15" customHeight="1" x14ac:dyDescent="0.3">
      <c r="B173" s="19" t="s">
        <v>194</v>
      </c>
      <c r="C173" s="20" t="s">
        <v>6</v>
      </c>
      <c r="D173" s="21"/>
      <c r="E173" s="21"/>
      <c r="F173" s="21"/>
      <c r="G173" s="21"/>
      <c r="H173" s="21"/>
      <c r="I173" s="21"/>
      <c r="J173" s="21"/>
      <c r="K173" s="21">
        <v>1.0416666666666667E-4</v>
      </c>
      <c r="L173" s="21"/>
      <c r="M173" s="21"/>
      <c r="N173" s="21"/>
      <c r="O173" s="21"/>
      <c r="P173" s="21"/>
      <c r="Q173" s="21"/>
      <c r="R173" s="21"/>
      <c r="S173" s="21"/>
      <c r="T173" s="22"/>
    </row>
    <row r="174" spans="2:20" ht="15" customHeight="1" x14ac:dyDescent="0.3">
      <c r="B174" s="19" t="s">
        <v>195</v>
      </c>
      <c r="C174" s="20" t="s">
        <v>5</v>
      </c>
      <c r="D174" s="21"/>
      <c r="E174" s="21"/>
      <c r="F174" s="21"/>
      <c r="G174" s="21"/>
      <c r="H174" s="21"/>
      <c r="I174" s="21"/>
      <c r="J174" s="21"/>
      <c r="K174" s="21">
        <v>9.2592592592592588E-5</v>
      </c>
      <c r="L174" s="21"/>
      <c r="M174" s="21"/>
      <c r="N174" s="21"/>
      <c r="O174" s="21"/>
      <c r="P174" s="21"/>
      <c r="Q174" s="21"/>
      <c r="R174" s="21"/>
      <c r="S174" s="21"/>
      <c r="T174" s="22"/>
    </row>
    <row r="175" spans="2:20" ht="15" customHeight="1" x14ac:dyDescent="0.3">
      <c r="B175" s="19" t="s">
        <v>196</v>
      </c>
      <c r="C175" s="20" t="s">
        <v>6</v>
      </c>
      <c r="D175" s="21"/>
      <c r="E175" s="21"/>
      <c r="F175" s="21"/>
      <c r="G175" s="21"/>
      <c r="H175" s="21"/>
      <c r="I175" s="21"/>
      <c r="J175" s="21"/>
      <c r="K175" s="21">
        <v>1.3888888888888889E-4</v>
      </c>
      <c r="L175" s="21"/>
      <c r="M175" s="21"/>
      <c r="N175" s="21"/>
      <c r="O175" s="21"/>
      <c r="P175" s="21"/>
      <c r="Q175" s="21"/>
      <c r="R175" s="21"/>
      <c r="S175" s="21"/>
      <c r="T175" s="22"/>
    </row>
    <row r="176" spans="2:20" ht="15" customHeight="1" x14ac:dyDescent="0.3">
      <c r="B176" s="19" t="s">
        <v>197</v>
      </c>
      <c r="C176" s="20" t="s">
        <v>6</v>
      </c>
      <c r="D176" s="21"/>
      <c r="E176" s="21"/>
      <c r="F176" s="21"/>
      <c r="G176" s="21"/>
      <c r="H176" s="21"/>
      <c r="I176" s="21"/>
      <c r="J176" s="21"/>
      <c r="K176" s="21">
        <v>3.2407407407407406E-4</v>
      </c>
      <c r="L176" s="21"/>
      <c r="M176" s="21"/>
      <c r="N176" s="21"/>
      <c r="O176" s="21"/>
      <c r="P176" s="21"/>
      <c r="Q176" s="21"/>
      <c r="R176" s="21"/>
      <c r="S176" s="21"/>
      <c r="T176" s="22"/>
    </row>
    <row r="177" spans="2:20" ht="15" customHeight="1" x14ac:dyDescent="0.3">
      <c r="B177" s="19" t="s">
        <v>376</v>
      </c>
      <c r="C177" s="20" t="s">
        <v>5</v>
      </c>
      <c r="D177" s="21"/>
      <c r="E177" s="21"/>
      <c r="F177" s="21"/>
      <c r="G177" s="21"/>
      <c r="H177" s="21"/>
      <c r="I177" s="21"/>
      <c r="J177" s="21"/>
      <c r="K177" s="21">
        <v>4.6296296296296294E-5</v>
      </c>
      <c r="L177" s="21"/>
      <c r="M177" s="21"/>
      <c r="N177" s="21"/>
      <c r="O177" s="21"/>
      <c r="P177" s="21"/>
      <c r="Q177" s="21"/>
      <c r="R177" s="21"/>
      <c r="S177" s="21"/>
      <c r="T177" s="22"/>
    </row>
    <row r="178" spans="2:20" ht="15" customHeight="1" x14ac:dyDescent="0.3">
      <c r="B178" s="19" t="s">
        <v>377</v>
      </c>
      <c r="C178" s="20" t="s">
        <v>6</v>
      </c>
      <c r="D178" s="21"/>
      <c r="E178" s="21"/>
      <c r="F178" s="21"/>
      <c r="G178" s="21"/>
      <c r="H178" s="21"/>
      <c r="I178" s="21"/>
      <c r="J178" s="21"/>
      <c r="K178" s="21">
        <v>1.3888888888888889E-4</v>
      </c>
      <c r="L178" s="21"/>
      <c r="M178" s="21"/>
      <c r="N178" s="21"/>
      <c r="O178" s="21"/>
      <c r="P178" s="21"/>
      <c r="Q178" s="21"/>
      <c r="R178" s="21"/>
      <c r="S178" s="21"/>
      <c r="T178" s="22"/>
    </row>
    <row r="179" spans="2:20" ht="15" customHeight="1" x14ac:dyDescent="0.3">
      <c r="B179" s="19" t="s">
        <v>378</v>
      </c>
      <c r="C179" s="20" t="s">
        <v>5</v>
      </c>
      <c r="D179" s="21"/>
      <c r="E179" s="21"/>
      <c r="F179" s="21"/>
      <c r="G179" s="21"/>
      <c r="H179" s="21"/>
      <c r="I179" s="21"/>
      <c r="J179" s="21"/>
      <c r="K179" s="21">
        <v>6.9444444444444444E-5</v>
      </c>
      <c r="L179" s="21"/>
      <c r="M179" s="21"/>
      <c r="N179" s="21"/>
      <c r="O179" s="21"/>
      <c r="P179" s="21"/>
      <c r="Q179" s="21"/>
      <c r="R179" s="21"/>
      <c r="S179" s="21"/>
      <c r="T179" s="22"/>
    </row>
    <row r="180" spans="2:20" ht="15" customHeight="1" x14ac:dyDescent="0.3">
      <c r="B180" s="19" t="s">
        <v>379</v>
      </c>
      <c r="C180" s="20" t="s">
        <v>6</v>
      </c>
      <c r="D180" s="21"/>
      <c r="E180" s="21"/>
      <c r="F180" s="21"/>
      <c r="G180" s="21"/>
      <c r="H180" s="21"/>
      <c r="I180" s="21"/>
      <c r="J180" s="21"/>
      <c r="K180" s="21">
        <v>3.7037037037037035E-4</v>
      </c>
      <c r="L180" s="21"/>
      <c r="M180" s="21"/>
      <c r="N180" s="21"/>
      <c r="O180" s="21"/>
      <c r="P180" s="21"/>
      <c r="Q180" s="21"/>
      <c r="R180" s="21"/>
      <c r="S180" s="21"/>
      <c r="T180" s="22"/>
    </row>
    <row r="181" spans="2:20" ht="15" customHeight="1" x14ac:dyDescent="0.3">
      <c r="B181" s="19" t="s">
        <v>38</v>
      </c>
      <c r="C181" s="20" t="s">
        <v>5</v>
      </c>
      <c r="D181" s="21"/>
      <c r="E181" s="21"/>
      <c r="F181" s="21"/>
      <c r="G181" s="21"/>
      <c r="H181" s="21"/>
      <c r="I181" s="21"/>
      <c r="J181" s="21"/>
      <c r="K181" s="21">
        <v>4.6296296296296294E-5</v>
      </c>
      <c r="L181" s="21"/>
      <c r="M181" s="21"/>
      <c r="N181" s="21"/>
      <c r="O181" s="21"/>
      <c r="P181" s="21"/>
      <c r="Q181" s="21"/>
      <c r="R181" s="21"/>
      <c r="S181" s="21"/>
      <c r="T181" s="22"/>
    </row>
    <row r="182" spans="2:20" ht="15" customHeight="1" x14ac:dyDescent="0.3">
      <c r="B182" s="19"/>
      <c r="C182" s="20" t="s">
        <v>5</v>
      </c>
      <c r="D182" s="21"/>
      <c r="E182" s="21"/>
      <c r="F182" s="21"/>
      <c r="G182" s="21"/>
      <c r="H182" s="21"/>
      <c r="I182" s="21"/>
      <c r="J182" s="21"/>
      <c r="K182" s="21"/>
      <c r="L182" s="21">
        <v>4.6296296296296294E-5</v>
      </c>
      <c r="M182" s="21"/>
      <c r="N182" s="21"/>
      <c r="O182" s="21"/>
      <c r="P182" s="21"/>
      <c r="Q182" s="21"/>
      <c r="R182" s="21"/>
      <c r="S182" s="21"/>
      <c r="T182" s="22"/>
    </row>
    <row r="183" spans="2:20" ht="15" customHeight="1" x14ac:dyDescent="0.3">
      <c r="B183" s="19"/>
      <c r="C183" s="20" t="s">
        <v>6</v>
      </c>
      <c r="D183" s="21"/>
      <c r="E183" s="21"/>
      <c r="F183" s="21"/>
      <c r="G183" s="21"/>
      <c r="H183" s="21"/>
      <c r="I183" s="21"/>
      <c r="J183" s="21"/>
      <c r="K183" s="21"/>
      <c r="L183" s="21">
        <v>3.4722222222222222E-5</v>
      </c>
      <c r="M183" s="21"/>
      <c r="N183" s="21"/>
      <c r="O183" s="21"/>
      <c r="P183" s="21"/>
      <c r="Q183" s="21"/>
      <c r="R183" s="21"/>
      <c r="S183" s="21"/>
      <c r="T183" s="22"/>
    </row>
    <row r="184" spans="2:20" ht="15" customHeight="1" x14ac:dyDescent="0.3">
      <c r="B184" s="19"/>
      <c r="C184" s="20" t="s">
        <v>5</v>
      </c>
      <c r="D184" s="21"/>
      <c r="E184" s="21"/>
      <c r="F184" s="21"/>
      <c r="G184" s="21"/>
      <c r="H184" s="21"/>
      <c r="I184" s="21"/>
      <c r="J184" s="21"/>
      <c r="K184" s="21"/>
      <c r="L184" s="21">
        <v>5.7870370370370373E-5</v>
      </c>
      <c r="M184" s="21"/>
      <c r="N184" s="21"/>
      <c r="O184" s="21"/>
      <c r="P184" s="21"/>
      <c r="Q184" s="21"/>
      <c r="R184" s="21"/>
      <c r="S184" s="21"/>
      <c r="T184" s="22"/>
    </row>
    <row r="185" spans="2:20" ht="15" customHeight="1" x14ac:dyDescent="0.3">
      <c r="B185" s="19"/>
      <c r="C185" s="20" t="s">
        <v>6</v>
      </c>
      <c r="D185" s="21"/>
      <c r="E185" s="21"/>
      <c r="F185" s="21"/>
      <c r="G185" s="21"/>
      <c r="H185" s="21"/>
      <c r="I185" s="21"/>
      <c r="J185" s="21"/>
      <c r="K185" s="21"/>
      <c r="L185" s="21">
        <v>6.9444444444444444E-5</v>
      </c>
      <c r="M185" s="21"/>
      <c r="N185" s="21"/>
      <c r="O185" s="21"/>
      <c r="P185" s="21"/>
      <c r="Q185" s="21"/>
      <c r="R185" s="21"/>
      <c r="S185" s="21"/>
      <c r="T185" s="22"/>
    </row>
    <row r="186" spans="2:20" ht="15" customHeight="1" x14ac:dyDescent="0.3">
      <c r="B186" s="19"/>
      <c r="C186" s="20" t="s">
        <v>5</v>
      </c>
      <c r="D186" s="21"/>
      <c r="E186" s="21"/>
      <c r="F186" s="21"/>
      <c r="G186" s="21"/>
      <c r="H186" s="21"/>
      <c r="I186" s="21"/>
      <c r="J186" s="21"/>
      <c r="K186" s="21"/>
      <c r="L186" s="21">
        <v>9.2592592592592588E-5</v>
      </c>
      <c r="M186" s="21"/>
      <c r="N186" s="21"/>
      <c r="O186" s="21"/>
      <c r="P186" s="21"/>
      <c r="Q186" s="21"/>
      <c r="R186" s="21"/>
      <c r="S186" s="21"/>
      <c r="T186" s="22"/>
    </row>
    <row r="187" spans="2:20" ht="15" customHeight="1" x14ac:dyDescent="0.3">
      <c r="B187" s="19"/>
      <c r="C187" s="20" t="s">
        <v>6</v>
      </c>
      <c r="D187" s="21"/>
      <c r="E187" s="21"/>
      <c r="F187" s="21"/>
      <c r="G187" s="21"/>
      <c r="H187" s="21"/>
      <c r="I187" s="21"/>
      <c r="J187" s="21"/>
      <c r="K187" s="21"/>
      <c r="L187" s="21">
        <v>9.2592592592592588E-5</v>
      </c>
      <c r="M187" s="21"/>
      <c r="N187" s="21"/>
      <c r="O187" s="21"/>
      <c r="P187" s="21"/>
      <c r="Q187" s="21"/>
      <c r="R187" s="21"/>
      <c r="S187" s="21"/>
      <c r="T187" s="22"/>
    </row>
    <row r="188" spans="2:20" ht="15" customHeight="1" x14ac:dyDescent="0.3">
      <c r="B188" s="19"/>
      <c r="C188" s="20" t="s">
        <v>5</v>
      </c>
      <c r="D188" s="21"/>
      <c r="E188" s="21"/>
      <c r="F188" s="21"/>
      <c r="G188" s="21"/>
      <c r="H188" s="21"/>
      <c r="I188" s="21"/>
      <c r="J188" s="21"/>
      <c r="K188" s="21"/>
      <c r="L188" s="21">
        <v>8.1018518518518516E-5</v>
      </c>
      <c r="M188" s="21"/>
      <c r="N188" s="21"/>
      <c r="O188" s="21"/>
      <c r="P188" s="21"/>
      <c r="Q188" s="21"/>
      <c r="R188" s="21"/>
      <c r="S188" s="21"/>
      <c r="T188" s="22"/>
    </row>
    <row r="189" spans="2:20" ht="15" customHeight="1" x14ac:dyDescent="0.3">
      <c r="B189" s="19"/>
      <c r="C189" s="20" t="s">
        <v>6</v>
      </c>
      <c r="D189" s="21"/>
      <c r="E189" s="21"/>
      <c r="F189" s="21"/>
      <c r="G189" s="21"/>
      <c r="H189" s="21"/>
      <c r="I189" s="21"/>
      <c r="J189" s="21"/>
      <c r="K189" s="21"/>
      <c r="L189" s="21">
        <v>3.7037037037037035E-4</v>
      </c>
      <c r="M189" s="21"/>
      <c r="N189" s="21"/>
      <c r="O189" s="21"/>
      <c r="P189" s="21"/>
      <c r="Q189" s="21"/>
      <c r="R189" s="21"/>
      <c r="S189" s="21"/>
      <c r="T189" s="22"/>
    </row>
    <row r="190" spans="2:20" ht="15" customHeight="1" x14ac:dyDescent="0.3">
      <c r="B190" s="19"/>
      <c r="C190" s="20" t="s">
        <v>5</v>
      </c>
      <c r="D190" s="21"/>
      <c r="E190" s="21"/>
      <c r="F190" s="21"/>
      <c r="G190" s="21"/>
      <c r="H190" s="21"/>
      <c r="I190" s="21"/>
      <c r="J190" s="21"/>
      <c r="K190" s="21"/>
      <c r="L190" s="21">
        <v>6.9444444444444444E-5</v>
      </c>
      <c r="M190" s="21"/>
      <c r="N190" s="21"/>
      <c r="O190" s="21"/>
      <c r="P190" s="21"/>
      <c r="Q190" s="21"/>
      <c r="R190" s="21"/>
      <c r="S190" s="21"/>
      <c r="T190" s="22"/>
    </row>
    <row r="191" spans="2:20" ht="15" customHeight="1" x14ac:dyDescent="0.3">
      <c r="B191" s="19"/>
      <c r="C191" s="20" t="s">
        <v>6</v>
      </c>
      <c r="D191" s="21"/>
      <c r="E191" s="21"/>
      <c r="F191" s="21"/>
      <c r="G191" s="21"/>
      <c r="H191" s="21"/>
      <c r="I191" s="21"/>
      <c r="J191" s="21"/>
      <c r="K191" s="21"/>
      <c r="L191" s="21">
        <v>9.2592592592592588E-5</v>
      </c>
      <c r="M191" s="21"/>
      <c r="N191" s="21"/>
      <c r="O191" s="21"/>
      <c r="P191" s="21"/>
      <c r="Q191" s="21"/>
      <c r="R191" s="21"/>
      <c r="S191" s="21"/>
      <c r="T191" s="22"/>
    </row>
    <row r="192" spans="2:20" ht="15" customHeight="1" x14ac:dyDescent="0.3">
      <c r="B192" s="19"/>
      <c r="C192" s="20" t="s">
        <v>5</v>
      </c>
      <c r="D192" s="21"/>
      <c r="E192" s="21"/>
      <c r="F192" s="21"/>
      <c r="G192" s="21"/>
      <c r="H192" s="21"/>
      <c r="I192" s="21"/>
      <c r="J192" s="21"/>
      <c r="K192" s="21"/>
      <c r="L192" s="21">
        <v>3.4722222222222222E-5</v>
      </c>
      <c r="M192" s="21"/>
      <c r="N192" s="21"/>
      <c r="O192" s="21"/>
      <c r="P192" s="21"/>
      <c r="Q192" s="21"/>
      <c r="R192" s="21"/>
      <c r="S192" s="21"/>
      <c r="T192" s="22"/>
    </row>
    <row r="193" spans="2:20" ht="15" customHeight="1" x14ac:dyDescent="0.3">
      <c r="B193" s="19"/>
      <c r="C193" s="20" t="s">
        <v>6</v>
      </c>
      <c r="D193" s="21"/>
      <c r="E193" s="21"/>
      <c r="F193" s="21"/>
      <c r="G193" s="21"/>
      <c r="H193" s="21"/>
      <c r="I193" s="21"/>
      <c r="J193" s="21"/>
      <c r="K193" s="21"/>
      <c r="L193" s="21">
        <v>4.1666666666666669E-4</v>
      </c>
      <c r="M193" s="21"/>
      <c r="N193" s="21"/>
      <c r="O193" s="21"/>
      <c r="P193" s="21"/>
      <c r="Q193" s="21"/>
      <c r="R193" s="21"/>
      <c r="S193" s="21"/>
      <c r="T193" s="22"/>
    </row>
    <row r="194" spans="2:20" ht="15" customHeight="1" x14ac:dyDescent="0.3">
      <c r="B194" s="19"/>
      <c r="C194" s="20" t="s">
        <v>5</v>
      </c>
      <c r="D194" s="21"/>
      <c r="E194" s="21"/>
      <c r="F194" s="21"/>
      <c r="G194" s="21"/>
      <c r="H194" s="21"/>
      <c r="I194" s="21"/>
      <c r="J194" s="21"/>
      <c r="K194" s="21"/>
      <c r="L194" s="21">
        <v>9.2592592592592588E-5</v>
      </c>
      <c r="M194" s="21"/>
      <c r="N194" s="21"/>
      <c r="O194" s="21"/>
      <c r="P194" s="21"/>
      <c r="Q194" s="21"/>
      <c r="R194" s="21"/>
      <c r="S194" s="21"/>
      <c r="T194" s="22"/>
    </row>
    <row r="195" spans="2:20" ht="15" customHeight="1" x14ac:dyDescent="0.3">
      <c r="B195" s="19"/>
      <c r="C195" s="20" t="s">
        <v>6</v>
      </c>
      <c r="D195" s="21"/>
      <c r="E195" s="21"/>
      <c r="F195" s="21"/>
      <c r="G195" s="21"/>
      <c r="H195" s="21"/>
      <c r="I195" s="21"/>
      <c r="J195" s="21"/>
      <c r="K195" s="21"/>
      <c r="L195" s="21">
        <v>3.7037037037037035E-4</v>
      </c>
      <c r="M195" s="21"/>
      <c r="N195" s="21"/>
      <c r="O195" s="21"/>
      <c r="P195" s="21"/>
      <c r="Q195" s="21"/>
      <c r="R195" s="21"/>
      <c r="S195" s="21"/>
      <c r="T195" s="22"/>
    </row>
    <row r="196" spans="2:20" ht="15" customHeight="1" x14ac:dyDescent="0.3">
      <c r="B196" s="19"/>
      <c r="C196" s="20" t="s">
        <v>5</v>
      </c>
      <c r="D196" s="21"/>
      <c r="E196" s="21"/>
      <c r="F196" s="21"/>
      <c r="G196" s="21"/>
      <c r="H196" s="21"/>
      <c r="I196" s="21"/>
      <c r="J196" s="21"/>
      <c r="K196" s="21"/>
      <c r="L196" s="21">
        <v>9.2592592592592588E-5</v>
      </c>
      <c r="M196" s="21"/>
      <c r="N196" s="21"/>
      <c r="O196" s="21"/>
      <c r="P196" s="21"/>
      <c r="Q196" s="21"/>
      <c r="R196" s="21"/>
      <c r="S196" s="21"/>
      <c r="T196" s="22"/>
    </row>
    <row r="197" spans="2:20" ht="15" customHeight="1" x14ac:dyDescent="0.3">
      <c r="B197" s="19"/>
      <c r="C197" s="20" t="s">
        <v>6</v>
      </c>
      <c r="D197" s="21"/>
      <c r="E197" s="21"/>
      <c r="F197" s="21"/>
      <c r="G197" s="21"/>
      <c r="H197" s="21"/>
      <c r="I197" s="21"/>
      <c r="J197" s="21"/>
      <c r="K197" s="21"/>
      <c r="L197" s="21">
        <v>3.2407407407407406E-4</v>
      </c>
      <c r="M197" s="21"/>
      <c r="N197" s="21"/>
      <c r="O197" s="21"/>
      <c r="P197" s="21"/>
      <c r="Q197" s="21"/>
      <c r="R197" s="21"/>
      <c r="S197" s="21"/>
      <c r="T197" s="22"/>
    </row>
    <row r="198" spans="2:20" ht="15" customHeight="1" x14ac:dyDescent="0.3">
      <c r="B198" s="19"/>
      <c r="C198" s="20" t="s">
        <v>5</v>
      </c>
      <c r="D198" s="21"/>
      <c r="E198" s="21"/>
      <c r="F198" s="21"/>
      <c r="G198" s="21"/>
      <c r="H198" s="21"/>
      <c r="I198" s="21"/>
      <c r="J198" s="21"/>
      <c r="K198" s="21"/>
      <c r="L198" s="21">
        <v>6.9444444444444444E-5</v>
      </c>
      <c r="M198" s="21"/>
      <c r="N198" s="21"/>
      <c r="O198" s="21"/>
      <c r="P198" s="21"/>
      <c r="Q198" s="21"/>
      <c r="R198" s="21"/>
      <c r="S198" s="21"/>
      <c r="T198" s="22"/>
    </row>
    <row r="199" spans="2:20" ht="15" customHeight="1" x14ac:dyDescent="0.3">
      <c r="B199" s="19"/>
      <c r="C199" s="20" t="s">
        <v>6</v>
      </c>
      <c r="D199" s="21"/>
      <c r="E199" s="21"/>
      <c r="F199" s="21"/>
      <c r="G199" s="21"/>
      <c r="H199" s="21"/>
      <c r="I199" s="21"/>
      <c r="J199" s="21"/>
      <c r="K199" s="21"/>
      <c r="L199" s="21">
        <v>1.0416666666666667E-4</v>
      </c>
      <c r="M199" s="21"/>
      <c r="N199" s="21"/>
      <c r="O199" s="21"/>
      <c r="P199" s="21"/>
      <c r="Q199" s="21"/>
      <c r="R199" s="21"/>
      <c r="S199" s="21"/>
      <c r="T199" s="22"/>
    </row>
    <row r="200" spans="2:20" ht="15" customHeight="1" x14ac:dyDescent="0.3">
      <c r="B200" s="19"/>
      <c r="C200" s="20" t="s">
        <v>5</v>
      </c>
      <c r="D200" s="21"/>
      <c r="E200" s="21"/>
      <c r="F200" s="21"/>
      <c r="G200" s="21"/>
      <c r="H200" s="21"/>
      <c r="I200" s="21"/>
      <c r="J200" s="21"/>
      <c r="K200" s="21"/>
      <c r="L200" s="21">
        <v>9.2592592592592588E-5</v>
      </c>
      <c r="M200" s="21"/>
      <c r="N200" s="21"/>
      <c r="O200" s="21"/>
      <c r="P200" s="21"/>
      <c r="Q200" s="21"/>
      <c r="R200" s="21"/>
      <c r="S200" s="21"/>
      <c r="T200" s="22"/>
    </row>
    <row r="201" spans="2:20" ht="15" customHeight="1" x14ac:dyDescent="0.3">
      <c r="B201" s="19"/>
      <c r="C201" s="20" t="s">
        <v>6</v>
      </c>
      <c r="D201" s="21"/>
      <c r="E201" s="21"/>
      <c r="F201" s="21"/>
      <c r="G201" s="21"/>
      <c r="H201" s="21"/>
      <c r="I201" s="21"/>
      <c r="J201" s="21"/>
      <c r="K201" s="21"/>
      <c r="L201" s="21">
        <v>1.3888888888888889E-4</v>
      </c>
      <c r="M201" s="21"/>
      <c r="N201" s="21"/>
      <c r="O201" s="21"/>
      <c r="P201" s="21"/>
      <c r="Q201" s="21"/>
      <c r="R201" s="21"/>
      <c r="S201" s="21"/>
      <c r="T201" s="22"/>
    </row>
    <row r="202" spans="2:20" ht="15" customHeight="1" x14ac:dyDescent="0.3">
      <c r="B202" s="19"/>
      <c r="C202" s="20" t="s">
        <v>6</v>
      </c>
      <c r="D202" s="21"/>
      <c r="E202" s="21"/>
      <c r="F202" s="21"/>
      <c r="G202" s="21"/>
      <c r="H202" s="21"/>
      <c r="I202" s="21"/>
      <c r="J202" s="21"/>
      <c r="K202" s="21"/>
      <c r="L202" s="21">
        <v>3.2407407407407406E-4</v>
      </c>
      <c r="M202" s="21"/>
      <c r="N202" s="21"/>
      <c r="O202" s="21"/>
      <c r="P202" s="21"/>
      <c r="Q202" s="21"/>
      <c r="R202" s="21"/>
      <c r="S202" s="21"/>
      <c r="T202" s="22"/>
    </row>
    <row r="203" spans="2:20" ht="15" customHeight="1" x14ac:dyDescent="0.3">
      <c r="B203" s="19"/>
      <c r="C203" s="20" t="s">
        <v>5</v>
      </c>
      <c r="D203" s="21"/>
      <c r="E203" s="21"/>
      <c r="F203" s="21"/>
      <c r="G203" s="21"/>
      <c r="H203" s="21"/>
      <c r="I203" s="21"/>
      <c r="J203" s="21"/>
      <c r="K203" s="21"/>
      <c r="L203" s="21">
        <v>4.6296296296296294E-5</v>
      </c>
      <c r="M203" s="21"/>
      <c r="N203" s="21"/>
      <c r="O203" s="21"/>
      <c r="P203" s="21"/>
      <c r="Q203" s="21"/>
      <c r="R203" s="21"/>
      <c r="S203" s="21"/>
      <c r="T203" s="22"/>
    </row>
    <row r="204" spans="2:20" ht="15" customHeight="1" x14ac:dyDescent="0.3">
      <c r="B204" s="19"/>
      <c r="C204" s="20" t="s">
        <v>6</v>
      </c>
      <c r="D204" s="21"/>
      <c r="E204" s="21"/>
      <c r="F204" s="21"/>
      <c r="G204" s="21"/>
      <c r="H204" s="21"/>
      <c r="I204" s="21"/>
      <c r="J204" s="21"/>
      <c r="K204" s="21"/>
      <c r="L204" s="21">
        <v>1.3888888888888889E-4</v>
      </c>
      <c r="M204" s="21"/>
      <c r="N204" s="21"/>
      <c r="O204" s="21"/>
      <c r="P204" s="21"/>
      <c r="Q204" s="21"/>
      <c r="R204" s="21"/>
      <c r="S204" s="21"/>
      <c r="T204" s="22"/>
    </row>
    <row r="205" spans="2:20" ht="15" customHeight="1" x14ac:dyDescent="0.3">
      <c r="B205" s="19"/>
      <c r="C205" s="20" t="s">
        <v>5</v>
      </c>
      <c r="D205" s="21"/>
      <c r="E205" s="21"/>
      <c r="F205" s="21"/>
      <c r="G205" s="21"/>
      <c r="H205" s="21"/>
      <c r="I205" s="21"/>
      <c r="J205" s="21"/>
      <c r="K205" s="21"/>
      <c r="L205" s="21">
        <v>6.9444444444444444E-5</v>
      </c>
      <c r="M205" s="21"/>
      <c r="N205" s="21"/>
      <c r="O205" s="21"/>
      <c r="P205" s="21"/>
      <c r="Q205" s="21"/>
      <c r="R205" s="21"/>
      <c r="S205" s="21"/>
      <c r="T205" s="22"/>
    </row>
    <row r="206" spans="2:20" ht="15" customHeight="1" x14ac:dyDescent="0.3">
      <c r="B206" s="19"/>
      <c r="C206" s="20" t="s">
        <v>6</v>
      </c>
      <c r="D206" s="21"/>
      <c r="E206" s="21"/>
      <c r="F206" s="21"/>
      <c r="G206" s="21"/>
      <c r="H206" s="21"/>
      <c r="I206" s="21"/>
      <c r="J206" s="21"/>
      <c r="K206" s="21"/>
      <c r="L206" s="21">
        <v>3.7037037037037035E-4</v>
      </c>
      <c r="M206" s="21"/>
      <c r="N206" s="21"/>
      <c r="O206" s="21"/>
      <c r="P206" s="21"/>
      <c r="Q206" s="21"/>
      <c r="R206" s="21"/>
      <c r="S206" s="21"/>
      <c r="T206" s="22"/>
    </row>
    <row r="207" spans="2:20" ht="15" customHeight="1" x14ac:dyDescent="0.3">
      <c r="B207" s="19"/>
      <c r="C207" s="20" t="s">
        <v>5</v>
      </c>
      <c r="D207" s="21"/>
      <c r="E207" s="21"/>
      <c r="F207" s="21"/>
      <c r="G207" s="21"/>
      <c r="H207" s="21"/>
      <c r="I207" s="21"/>
      <c r="J207" s="21"/>
      <c r="K207" s="21"/>
      <c r="L207" s="21">
        <v>4.6296296296296294E-5</v>
      </c>
      <c r="M207" s="21"/>
      <c r="N207" s="21"/>
      <c r="O207" s="21"/>
      <c r="P207" s="21"/>
      <c r="Q207" s="21"/>
      <c r="R207" s="21"/>
      <c r="S207" s="21"/>
      <c r="T207" s="22"/>
    </row>
    <row r="208" spans="2:20" ht="15" customHeight="1" x14ac:dyDescent="0.3">
      <c r="B208" s="19" t="s">
        <v>380</v>
      </c>
      <c r="C208" s="20" t="s">
        <v>5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>
        <v>5.7870370370370373E-5</v>
      </c>
      <c r="N208" s="21"/>
      <c r="O208" s="21"/>
      <c r="P208" s="21"/>
      <c r="Q208" s="21"/>
      <c r="R208" s="21"/>
      <c r="S208" s="21"/>
      <c r="T208" s="22"/>
    </row>
    <row r="209" spans="2:20" ht="15" customHeight="1" x14ac:dyDescent="0.3">
      <c r="B209" s="19" t="s">
        <v>381</v>
      </c>
      <c r="C209" s="20" t="s">
        <v>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>
        <v>1.3888888888888889E-4</v>
      </c>
      <c r="N209" s="21"/>
      <c r="O209" s="21"/>
      <c r="P209" s="21"/>
      <c r="Q209" s="21"/>
      <c r="R209" s="21"/>
      <c r="S209" s="21"/>
      <c r="T209" s="22"/>
    </row>
    <row r="210" spans="2:20" ht="15" customHeight="1" x14ac:dyDescent="0.3">
      <c r="B210" s="19" t="s">
        <v>382</v>
      </c>
      <c r="C210" s="20" t="s">
        <v>5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>
        <v>5.7870370370370373E-5</v>
      </c>
      <c r="N210" s="21"/>
      <c r="O210" s="21"/>
      <c r="P210" s="21"/>
      <c r="Q210" s="21"/>
      <c r="R210" s="21"/>
      <c r="S210" s="21"/>
      <c r="T210" s="22"/>
    </row>
    <row r="211" spans="2:20" ht="15" customHeight="1" x14ac:dyDescent="0.3">
      <c r="B211" s="19" t="s">
        <v>383</v>
      </c>
      <c r="C211" s="20" t="s">
        <v>5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>
        <v>9.2592592592592588E-5</v>
      </c>
      <c r="N211" s="21"/>
      <c r="O211" s="21"/>
      <c r="P211" s="21"/>
      <c r="Q211" s="21"/>
      <c r="R211" s="21"/>
      <c r="S211" s="21"/>
      <c r="T211" s="22"/>
    </row>
    <row r="212" spans="2:20" ht="15" customHeight="1" x14ac:dyDescent="0.3">
      <c r="B212" s="19" t="s">
        <v>201</v>
      </c>
      <c r="C212" s="20" t="s">
        <v>6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>
        <v>6.5972222222222224E-4</v>
      </c>
      <c r="N212" s="21"/>
      <c r="O212" s="21"/>
      <c r="P212" s="21"/>
      <c r="Q212" s="21"/>
      <c r="R212" s="21"/>
      <c r="S212" s="21"/>
      <c r="T212" s="22"/>
    </row>
    <row r="213" spans="2:20" ht="15" customHeight="1" x14ac:dyDescent="0.3">
      <c r="B213" s="19" t="s">
        <v>202</v>
      </c>
      <c r="C213" s="20" t="s">
        <v>6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>
        <v>2.5462962962962961E-4</v>
      </c>
      <c r="N213" s="21"/>
      <c r="O213" s="21"/>
      <c r="P213" s="21"/>
      <c r="Q213" s="21"/>
      <c r="R213" s="21"/>
      <c r="S213" s="21"/>
      <c r="T213" s="22"/>
    </row>
    <row r="214" spans="2:20" ht="15" customHeight="1" x14ac:dyDescent="0.3">
      <c r="B214" s="19" t="s">
        <v>203</v>
      </c>
      <c r="C214" s="20" t="s">
        <v>5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>
        <v>1.0416666666666667E-4</v>
      </c>
      <c r="N214" s="21"/>
      <c r="O214" s="21"/>
      <c r="P214" s="21"/>
      <c r="Q214" s="21"/>
      <c r="R214" s="21"/>
      <c r="S214" s="21"/>
      <c r="T214" s="22"/>
    </row>
    <row r="215" spans="2:20" ht="15" customHeight="1" x14ac:dyDescent="0.3">
      <c r="B215" s="19" t="s">
        <v>384</v>
      </c>
      <c r="C215" s="20" t="s">
        <v>6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>
        <v>1.1574074074074075E-4</v>
      </c>
      <c r="N215" s="21"/>
      <c r="O215" s="21"/>
      <c r="P215" s="21"/>
      <c r="Q215" s="21"/>
      <c r="R215" s="21"/>
      <c r="S215" s="21"/>
      <c r="T215" s="22"/>
    </row>
    <row r="216" spans="2:20" ht="15" customHeight="1" x14ac:dyDescent="0.3">
      <c r="B216" s="19" t="s">
        <v>385</v>
      </c>
      <c r="C216" s="20" t="s">
        <v>6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>
        <v>6.9444444444444444E-5</v>
      </c>
      <c r="N216" s="21"/>
      <c r="O216" s="21"/>
      <c r="P216" s="21"/>
      <c r="Q216" s="21"/>
      <c r="R216" s="21"/>
      <c r="S216" s="21"/>
      <c r="T216" s="22"/>
    </row>
    <row r="217" spans="2:20" ht="15" customHeight="1" x14ac:dyDescent="0.3">
      <c r="B217" s="19" t="s">
        <v>386</v>
      </c>
      <c r="C217" s="20" t="s">
        <v>6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>
        <v>1.273148148148148E-4</v>
      </c>
      <c r="N217" s="21"/>
      <c r="O217" s="21"/>
      <c r="P217" s="21"/>
      <c r="Q217" s="21"/>
      <c r="R217" s="21"/>
      <c r="S217" s="21"/>
      <c r="T217" s="22"/>
    </row>
    <row r="218" spans="2:20" ht="15" customHeight="1" x14ac:dyDescent="0.3">
      <c r="B218" s="19" t="s">
        <v>387</v>
      </c>
      <c r="C218" s="20" t="s">
        <v>5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>
        <v>8.1018518518518516E-5</v>
      </c>
      <c r="N218" s="21"/>
      <c r="O218" s="21"/>
      <c r="P218" s="21"/>
      <c r="Q218" s="21"/>
      <c r="R218" s="21"/>
      <c r="S218" s="21"/>
      <c r="T218" s="22"/>
    </row>
    <row r="219" spans="2:20" ht="15" customHeight="1" x14ac:dyDescent="0.3">
      <c r="B219" s="19" t="s">
        <v>388</v>
      </c>
      <c r="C219" s="20" t="s">
        <v>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>
        <v>3.7037037037037035E-4</v>
      </c>
      <c r="N219" s="21"/>
      <c r="O219" s="21"/>
      <c r="P219" s="21"/>
      <c r="Q219" s="21"/>
      <c r="R219" s="21"/>
      <c r="S219" s="21"/>
      <c r="T219" s="22"/>
    </row>
    <row r="220" spans="2:20" ht="15" customHeight="1" x14ac:dyDescent="0.3">
      <c r="B220" s="19" t="s">
        <v>69</v>
      </c>
      <c r="C220" s="20" t="s">
        <v>5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>
        <v>1.3888888888888889E-4</v>
      </c>
      <c r="N220" s="21"/>
      <c r="O220" s="21"/>
      <c r="P220" s="21"/>
      <c r="Q220" s="21"/>
      <c r="R220" s="21"/>
      <c r="S220" s="21"/>
      <c r="T220" s="22"/>
    </row>
    <row r="221" spans="2:20" ht="15" customHeight="1" x14ac:dyDescent="0.3">
      <c r="B221" s="19" t="s">
        <v>389</v>
      </c>
      <c r="C221" s="20" t="s">
        <v>5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>
        <v>6.9444444444444444E-5</v>
      </c>
      <c r="N221" s="21"/>
      <c r="O221" s="21"/>
      <c r="P221" s="21"/>
      <c r="Q221" s="21"/>
      <c r="R221" s="21"/>
      <c r="S221" s="21"/>
      <c r="T221" s="22"/>
    </row>
    <row r="222" spans="2:20" ht="15" customHeight="1" x14ac:dyDescent="0.3">
      <c r="B222" s="19" t="s">
        <v>390</v>
      </c>
      <c r="C222" s="20" t="s">
        <v>6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>
        <v>4.6296296296296294E-5</v>
      </c>
      <c r="N222" s="21"/>
      <c r="O222" s="21"/>
      <c r="P222" s="21"/>
      <c r="Q222" s="21"/>
      <c r="R222" s="21"/>
      <c r="S222" s="21"/>
      <c r="T222" s="22"/>
    </row>
    <row r="223" spans="2:20" ht="15" customHeight="1" x14ac:dyDescent="0.3">
      <c r="B223" s="19" t="s">
        <v>391</v>
      </c>
      <c r="C223" s="20" t="s">
        <v>5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>
        <v>5.7870370370370373E-5</v>
      </c>
      <c r="N223" s="21"/>
      <c r="O223" s="21"/>
      <c r="P223" s="21"/>
      <c r="Q223" s="21"/>
      <c r="R223" s="21"/>
      <c r="S223" s="21"/>
      <c r="T223" s="22"/>
    </row>
    <row r="224" spans="2:20" ht="15" customHeight="1" x14ac:dyDescent="0.3">
      <c r="B224" s="19" t="s">
        <v>392</v>
      </c>
      <c r="C224" s="20" t="s">
        <v>6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>
        <v>1.5046296296296297E-4</v>
      </c>
      <c r="N224" s="21"/>
      <c r="O224" s="21"/>
      <c r="P224" s="21"/>
      <c r="Q224" s="21"/>
      <c r="R224" s="21"/>
      <c r="S224" s="21"/>
      <c r="T224" s="22"/>
    </row>
    <row r="225" spans="2:20" ht="15" customHeight="1" x14ac:dyDescent="0.3">
      <c r="B225" s="19" t="s">
        <v>393</v>
      </c>
      <c r="C225" s="20" t="s">
        <v>5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>
        <v>6.9444444444444444E-5</v>
      </c>
      <c r="N225" s="21"/>
      <c r="O225" s="21"/>
      <c r="P225" s="21"/>
      <c r="Q225" s="21"/>
      <c r="R225" s="21"/>
      <c r="S225" s="21"/>
      <c r="T225" s="22"/>
    </row>
    <row r="226" spans="2:20" ht="15" customHeight="1" x14ac:dyDescent="0.3">
      <c r="B226" s="19" t="s">
        <v>80</v>
      </c>
      <c r="C226" s="20" t="s">
        <v>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>
        <v>4.6296296296296294E-5</v>
      </c>
      <c r="O226" s="21">
        <v>4.6296296296296294E-5</v>
      </c>
      <c r="P226" s="21"/>
      <c r="Q226" s="21"/>
      <c r="R226" s="21"/>
      <c r="S226" s="21"/>
      <c r="T226" s="22"/>
    </row>
    <row r="227" spans="2:20" ht="15" customHeight="1" x14ac:dyDescent="0.3">
      <c r="B227" s="19" t="s">
        <v>30</v>
      </c>
      <c r="C227" s="20" t="s">
        <v>5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>
        <v>5.7870370370370373E-5</v>
      </c>
      <c r="O227" s="21">
        <v>5.7870370370370373E-5</v>
      </c>
      <c r="P227" s="21"/>
      <c r="Q227" s="21"/>
      <c r="R227" s="21"/>
      <c r="S227" s="21"/>
      <c r="T227" s="22"/>
    </row>
    <row r="228" spans="2:20" ht="15" customHeight="1" x14ac:dyDescent="0.3">
      <c r="B228" s="19" t="s">
        <v>81</v>
      </c>
      <c r="C228" s="20" t="s">
        <v>6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>
        <v>1.3888888888888889E-4</v>
      </c>
      <c r="O228" s="21">
        <v>1.3888888888888889E-4</v>
      </c>
      <c r="P228" s="21"/>
      <c r="Q228" s="21"/>
      <c r="R228" s="21"/>
      <c r="S228" s="21"/>
      <c r="T228" s="22"/>
    </row>
    <row r="229" spans="2:20" ht="15" customHeight="1" x14ac:dyDescent="0.3">
      <c r="B229" s="19" t="s">
        <v>82</v>
      </c>
      <c r="C229" s="20" t="s">
        <v>5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>
        <v>4.6296296296296294E-5</v>
      </c>
      <c r="O229" s="21">
        <v>4.6296296296296294E-5</v>
      </c>
      <c r="P229" s="21"/>
      <c r="Q229" s="21"/>
      <c r="R229" s="21"/>
      <c r="S229" s="21"/>
      <c r="T229" s="22"/>
    </row>
    <row r="230" spans="2:20" ht="15" customHeight="1" x14ac:dyDescent="0.3">
      <c r="B230" s="19" t="s">
        <v>83</v>
      </c>
      <c r="C230" s="20" t="s">
        <v>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>
        <v>4.6296296296296294E-5</v>
      </c>
      <c r="O230" s="21">
        <v>4.6296296296296294E-5</v>
      </c>
      <c r="P230" s="21"/>
      <c r="Q230" s="21"/>
      <c r="R230" s="21"/>
      <c r="S230" s="21"/>
      <c r="T230" s="22"/>
    </row>
    <row r="231" spans="2:20" ht="15" customHeight="1" x14ac:dyDescent="0.3">
      <c r="B231" s="19" t="s">
        <v>84</v>
      </c>
      <c r="C231" s="20" t="s">
        <v>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>
        <v>5.7870370370370373E-5</v>
      </c>
      <c r="O231" s="21">
        <v>5.7870370370370373E-5</v>
      </c>
      <c r="P231" s="21"/>
      <c r="Q231" s="21"/>
      <c r="R231" s="21"/>
      <c r="S231" s="21"/>
      <c r="T231" s="22"/>
    </row>
    <row r="232" spans="2:20" ht="15" customHeight="1" x14ac:dyDescent="0.3">
      <c r="B232" s="19" t="s">
        <v>85</v>
      </c>
      <c r="C232" s="20" t="s">
        <v>5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>
        <v>1.8518518518518519E-3</v>
      </c>
      <c r="O232" s="21">
        <v>1.8518518518518519E-3</v>
      </c>
      <c r="P232" s="21"/>
      <c r="Q232" s="21"/>
      <c r="R232" s="21"/>
      <c r="S232" s="21"/>
      <c r="T232" s="22"/>
    </row>
    <row r="233" spans="2:20" ht="15" customHeight="1" x14ac:dyDescent="0.3">
      <c r="B233" s="19" t="s">
        <v>86</v>
      </c>
      <c r="C233" s="20" t="s">
        <v>6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>
        <v>0</v>
      </c>
      <c r="O233" s="21">
        <v>0</v>
      </c>
      <c r="P233" s="21"/>
      <c r="Q233" s="21"/>
      <c r="R233" s="21"/>
      <c r="S233" s="21"/>
      <c r="T233" s="22"/>
    </row>
    <row r="234" spans="2:20" ht="15" customHeight="1" x14ac:dyDescent="0.3">
      <c r="B234" s="19" t="s">
        <v>87</v>
      </c>
      <c r="C234" s="20" t="s">
        <v>5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>
        <v>0</v>
      </c>
      <c r="O234" s="21">
        <v>0</v>
      </c>
      <c r="P234" s="21"/>
      <c r="Q234" s="21"/>
      <c r="R234" s="21"/>
      <c r="S234" s="21"/>
      <c r="T234" s="22"/>
    </row>
    <row r="235" spans="2:20" ht="15" customHeight="1" x14ac:dyDescent="0.3">
      <c r="B235" s="19" t="s">
        <v>394</v>
      </c>
      <c r="C235" s="20" t="s">
        <v>5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>
        <v>0</v>
      </c>
      <c r="O235" s="21">
        <v>0</v>
      </c>
      <c r="P235" s="21"/>
      <c r="Q235" s="21"/>
      <c r="R235" s="21"/>
      <c r="S235" s="21"/>
      <c r="T235" s="22"/>
    </row>
    <row r="236" spans="2:20" ht="15" customHeight="1" x14ac:dyDescent="0.3">
      <c r="B236" s="19" t="s">
        <v>395</v>
      </c>
      <c r="C236" s="20" t="s">
        <v>5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>
        <v>0</v>
      </c>
      <c r="O236" s="21">
        <v>0</v>
      </c>
      <c r="P236" s="21"/>
      <c r="Q236" s="21"/>
      <c r="R236" s="21"/>
      <c r="S236" s="21"/>
      <c r="T236" s="22"/>
    </row>
    <row r="237" spans="2:20" ht="15" customHeight="1" x14ac:dyDescent="0.3">
      <c r="B237" s="19" t="s">
        <v>89</v>
      </c>
      <c r="C237" s="20" t="s">
        <v>5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>
        <v>0</v>
      </c>
      <c r="O237" s="21">
        <v>0</v>
      </c>
      <c r="P237" s="21"/>
      <c r="Q237" s="21"/>
      <c r="R237" s="21"/>
      <c r="S237" s="21"/>
      <c r="T237" s="22"/>
    </row>
    <row r="238" spans="2:20" ht="15" customHeight="1" x14ac:dyDescent="0.3">
      <c r="B238" s="19" t="s">
        <v>90</v>
      </c>
      <c r="C238" s="20" t="s">
        <v>5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>
        <v>0</v>
      </c>
      <c r="O238" s="21">
        <v>0</v>
      </c>
      <c r="P238" s="21"/>
      <c r="Q238" s="21"/>
      <c r="R238" s="21"/>
      <c r="S238" s="21"/>
      <c r="T238" s="22"/>
    </row>
    <row r="239" spans="2:20" ht="15" customHeight="1" x14ac:dyDescent="0.3">
      <c r="B239" s="19" t="s">
        <v>78</v>
      </c>
      <c r="C239" s="20" t="s">
        <v>5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>
        <v>0</v>
      </c>
      <c r="O239" s="21">
        <v>0</v>
      </c>
      <c r="P239" s="21"/>
      <c r="Q239" s="21"/>
      <c r="R239" s="21"/>
      <c r="S239" s="21"/>
      <c r="T239" s="22"/>
    </row>
    <row r="240" spans="2:20" ht="15" customHeight="1" x14ac:dyDescent="0.3">
      <c r="B240" s="19" t="s">
        <v>91</v>
      </c>
      <c r="C240" s="20" t="s">
        <v>5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>
        <v>0</v>
      </c>
      <c r="O240" s="21">
        <v>0</v>
      </c>
      <c r="P240" s="21"/>
      <c r="Q240" s="21"/>
      <c r="R240" s="21"/>
      <c r="S240" s="21"/>
      <c r="T240" s="22"/>
    </row>
    <row r="241" spans="2:20" ht="15" customHeight="1" x14ac:dyDescent="0.3">
      <c r="B241" s="19" t="s">
        <v>92</v>
      </c>
      <c r="C241" s="20" t="s">
        <v>5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>
        <v>0</v>
      </c>
      <c r="O241" s="21">
        <v>0</v>
      </c>
      <c r="P241" s="21"/>
      <c r="Q241" s="21"/>
      <c r="R241" s="21"/>
      <c r="S241" s="21"/>
      <c r="T241" s="22"/>
    </row>
    <row r="242" spans="2:20" ht="15" customHeight="1" x14ac:dyDescent="0.3">
      <c r="B242" s="19" t="s">
        <v>93</v>
      </c>
      <c r="C242" s="20" t="s">
        <v>5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>
        <v>0</v>
      </c>
      <c r="O242" s="21">
        <v>0</v>
      </c>
      <c r="P242" s="21"/>
      <c r="Q242" s="21"/>
      <c r="R242" s="21"/>
      <c r="S242" s="21"/>
      <c r="T242" s="22"/>
    </row>
    <row r="243" spans="2:20" ht="15" customHeight="1" x14ac:dyDescent="0.3">
      <c r="B243" s="19" t="s">
        <v>79</v>
      </c>
      <c r="C243" s="20" t="s">
        <v>5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>
        <v>0</v>
      </c>
      <c r="O243" s="21">
        <v>0</v>
      </c>
      <c r="P243" s="21"/>
      <c r="Q243" s="21"/>
      <c r="R243" s="21"/>
      <c r="S243" s="21"/>
      <c r="T243" s="22"/>
    </row>
    <row r="244" spans="2:20" ht="15" customHeight="1" x14ac:dyDescent="0.3">
      <c r="B244" s="19" t="s">
        <v>38</v>
      </c>
      <c r="C244" s="20" t="s">
        <v>5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>
        <v>0</v>
      </c>
      <c r="O244" s="21">
        <v>0</v>
      </c>
      <c r="P244" s="21"/>
      <c r="Q244" s="21"/>
      <c r="R244" s="21"/>
      <c r="S244" s="21"/>
      <c r="T244" s="22"/>
    </row>
    <row r="245" spans="2:20" ht="15" customHeight="1" x14ac:dyDescent="0.3">
      <c r="B245" s="19" t="s">
        <v>204</v>
      </c>
      <c r="C245" s="20" t="s">
        <v>5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>
        <v>4.6296296296296294E-5</v>
      </c>
      <c r="Q245" s="21">
        <v>4.6296296296296294E-5</v>
      </c>
      <c r="R245" s="21"/>
      <c r="S245" s="21"/>
      <c r="T245" s="22"/>
    </row>
    <row r="246" spans="2:20" ht="15" customHeight="1" x14ac:dyDescent="0.3">
      <c r="B246" s="19" t="s">
        <v>205</v>
      </c>
      <c r="C246" s="20" t="s">
        <v>5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>
        <v>3.4722222222222222E-5</v>
      </c>
      <c r="Q246" s="21">
        <v>3.4722222222222222E-5</v>
      </c>
      <c r="R246" s="21"/>
      <c r="S246" s="21"/>
      <c r="T246" s="22"/>
    </row>
    <row r="247" spans="2:20" ht="15" customHeight="1" x14ac:dyDescent="0.3">
      <c r="B247" s="19" t="s">
        <v>206</v>
      </c>
      <c r="C247" s="20" t="s">
        <v>5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>
        <v>9.2592592592592588E-5</v>
      </c>
      <c r="Q247" s="21">
        <v>9.2592592592592588E-5</v>
      </c>
      <c r="R247" s="21"/>
      <c r="S247" s="21"/>
      <c r="T247" s="22"/>
    </row>
    <row r="248" spans="2:20" ht="15" customHeight="1" x14ac:dyDescent="0.3">
      <c r="B248" s="19" t="s">
        <v>207</v>
      </c>
      <c r="C248" s="20" t="s">
        <v>5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>
        <v>6.9444444444444444E-5</v>
      </c>
      <c r="Q248" s="21">
        <v>6.9444444444444444E-5</v>
      </c>
      <c r="R248" s="21"/>
      <c r="S248" s="21"/>
      <c r="T248" s="22"/>
    </row>
    <row r="249" spans="2:20" ht="15" customHeight="1" x14ac:dyDescent="0.3">
      <c r="B249" s="19" t="s">
        <v>208</v>
      </c>
      <c r="C249" s="20" t="s">
        <v>6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>
        <v>4.6296296296296294E-5</v>
      </c>
      <c r="Q249" s="21">
        <v>4.6296296296296294E-5</v>
      </c>
      <c r="R249" s="21"/>
      <c r="S249" s="21"/>
      <c r="T249" s="22"/>
    </row>
    <row r="250" spans="2:20" ht="15" customHeight="1" x14ac:dyDescent="0.3">
      <c r="B250" s="19" t="s">
        <v>209</v>
      </c>
      <c r="C250" s="20" t="s">
        <v>5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>
        <v>1.3888888888888889E-4</v>
      </c>
      <c r="Q250" s="21">
        <v>1.3888888888888889E-4</v>
      </c>
      <c r="R250" s="21"/>
      <c r="S250" s="21"/>
      <c r="T250" s="22"/>
    </row>
    <row r="251" spans="2:20" ht="15" customHeight="1" x14ac:dyDescent="0.3">
      <c r="B251" s="19" t="s">
        <v>210</v>
      </c>
      <c r="C251" s="20" t="s">
        <v>5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>
        <v>6.9444444444444444E-5</v>
      </c>
      <c r="Q251" s="21">
        <v>6.9444444444444444E-5</v>
      </c>
      <c r="R251" s="21"/>
      <c r="S251" s="21"/>
      <c r="T251" s="22"/>
    </row>
    <row r="252" spans="2:20" ht="15" customHeight="1" x14ac:dyDescent="0.3">
      <c r="B252" s="19" t="s">
        <v>211</v>
      </c>
      <c r="C252" s="20" t="s">
        <v>6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>
        <v>3.4953703703703705E-3</v>
      </c>
      <c r="Q252" s="21">
        <v>3.4953703703703705E-3</v>
      </c>
      <c r="R252" s="21"/>
      <c r="S252" s="21"/>
      <c r="T252" s="22"/>
    </row>
    <row r="253" spans="2:20" ht="15" customHeight="1" x14ac:dyDescent="0.3">
      <c r="B253" s="19" t="s">
        <v>97</v>
      </c>
      <c r="C253" s="20" t="s">
        <v>5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>
        <v>3.4722222222222222E-5</v>
      </c>
      <c r="Q253" s="21">
        <v>3.4722222222222222E-5</v>
      </c>
      <c r="R253" s="21"/>
      <c r="S253" s="21"/>
      <c r="T253" s="22"/>
    </row>
    <row r="254" spans="2:20" ht="15" customHeight="1" x14ac:dyDescent="0.3">
      <c r="B254" s="19" t="s">
        <v>396</v>
      </c>
      <c r="C254" s="20" t="s">
        <v>5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>
        <v>1.3888888888888889E-4</v>
      </c>
      <c r="Q254" s="21">
        <v>1.3888888888888889E-4</v>
      </c>
      <c r="R254" s="21"/>
      <c r="S254" s="21"/>
      <c r="T254" s="22"/>
    </row>
    <row r="255" spans="2:20" ht="15" customHeight="1" x14ac:dyDescent="0.3">
      <c r="B255" s="19" t="s">
        <v>312</v>
      </c>
      <c r="C255" s="20" t="s">
        <v>6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>
        <v>6.4814814814814813E-4</v>
      </c>
      <c r="S255" s="21"/>
      <c r="T255" s="22"/>
    </row>
    <row r="256" spans="2:20" ht="15" customHeight="1" x14ac:dyDescent="0.3">
      <c r="B256" s="19" t="s">
        <v>288</v>
      </c>
      <c r="C256" s="20" t="s">
        <v>5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>
        <v>2.5347222222222221E-3</v>
      </c>
      <c r="S256" s="21"/>
      <c r="T256" s="22"/>
    </row>
    <row r="257" spans="2:20" ht="15" customHeight="1" x14ac:dyDescent="0.3">
      <c r="B257" s="19" t="s">
        <v>214</v>
      </c>
      <c r="C257" s="20" t="s">
        <v>5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>
        <v>3.0787037037037037E-3</v>
      </c>
      <c r="T257" s="22"/>
    </row>
    <row r="258" spans="2:20" ht="15" customHeight="1" x14ac:dyDescent="0.3">
      <c r="B258" s="19" t="s">
        <v>397</v>
      </c>
      <c r="C258" s="20" t="s">
        <v>5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>
        <v>3.1250000000000002E-3</v>
      </c>
    </row>
    <row r="259" spans="2:20" ht="15" customHeight="1" x14ac:dyDescent="0.3"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2"/>
    </row>
    <row r="260" spans="2:20" ht="15" customHeight="1" x14ac:dyDescent="0.3"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2"/>
    </row>
    <row r="261" spans="2:20" ht="15" customHeight="1" x14ac:dyDescent="0.3"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2"/>
    </row>
    <row r="262" spans="2:20" ht="15" customHeight="1" x14ac:dyDescent="0.3"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2"/>
    </row>
    <row r="263" spans="2:20" ht="15" customHeight="1" x14ac:dyDescent="0.3"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2"/>
    </row>
    <row r="265" spans="2:20" ht="15" customHeight="1" x14ac:dyDescent="0.3">
      <c r="B265" s="2"/>
      <c r="C265" s="25" t="s">
        <v>8</v>
      </c>
      <c r="D265" s="26">
        <f>IF(SUM(P30Aao34A_Accelo23[Arrefec.])=0,"",SUM(P30Aao34A_Accelo23[Arrefec.]))</f>
        <v>3.8194444444444448E-3</v>
      </c>
      <c r="E265" s="26">
        <f>IF(SUM(P30Aao34A_Accelo23[Diesel])=0,"",SUM(P30Aao34A_Accelo23[Diesel]))</f>
        <v>3.7731481481481479E-3</v>
      </c>
      <c r="F265" s="26">
        <f>IF(SUM(P30Aao34A_Accelo23[Reaperto])=0,"",SUM(P30Aao34A_Accelo23[Reaperto]))</f>
        <v>6.4467592592592588E-3</v>
      </c>
      <c r="G265" s="26">
        <f>IF(SUM(P30Aao34A_Accelo23[5ª Roda])=0,"",SUM(P30Aao34A_Accelo23[5ª Roda]))</f>
        <v>4.9652777777777777E-3</v>
      </c>
      <c r="H265" s="26">
        <f>IF(SUM(P30Aao34A_Accelo23[Estepe])=0,"",SUM(P30Aao34A_Accelo23[Estepe]))</f>
        <v>3.6921296296296294E-3</v>
      </c>
      <c r="I265" s="26">
        <f>IF(SUM(P30Aao34A_Accelo23[Pneu LD])=0,"",SUM(P30Aao34A_Accelo23[Pneu LD]))</f>
        <v>2.9629629629629628E-3</v>
      </c>
      <c r="J265" s="26">
        <f>IF(SUM(P30Aao34A_Accelo23[Pneu LE])=0,"",SUM(P30Aao34A_Accelo23[Pneu LE]))</f>
        <v>2.9629629629629628E-3</v>
      </c>
      <c r="K265" s="26">
        <f>IF(SUM(P30Aao34A_Accelo23[Aperto LD])=0,"",SUM(P30Aao34A_Accelo23[Aperto LD]))</f>
        <v>3.7384259259259254E-3</v>
      </c>
      <c r="L265" s="26">
        <f>IF(SUM(P30Aao34A_Accelo23[Aperto LE])=0,"",SUM(P30Aao34A_Accelo23[Aperto LE]))</f>
        <v>3.7384259259259254E-3</v>
      </c>
      <c r="M265" s="26">
        <f>IF(SUM(P30Aao34A_Accelo23[Grade])=0,"",SUM(P30Aao34A_Accelo23[Grade]))</f>
        <v>2.662037037037037E-3</v>
      </c>
      <c r="N265" s="26">
        <f>IF(SUM(P30Aao34A_Accelo23[Mecânica 1])=0,"",SUM(P30Aao34A_Accelo23[Mecânica 1]))</f>
        <v>2.2453703703703707E-3</v>
      </c>
      <c r="O265" s="26">
        <f>IF(SUM(P30Aao34A_Accelo23[Mecânica 2])=0,"",SUM(P30Aao34A_Accelo23[Mecânica 2]))</f>
        <v>2.2453703703703707E-3</v>
      </c>
      <c r="P265" s="26">
        <f>IF(SUM(P30Aao34A_Accelo23[[Elétrica 1 ]])=0,"",SUM(P30Aao34A_Accelo23[[Elétrica 1 ]]))</f>
        <v>4.1666666666666666E-3</v>
      </c>
      <c r="Q265" s="26">
        <f>IF(SUM(P30Aao34A_Accelo23[Elétrica 2])=0,"",SUM(P30Aao34A_Accelo23[Elétrica 2]))</f>
        <v>4.1666666666666666E-3</v>
      </c>
      <c r="R265" s="26">
        <f>IF(SUM(P30Aao34A_Accelo23[[Controle ]])=0,"",SUM(P30Aao34A_Accelo23[[Controle ]]))</f>
        <v>3.1828703703703702E-3</v>
      </c>
      <c r="S265" s="26">
        <f>IF(SUM(P30Aao34A_Accelo23[Motorista])=0,"",SUM(P30Aao34A_Accelo23[Motorista]))</f>
        <v>3.0787037037037037E-3</v>
      </c>
      <c r="T265" s="26">
        <f>IF(SUM(P30Aao34A_Accelo23[Quis])=0,"",SUM(P30Aao34A_Accelo23[Quis]))</f>
        <v>3.1250000000000002E-3</v>
      </c>
    </row>
    <row r="266" spans="2:20" ht="15" customHeight="1" x14ac:dyDescent="0.3">
      <c r="B266" s="2"/>
      <c r="C266" s="8" t="s">
        <v>9</v>
      </c>
      <c r="D266" s="5">
        <f ca="1">IF(D265="","",SUMIF(P30Aao34A_Accelo23[[Classificação]:[Quis]],"AGR",P30Aao34A_Accelo23[Arrefec.]))</f>
        <v>1.1342592592592591E-3</v>
      </c>
      <c r="E266" s="5">
        <f ca="1">IF(E265="","",SUMIF(P30Aao34A_Accelo23[[Classificação]:[Quis]],"AGR",P30Aao34A_Accelo23[Diesel]))</f>
        <v>1.6087962962962961E-3</v>
      </c>
      <c r="F266" s="5">
        <f ca="1">IF(F265="","",SUMIF(P30Aao34A_Accelo23[[Classificação]:[Quis]],"AGR",P30Aao34A_Accelo23[Reaperto]))</f>
        <v>5.8796296296296305E-3</v>
      </c>
      <c r="G266" s="5">
        <f ca="1">IF(G265="","",SUMIF(P30Aao34A_Accelo23[[Classificação]:[Quis]],"AGR",P30Aao34A_Accelo23[5ª Roda]))</f>
        <v>4.1087962962962962E-3</v>
      </c>
      <c r="H266" s="5">
        <f ca="1">IF(H265="","",SUMIF(P30Aao34A_Accelo23[[Classificação]:[Quis]],"AGR",P30Aao34A_Accelo23[Estepe]))</f>
        <v>2.7893518518518519E-3</v>
      </c>
      <c r="I266" s="5">
        <f ca="1">IF(I265="","",SUMIF(P30Aao34A_Accelo23[[Classificação]:[Quis]],"AGR",P30Aao34A_Accelo23[Pneu LD]))</f>
        <v>2.0138888888888888E-3</v>
      </c>
      <c r="J266" s="5">
        <f ca="1">IF(J265="","",SUMIF(P30Aao34A_Accelo23[[Classificação]:[Quis]],"AGR",P30Aao34A_Accelo23[Pneu LE]))</f>
        <v>2.0138888888888888E-3</v>
      </c>
      <c r="K266" s="5">
        <f ca="1">IF(K265="","",SUMIF(P30Aao34A_Accelo23[[Classificação]:[Quis]],"AGR",P30Aao34A_Accelo23[Aperto LD]))</f>
        <v>2.8472222222222219E-3</v>
      </c>
      <c r="L266" s="5">
        <f ca="1">IF(L265="","",SUMIF(P30Aao34A_Accelo23[[Classificação]:[Quis]],"AGR",P30Aao34A_Accelo23[Aperto LE]))</f>
        <v>2.8472222222222219E-3</v>
      </c>
      <c r="M266" s="5">
        <f ca="1">IF(M265="","",SUMIF(P30Aao34A_Accelo23[[Classificação]:[Quis]],"AGR",P30Aao34A_Accelo23[Grade]))</f>
        <v>1.9328703703703702E-3</v>
      </c>
      <c r="N266" s="5">
        <f ca="1">IF(N265="","",SUMIF(P30Aao34A_Accelo23[[Classificação]:[Quis]],"AGR",P30Aao34A_Accelo23[Mecânica 1]))</f>
        <v>2.4305555555555555E-4</v>
      </c>
      <c r="O266" s="5">
        <f ca="1">IF(O265="","",SUMIF(P30Aao34A_Accelo23[[Classificação]:[Quis]],"AGR",P30Aao34A_Accelo23[Mecânica 2]))</f>
        <v>2.4305555555555555E-4</v>
      </c>
      <c r="P266" s="5">
        <f ca="1">IF(P265="","",SUMIF(P30Aao34A_Accelo23[[Classificação]:[Quis]],"AGR",P30Aao34A_Accelo23[[Elétrica 1 ]]))</f>
        <v>3.5416666666666669E-3</v>
      </c>
      <c r="Q266" s="5">
        <f ca="1">IF(Q265="","",SUMIF(P30Aao34A_Accelo23[[Classificação]:[Quis]],"AGR",P30Aao34A_Accelo23[Elétrica 2]))</f>
        <v>3.5416666666666669E-3</v>
      </c>
      <c r="R266" s="5">
        <f ca="1">IF(R265="","",SUMIF(P30Aao34A_Accelo23[[Classificação]:[Quis]],"AGR",P30Aao34A_Accelo23[[Controle ]]))</f>
        <v>6.4814814814814813E-4</v>
      </c>
      <c r="S266" s="5">
        <f ca="1">IF(S265="","",SUMIF(P30Aao34A_Accelo23[[Classificação]:[Quis]],"AGR",P30Aao34A_Accelo23[Motorista]))</f>
        <v>0</v>
      </c>
      <c r="T266" s="5">
        <f ca="1">IF(T265="","",SUMIF(P30Aao34A_Accelo23[[Classificação]:[Quis]],"AGR",P30Aao34A_Accelo23[Quis]))</f>
        <v>0</v>
      </c>
    </row>
    <row r="267" spans="2:20" ht="15" customHeight="1" x14ac:dyDescent="0.3">
      <c r="B267" s="2"/>
      <c r="C267" s="9" t="s">
        <v>10</v>
      </c>
      <c r="D267" s="6">
        <f ca="1">IF(D268="","",SUMIF(P30Aao34A_Accelo23[[Classificação]:[Quis]],"NEC",P30Aao34A_Accelo23[Arrefec.]))</f>
        <v>0</v>
      </c>
      <c r="E267" s="6">
        <f ca="1">IF(E268="","",SUMIF(P30Aao34A_Accelo23[[Classificação]:[Quis]],"NEC",P30Aao34A_Accelo23[Diesel]))</f>
        <v>0</v>
      </c>
      <c r="F267" s="6">
        <f ca="1">IF(F268="","",SUMIF(P30Aao34A_Accelo23[[Classificação]:[Quis]],"NEC",P30Aao34A_Accelo23[Reaperto]))</f>
        <v>0</v>
      </c>
      <c r="G267" s="6">
        <f ca="1">IF(G268="","",SUMIF(P30Aao34A_Accelo23[[Classificação]:[Quis]],"NEC",P30Aao34A_Accelo23[5ª Roda]))</f>
        <v>0</v>
      </c>
      <c r="H267" s="6">
        <f ca="1">IF(H268="","",SUMIF(P30Aao34A_Accelo23[[Classificação]:[Quis]],"NEC",P30Aao34A_Accelo23[Estepe]))</f>
        <v>0</v>
      </c>
      <c r="I267" s="6">
        <f ca="1">IF(I268="","",SUMIF(P30Aao34A_Accelo23[[Classificação]:[Quis]],"NEC",P30Aao34A_Accelo23[Pneu LD]))</f>
        <v>0</v>
      </c>
      <c r="J267" s="6">
        <f ca="1">IF(J268="","",SUMIF(P30Aao34A_Accelo23[[Classificação]:[Quis]],"NEC",P30Aao34A_Accelo23[Pneu LE]))</f>
        <v>0</v>
      </c>
      <c r="K267" s="6">
        <f ca="1">IF(K268="","",SUMIF(P30Aao34A_Accelo23[[Classificação]:[Quis]],"NEC",P30Aao34A_Accelo23[Aperto LD]))</f>
        <v>0</v>
      </c>
      <c r="L267" s="6">
        <f ca="1">IF(L268="","",SUMIF(P30Aao34A_Accelo23[[Classificação]:[Quis]],"NEC",P30Aao34A_Accelo23[Aperto LE]))</f>
        <v>0</v>
      </c>
      <c r="M267" s="6">
        <f ca="1">IF(M268="","",SUMIF(P30Aao34A_Accelo23[[Classificação]:[Quis]],"NEC",P30Aao34A_Accelo23[Grade]))</f>
        <v>0</v>
      </c>
      <c r="N267" s="6">
        <f ca="1">IF(N268="","",SUMIF(P30Aao34A_Accelo23[[Classificação]:[Quis]],"NEC",P30Aao34A_Accelo23[Mecânica 1]))</f>
        <v>0</v>
      </c>
      <c r="O267" s="6">
        <f ca="1">IF(O268="","",SUMIF(P30Aao34A_Accelo23[[Classificação]:[Quis]],"NEC",P30Aao34A_Accelo23[Mecânica 2]))</f>
        <v>0</v>
      </c>
      <c r="P267" s="6">
        <f ca="1">IF(P268="","",SUMIF(P30Aao34A_Accelo23[[Classificação]:[Quis]],"NEC",P30Aao34A_Accelo23[[Elétrica 1 ]]))</f>
        <v>0</v>
      </c>
      <c r="Q267" s="6">
        <f ca="1">IF(Q268="","",SUMIF(P30Aao34A_Accelo23[[Classificação]:[Quis]],"NEC",P30Aao34A_Accelo23[Elétrica 2]))</f>
        <v>0</v>
      </c>
      <c r="R267" s="6">
        <f ca="1">IF(R268="","",SUMIF(P30Aao34A_Accelo23[[Classificação]:[Quis]],"NEC",P30Aao34A_Accelo23[[Controle ]]))</f>
        <v>0</v>
      </c>
      <c r="S267" s="6">
        <f ca="1">IF(S268="","",SUMIF(P30Aao34A_Accelo23[[Classificação]:[Quis]],"NEC",P30Aao34A_Accelo23[Motorista]))</f>
        <v>0</v>
      </c>
      <c r="T267" s="6">
        <f ca="1">IF(T268="","",SUMIF(P30Aao34A_Accelo23[[Classificação]:[Quis]],"NEC",P30Aao34A_Accelo23[Quis]))</f>
        <v>0</v>
      </c>
    </row>
    <row r="268" spans="2:20" ht="15" customHeight="1" x14ac:dyDescent="0.3">
      <c r="B268" s="2"/>
      <c r="C268" s="10" t="s">
        <v>11</v>
      </c>
      <c r="D268" s="7">
        <f ca="1">IF(D266="","",SUMIF(P30Aao34A_Accelo23[[Classificação]:[Quis]],"ÑAG",P30Aao34A_Accelo23[Arrefec.]))</f>
        <v>2.685185185185185E-3</v>
      </c>
      <c r="E268" s="7">
        <f ca="1">IF(E266="","",SUMIF(P30Aao34A_Accelo23[[Classificação]:[Quis]],"ÑAG",P30Aao34A_Accelo23[Diesel]))</f>
        <v>2.1643518518518518E-3</v>
      </c>
      <c r="F268" s="7">
        <f ca="1">IF(F266="","",SUMIF(P30Aao34A_Accelo23[[Classificação]:[Quis]],"ÑAG",P30Aao34A_Accelo23[Reaperto]))</f>
        <v>5.6712962962962967E-4</v>
      </c>
      <c r="G268" s="7">
        <f ca="1">IF(G266="","",SUMIF(P30Aao34A_Accelo23[[Classificação]:[Quis]],"ÑAG",P30Aao34A_Accelo23[5ª Roda]))</f>
        <v>8.564814814814815E-4</v>
      </c>
      <c r="H268" s="7">
        <f ca="1">IF(H266="","",SUMIF(P30Aao34A_Accelo23[[Classificação]:[Quis]],"ÑAG",P30Aao34A_Accelo23[Estepe]))</f>
        <v>9.0277777777777795E-4</v>
      </c>
      <c r="I268" s="7">
        <f ca="1">IF(I266="","",SUMIF(P30Aao34A_Accelo23[[Classificação]:[Quis]],"ÑAG",P30Aao34A_Accelo23[Pneu LD]))</f>
        <v>9.4907407407407408E-4</v>
      </c>
      <c r="J268" s="7">
        <f ca="1">IF(J266="","",SUMIF(P30Aao34A_Accelo23[[Classificação]:[Quis]],"ÑAG",P30Aao34A_Accelo23[Pneu LE]))</f>
        <v>9.4907407407407408E-4</v>
      </c>
      <c r="K268" s="7">
        <f ca="1">IF(K266="","",SUMIF(P30Aao34A_Accelo23[[Classificação]:[Quis]],"ÑAG",P30Aao34A_Accelo23[Aperto LD]))</f>
        <v>8.9120370370370384E-4</v>
      </c>
      <c r="L268" s="7">
        <f ca="1">IF(L266="","",SUMIF(P30Aao34A_Accelo23[[Classificação]:[Quis]],"ÑAG",P30Aao34A_Accelo23[Aperto LE]))</f>
        <v>8.9120370370370384E-4</v>
      </c>
      <c r="M268" s="7">
        <f ca="1">IF(M266="","",SUMIF(P30Aao34A_Accelo23[[Classificação]:[Quis]],"ÑAG",P30Aao34A_Accelo23[Grade]))</f>
        <v>7.291666666666667E-4</v>
      </c>
      <c r="N268" s="7">
        <f ca="1">IF(N266="","",SUMIF(P30Aao34A_Accelo23[[Classificação]:[Quis]],"ÑAG",P30Aao34A_Accelo23[Mecânica 1]))</f>
        <v>2.0023148148148148E-3</v>
      </c>
      <c r="O268" s="7">
        <f ca="1">IF(O266="","",SUMIF(P30Aao34A_Accelo23[[Classificação]:[Quis]],"ÑAG",P30Aao34A_Accelo23[Mecânica 2]))</f>
        <v>2.0023148148148148E-3</v>
      </c>
      <c r="P268" s="7">
        <f ca="1">IF(P266="","",SUMIF(P30Aao34A_Accelo23[[Classificação]:[Quis]],"ÑAG",P30Aao34A_Accelo23[[Elétrica 1 ]]))</f>
        <v>6.2500000000000001E-4</v>
      </c>
      <c r="Q268" s="7">
        <f ca="1">IF(Q266="","",SUMIF(P30Aao34A_Accelo23[[Classificação]:[Quis]],"ÑAG",P30Aao34A_Accelo23[Elétrica 2]))</f>
        <v>6.2500000000000001E-4</v>
      </c>
      <c r="R268" s="7">
        <f ca="1">IF(R266="","",SUMIF(P30Aao34A_Accelo23[[Classificação]:[Quis]],"ÑAG",P30Aao34A_Accelo23[[Controle ]]))</f>
        <v>2.5347222222222221E-3</v>
      </c>
      <c r="S268" s="7">
        <f ca="1">IF(S266="","",SUMIF(P30Aao34A_Accelo23[[Classificação]:[Quis]],"ÑAG",P30Aao34A_Accelo23[Motorista]))</f>
        <v>3.0787037037037037E-3</v>
      </c>
      <c r="T268" s="7">
        <f ca="1">IF(T266="","",SUMIF(P30Aao34A_Accelo23[[Classificação]:[Quis]],"ÑAG",P30Aao34A_Accelo23[Quis]))</f>
        <v>3.1250000000000002E-3</v>
      </c>
    </row>
    <row r="269" spans="2:20" ht="15" customHeight="1" x14ac:dyDescent="0.3"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2:20" ht="15" customHeight="1" x14ac:dyDescent="0.3">
      <c r="B270" s="2"/>
      <c r="C270" s="3" t="s">
        <v>12</v>
      </c>
      <c r="D270" s="4">
        <v>3.8194444444444443E-3</v>
      </c>
      <c r="E270" s="4">
        <v>3.8194444444444443E-3</v>
      </c>
      <c r="F270" s="4">
        <v>3.8194444444444443E-3</v>
      </c>
      <c r="G270" s="4">
        <v>3.8194444444444443E-3</v>
      </c>
      <c r="H270" s="4">
        <v>3.8194444444444443E-3</v>
      </c>
      <c r="I270" s="4">
        <v>3.8194444444444443E-3</v>
      </c>
      <c r="J270" s="4">
        <v>3.8194444444444443E-3</v>
      </c>
      <c r="K270" s="4">
        <v>3.8194444444444443E-3</v>
      </c>
      <c r="L270" s="4">
        <v>3.8194444444444443E-3</v>
      </c>
      <c r="M270" s="4">
        <v>3.8194444444444443E-3</v>
      </c>
      <c r="N270" s="4">
        <v>3.8194444444444443E-3</v>
      </c>
      <c r="O270" s="4">
        <v>3.8194444444444443E-3</v>
      </c>
      <c r="P270" s="4">
        <v>3.8194444444444443E-3</v>
      </c>
      <c r="Q270" s="4">
        <v>3.8194444444444443E-3</v>
      </c>
      <c r="R270" s="4">
        <v>3.8194444444444443E-3</v>
      </c>
      <c r="S270" s="4">
        <v>3.8194444444444443E-3</v>
      </c>
      <c r="T270" s="4">
        <v>3.8194444444444443E-3</v>
      </c>
    </row>
  </sheetData>
  <mergeCells count="3">
    <mergeCell ref="D2:T2"/>
    <mergeCell ref="D3:T3"/>
    <mergeCell ref="B4:T4"/>
  </mergeCells>
  <conditionalFormatting sqref="C7:C263">
    <cfRule type="cellIs" dxfId="5" priority="31" operator="equal">
      <formula>"AGR"</formula>
    </cfRule>
    <cfRule type="cellIs" dxfId="4" priority="32" operator="equal">
      <formula>"NEC"</formula>
    </cfRule>
    <cfRule type="cellIs" dxfId="3" priority="33" operator="equal">
      <formula>"ÑAG"</formula>
    </cfRule>
  </conditionalFormatting>
  <conditionalFormatting sqref="D7:T263">
    <cfRule type="expression" dxfId="2" priority="28">
      <formula>$C7="AGR"</formula>
    </cfRule>
    <cfRule type="expression" dxfId="1" priority="29">
      <formula>$C7="NEC"</formula>
    </cfRule>
    <cfRule type="expression" dxfId="0" priority="30">
      <formula>$C7="ÑAG"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AGR - Agrega valor_x000a_ÑAG - Não agrega valor_x000a_NEC - Não agrega, mas é necessário" xr:uid="{3BA1B840-5111-45E2-8CE0-E293E1590AE9}">
          <x14:formula1>
            <xm:f>Dados!$A$1:$A$3</xm:f>
          </x14:formula1>
          <xm:sqref>C7:C263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320F-B9B3-4998-8643-4AFB2841CDF9}">
  <dimension ref="A1:A3"/>
  <sheetViews>
    <sheetView showGridLines="0" workbookViewId="0">
      <selection activeCell="A3" sqref="A3"/>
    </sheetView>
  </sheetViews>
  <sheetFormatPr defaultRowHeight="14.4" x14ac:dyDescent="0.3"/>
  <sheetData>
    <row r="1" spans="1:1" x14ac:dyDescent="0.3">
      <c r="A1" s="16" t="s">
        <v>6</v>
      </c>
    </row>
    <row r="2" spans="1:1" x14ac:dyDescent="0.3">
      <c r="A2" s="18" t="s">
        <v>5</v>
      </c>
    </row>
    <row r="3" spans="1:1" x14ac:dyDescent="0.3">
      <c r="A3" s="17" t="s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B9F221B1560A4E873180F8E4B8F118" ma:contentTypeVersion="3" ma:contentTypeDescription="Crie um novo documento." ma:contentTypeScope="" ma:versionID="ea69e6332a3c9375f01a91075dd6881c">
  <xsd:schema xmlns:xsd="http://www.w3.org/2001/XMLSchema" xmlns:xs="http://www.w3.org/2001/XMLSchema" xmlns:p="http://schemas.microsoft.com/office/2006/metadata/properties" xmlns:ns2="444f6dcb-a76d-49c3-9ce3-d27e6faa6a69" targetNamespace="http://schemas.microsoft.com/office/2006/metadata/properties" ma:root="true" ma:fieldsID="9ae8eb7a2903831d6bf7f59053c6b60a" ns2:_="">
    <xsd:import namespace="444f6dcb-a76d-49c3-9ce3-d27e6faa6a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f6dcb-a76d-49c3-9ce3-d27e6faa6a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F43E1-466C-484F-BAA0-69EE7442CE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9DF4E-0A19-4AA6-9548-A84DB450E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f6dcb-a76d-49c3-9ce3-d27e6faa6a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663920-437E-47E5-BD1C-731D1D864104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Yamazumi - Accelo</vt:lpstr>
      <vt:lpstr>Yamazumi - Atego</vt:lpstr>
      <vt:lpstr>Yamazumi - ATP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CORREIA, DIEGO CORREIA (154)</dc:creator>
  <cp:keywords/>
  <dc:description/>
  <cp:lastModifiedBy>Matheus Farias de Jesus Pereira</cp:lastModifiedBy>
  <cp:revision/>
  <dcterms:created xsi:type="dcterms:W3CDTF">2024-07-24T17:44:17Z</dcterms:created>
  <dcterms:modified xsi:type="dcterms:W3CDTF">2025-08-18T12:32:40Z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0x01010073B9F221B1560A4E873180F8E4B8F118</vt:lpwstr>
  </property>
</Properties>
</file>